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omments8.xml" ContentType="application/vnd.openxmlformats-officedocument.spreadsheetml.comment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omments9.xml" ContentType="application/vnd.openxmlformats-officedocument.spreadsheetml.comment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+xml"/>
  <Override PartName="/xl/comments10.xml" ContentType="application/vnd.openxmlformats-officedocument.spreadsheetml.comment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2.xml" ContentType="application/vnd.openxmlformats-officedocument.drawing+xml"/>
  <Override PartName="/xl/comments11.xml" ContentType="application/vnd.openxmlformats-officedocument.spreadsheetml.comment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3.xml" ContentType="application/vnd.openxmlformats-officedocument.drawing+xml"/>
  <Override PartName="/xl/comments12.xml" ContentType="application/vnd.openxmlformats-officedocument.spreadsheetml.comment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4.xml" ContentType="application/vnd.openxmlformats-officedocument.drawing+xml"/>
  <Override PartName="/xl/comments13.xml" ContentType="application/vnd.openxmlformats-officedocument.spreadsheetml.comment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5.xml" ContentType="application/vnd.openxmlformats-officedocument.drawing+xml"/>
  <Override PartName="/xl/comments14.xml" ContentType="application/vnd.openxmlformats-officedocument.spreadsheetml.comment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6.xml" ContentType="application/vnd.openxmlformats-officedocument.drawing+xml"/>
  <Override PartName="/xl/comments15.xml" ContentType="application/vnd.openxmlformats-officedocument.spreadsheetml.comment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7.xml" ContentType="application/vnd.openxmlformats-officedocument.drawing+xml"/>
  <Override PartName="/xl/comments16.xml" ContentType="application/vnd.openxmlformats-officedocument.spreadsheetml.comment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8.xml" ContentType="application/vnd.openxmlformats-officedocument.drawing+xml"/>
  <Override PartName="/xl/comments17.xml" ContentType="application/vnd.openxmlformats-officedocument.spreadsheetml.comment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9.xml" ContentType="application/vnd.openxmlformats-officedocument.drawing+xml"/>
  <Override PartName="/xl/comments18.xml" ContentType="application/vnd.openxmlformats-officedocument.spreadsheetml.comment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0.xml" ContentType="application/vnd.openxmlformats-officedocument.drawing+xml"/>
  <Override PartName="/xl/comments19.xml" ContentType="application/vnd.openxmlformats-officedocument.spreadsheetml.comment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1.xml" ContentType="application/vnd.openxmlformats-officedocument.drawing+xml"/>
  <Override PartName="/xl/comments20.xml" ContentType="application/vnd.openxmlformats-officedocument.spreadsheetml.comment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2.xml" ContentType="application/vnd.openxmlformats-officedocument.drawing+xml"/>
  <Override PartName="/xl/comments21.xml" ContentType="application/vnd.openxmlformats-officedocument.spreadsheetml.comment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3.xml" ContentType="application/vnd.openxmlformats-officedocument.drawing+xml"/>
  <Override PartName="/xl/comments22.xml" ContentType="application/vnd.openxmlformats-officedocument.spreadsheetml.comment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4.xml" ContentType="application/vnd.openxmlformats-officedocument.drawing+xml"/>
  <Override PartName="/xl/comments23.xml" ContentType="application/vnd.openxmlformats-officedocument.spreadsheetml.comment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5.xml" ContentType="application/vnd.openxmlformats-officedocument.drawing+xml"/>
  <Override PartName="/xl/comments24.xml" ContentType="application/vnd.openxmlformats-officedocument.spreadsheetml.comment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6.xml" ContentType="application/vnd.openxmlformats-officedocument.drawing+xml"/>
  <Override PartName="/xl/comments25.xml" ContentType="application/vnd.openxmlformats-officedocument.spreadsheetml.comment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7.xml" ContentType="application/vnd.openxmlformats-officedocument.drawing+xml"/>
  <Override PartName="/xl/comments26.xml" ContentType="application/vnd.openxmlformats-officedocument.spreadsheetml.comment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8.xml" ContentType="application/vnd.openxmlformats-officedocument.drawing+xml"/>
  <Override PartName="/xl/comments27.xml" ContentType="application/vnd.openxmlformats-officedocument.spreadsheetml.comment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9.xml" ContentType="application/vnd.openxmlformats-officedocument.drawing+xml"/>
  <Override PartName="/xl/comments28.xml" ContentType="application/vnd.openxmlformats-officedocument.spreadsheetml.comment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0.xml" ContentType="application/vnd.openxmlformats-officedocument.drawing+xml"/>
  <Override PartName="/xl/comments29.xml" ContentType="application/vnd.openxmlformats-officedocument.spreadsheetml.comment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1.xml" ContentType="application/vnd.openxmlformats-officedocument.drawing+xml"/>
  <Override PartName="/xl/comments30.xml" ContentType="application/vnd.openxmlformats-officedocument.spreadsheetml.comment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2.xml" ContentType="application/vnd.openxmlformats-officedocument.drawing+xml"/>
  <Override PartName="/xl/comments31.xml" ContentType="application/vnd.openxmlformats-officedocument.spreadsheetml.comment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3.xml" ContentType="application/vnd.openxmlformats-officedocument.drawing+xml"/>
  <Override PartName="/xl/comments32.xml" ContentType="application/vnd.openxmlformats-officedocument.spreadsheetml.comment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showInkAnnotation="0" codeName="ThisWorkbook" checkCompatibility="1" autoCompressPictures="0"/>
  <mc:AlternateContent xmlns:mc="http://schemas.openxmlformats.org/markup-compatibility/2006">
    <mc:Choice Requires="x15">
      <x15ac:absPath xmlns:x15ac="http://schemas.microsoft.com/office/spreadsheetml/2010/11/ac" url="D:\Admin\Documents\Gambling\"/>
    </mc:Choice>
  </mc:AlternateContent>
  <xr:revisionPtr revIDLastSave="0" documentId="13_ncr:1_{132194AC-35CB-446F-8662-0D9044D88B6A}" xr6:coauthVersionLast="45" xr6:coauthVersionMax="45" xr10:uidLastSave="{00000000-0000-0000-0000-000000000000}"/>
  <bookViews>
    <workbookView xWindow="-108" yWindow="-108" windowWidth="23256" windowHeight="12576" tabRatio="867" xr2:uid="{00000000-000D-0000-FFFF-FFFF00000000}"/>
  </bookViews>
  <sheets>
    <sheet name="Situation" sheetId="124" r:id="rId1"/>
    <sheet name="Sidebet" sheetId="125" state="hidden" r:id="rId2"/>
    <sheet name="Rules" sheetId="32" r:id="rId3"/>
    <sheet name="Inittialize" sheetId="123" r:id="rId4"/>
    <sheet name="Dealer" sheetId="12" state="hidden" r:id="rId5"/>
    <sheet name="Stand" sheetId="13" state="hidden" r:id="rId6"/>
    <sheet name="Hit" sheetId="14" state="hidden" r:id="rId7"/>
    <sheet name="HS" sheetId="15" state="hidden" r:id="rId8"/>
    <sheet name="Double" sheetId="17" state="hidden" r:id="rId9"/>
    <sheet name="HSD" sheetId="18" state="hidden" r:id="rId10"/>
    <sheet name="Surrender" sheetId="19" state="hidden" r:id="rId11"/>
    <sheet name="HSDR" sheetId="20" state="hidden" r:id="rId12"/>
    <sheet name="Pair" sheetId="22" state="hidden" r:id="rId13"/>
    <sheet name="Blackjack" sheetId="28" state="hidden" r:id="rId14"/>
    <sheet name="Prob" sheetId="24" r:id="rId15"/>
    <sheet name="5 Cards" sheetId="33" state="hidden" r:id="rId16"/>
    <sheet name="Three 7 Cards" sheetId="34" state="hidden" r:id="rId17"/>
    <sheet name="ER EL" sheetId="25" state="hidden" r:id="rId18"/>
    <sheet name="Summary" sheetId="27" r:id="rId19"/>
    <sheet name="EV" sheetId="26" r:id="rId20"/>
    <sheet name="WL Prob" sheetId="29" r:id="rId21"/>
    <sheet name="Analysis" sheetId="35" state="hidden" r:id="rId22"/>
    <sheet name="1x1" sheetId="122" state="hidden" r:id="rId23"/>
    <sheet name="1x2" sheetId="80" state="hidden" r:id="rId24"/>
    <sheet name="1x3" sheetId="87" state="hidden" r:id="rId25"/>
    <sheet name="1x4" sheetId="88" state="hidden" r:id="rId26"/>
    <sheet name="1x5" sheetId="90" state="hidden" r:id="rId27"/>
    <sheet name="1x6" sheetId="91" state="hidden" r:id="rId28"/>
    <sheet name="1x7" sheetId="92" state="hidden" r:id="rId29"/>
    <sheet name="1x8" sheetId="93" state="hidden" r:id="rId30"/>
    <sheet name="1x9" sheetId="94" state="hidden" r:id="rId31"/>
    <sheet name="1x10" sheetId="96" state="hidden" r:id="rId32"/>
    <sheet name="2x3" sheetId="89" state="hidden" r:id="rId33"/>
    <sheet name="2x4" sheetId="100" state="hidden" r:id="rId34"/>
    <sheet name="2x5" sheetId="101" state="hidden" r:id="rId35"/>
    <sheet name="2x6" sheetId="102" state="hidden" r:id="rId36"/>
    <sheet name="2x7" sheetId="103" state="hidden" r:id="rId37"/>
    <sheet name="2x8" sheetId="104" state="hidden" r:id="rId38"/>
    <sheet name="2x9" sheetId="105" state="hidden" r:id="rId39"/>
    <sheet name="2x10" sheetId="106" state="hidden" r:id="rId40"/>
    <sheet name="3x4" sheetId="99" state="hidden" r:id="rId41"/>
    <sheet name="3x5" sheetId="107" state="hidden" r:id="rId42"/>
    <sheet name="3x6" sheetId="108" state="hidden" r:id="rId43"/>
    <sheet name="3x7" sheetId="109" state="hidden" r:id="rId44"/>
    <sheet name="3x8" sheetId="110" state="hidden" r:id="rId45"/>
    <sheet name="3x9" sheetId="111" state="hidden" r:id="rId46"/>
    <sheet name="3x10" sheetId="112" state="hidden" r:id="rId47"/>
    <sheet name="4x4" sheetId="115" state="hidden" r:id="rId48"/>
    <sheet name="4x5" sheetId="116" state="hidden" r:id="rId49"/>
    <sheet name="4x6" sheetId="117" state="hidden" r:id="rId50"/>
    <sheet name="4x7" sheetId="118" state="hidden" r:id="rId51"/>
    <sheet name="4x8" sheetId="119" state="hidden" r:id="rId52"/>
    <sheet name="4x9" sheetId="120" state="hidden" r:id="rId53"/>
    <sheet name="4x10" sheetId="121" state="hidden" r:id="rId54"/>
    <sheet name="Strategy Summary" sheetId="95" state="hidden" r:id="rId55"/>
    <sheet name="Final" sheetId="97" r:id="rId56"/>
  </sheets>
  <definedNames>
    <definedName name="_xlnm.Print_Area" localSheetId="22">'1x1'!#REF!</definedName>
    <definedName name="_xlnm.Print_Area" localSheetId="31">'1x10'!#REF!</definedName>
    <definedName name="_xlnm.Print_Area" localSheetId="23">'1x2'!#REF!</definedName>
    <definedName name="_xlnm.Print_Area" localSheetId="24">'1x3'!#REF!</definedName>
    <definedName name="_xlnm.Print_Area" localSheetId="25">'1x4'!#REF!</definedName>
    <definedName name="_xlnm.Print_Area" localSheetId="26">'1x5'!#REF!</definedName>
    <definedName name="_xlnm.Print_Area" localSheetId="27">'1x6'!#REF!</definedName>
    <definedName name="_xlnm.Print_Area" localSheetId="28">'1x7'!#REF!</definedName>
    <definedName name="_xlnm.Print_Area" localSheetId="29">'1x8'!#REF!</definedName>
    <definedName name="_xlnm.Print_Area" localSheetId="30">'1x9'!#REF!</definedName>
    <definedName name="_xlnm.Print_Area" localSheetId="39">'2x10'!#REF!</definedName>
    <definedName name="_xlnm.Print_Area" localSheetId="32">'2x3'!#REF!</definedName>
    <definedName name="_xlnm.Print_Area" localSheetId="33">'2x4'!#REF!</definedName>
    <definedName name="_xlnm.Print_Area" localSheetId="34">'2x5'!#REF!</definedName>
    <definedName name="_xlnm.Print_Area" localSheetId="35">'2x6'!#REF!</definedName>
    <definedName name="_xlnm.Print_Area" localSheetId="36">'2x7'!#REF!</definedName>
    <definedName name="_xlnm.Print_Area" localSheetId="37">'2x8'!#REF!</definedName>
    <definedName name="_xlnm.Print_Area" localSheetId="38">'2x9'!#REF!</definedName>
    <definedName name="_xlnm.Print_Area" localSheetId="46">'3x10'!#REF!</definedName>
    <definedName name="_xlnm.Print_Area" localSheetId="40">'3x4'!#REF!</definedName>
    <definedName name="_xlnm.Print_Area" localSheetId="41">'3x5'!#REF!</definedName>
    <definedName name="_xlnm.Print_Area" localSheetId="42">'3x6'!#REF!</definedName>
    <definedName name="_xlnm.Print_Area" localSheetId="43">'3x7'!#REF!</definedName>
    <definedName name="_xlnm.Print_Area" localSheetId="44">'3x8'!#REF!</definedName>
    <definedName name="_xlnm.Print_Area" localSheetId="45">'3x9'!#REF!</definedName>
    <definedName name="_xlnm.Print_Area" localSheetId="53">'4x10'!#REF!</definedName>
    <definedName name="_xlnm.Print_Area" localSheetId="47">'4x4'!#REF!</definedName>
    <definedName name="_xlnm.Print_Area" localSheetId="48">'4x5'!#REF!</definedName>
    <definedName name="_xlnm.Print_Area" localSheetId="49">'4x6'!#REF!</definedName>
    <definedName name="_xlnm.Print_Area" localSheetId="50">'4x7'!#REF!</definedName>
    <definedName name="_xlnm.Print_Area" localSheetId="51">'4x8'!#REF!</definedName>
    <definedName name="_xlnm.Print_Area" localSheetId="52">'4x9'!#REF!</definedName>
    <definedName name="_xlnm.Print_Area" localSheetId="55">Final!$A$1:$AH$46</definedName>
    <definedName name="_xlnm.Print_Area" localSheetId="2">Rules!$A$1:$V$43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6" i="124" l="1"/>
  <c r="E15" i="124"/>
  <c r="E14" i="124"/>
  <c r="E13" i="124"/>
  <c r="E12" i="124"/>
  <c r="E11" i="124"/>
  <c r="E10" i="124"/>
  <c r="E9" i="124"/>
  <c r="E8" i="124"/>
  <c r="E7" i="124"/>
  <c r="E6" i="124"/>
  <c r="E5" i="124"/>
  <c r="E4" i="124"/>
  <c r="B12" i="123" l="1"/>
  <c r="D12" i="123"/>
  <c r="M25" i="125"/>
  <c r="S278" i="125" l="1"/>
  <c r="R278" i="125"/>
  <c r="Q278" i="125"/>
  <c r="P278" i="125"/>
  <c r="O278" i="125"/>
  <c r="N278" i="125"/>
  <c r="M278" i="125"/>
  <c r="L278" i="125"/>
  <c r="K278" i="125"/>
  <c r="J278" i="125"/>
  <c r="S277" i="125"/>
  <c r="R277" i="125"/>
  <c r="Q277" i="125"/>
  <c r="P277" i="125"/>
  <c r="O277" i="125"/>
  <c r="N277" i="125"/>
  <c r="M277" i="125"/>
  <c r="L277" i="125"/>
  <c r="K277" i="125"/>
  <c r="J277" i="125"/>
  <c r="S276" i="125"/>
  <c r="R276" i="125"/>
  <c r="Q276" i="125"/>
  <c r="P276" i="125"/>
  <c r="O276" i="125"/>
  <c r="N276" i="125"/>
  <c r="M276" i="125"/>
  <c r="L276" i="125"/>
  <c r="K276" i="125"/>
  <c r="J276" i="125"/>
  <c r="S259" i="125"/>
  <c r="R259" i="125"/>
  <c r="Q259" i="125"/>
  <c r="P259" i="125"/>
  <c r="O259" i="125"/>
  <c r="N259" i="125"/>
  <c r="M259" i="125"/>
  <c r="L259" i="125"/>
  <c r="K259" i="125"/>
  <c r="J259" i="125"/>
  <c r="S258" i="125"/>
  <c r="R258" i="125"/>
  <c r="Q258" i="125"/>
  <c r="P258" i="125"/>
  <c r="O258" i="125"/>
  <c r="N258" i="125"/>
  <c r="M258" i="125"/>
  <c r="L258" i="125"/>
  <c r="K258" i="125"/>
  <c r="J258" i="125"/>
  <c r="S257" i="125"/>
  <c r="R257" i="125"/>
  <c r="Q257" i="125"/>
  <c r="P257" i="125"/>
  <c r="O257" i="125"/>
  <c r="N257" i="125"/>
  <c r="M257" i="125"/>
  <c r="L257" i="125"/>
  <c r="K257" i="125"/>
  <c r="J257" i="125"/>
  <c r="S256" i="125"/>
  <c r="R256" i="125"/>
  <c r="Q256" i="125"/>
  <c r="P256" i="125"/>
  <c r="O256" i="125"/>
  <c r="N256" i="125"/>
  <c r="M256" i="125"/>
  <c r="L256" i="125"/>
  <c r="K256" i="125"/>
  <c r="J256" i="125"/>
  <c r="S255" i="125"/>
  <c r="R255" i="125"/>
  <c r="Q255" i="125"/>
  <c r="P255" i="125"/>
  <c r="O255" i="125"/>
  <c r="N255" i="125"/>
  <c r="M255" i="125"/>
  <c r="L255" i="125"/>
  <c r="K255" i="125"/>
  <c r="J255" i="125"/>
  <c r="S254" i="125"/>
  <c r="R254" i="125"/>
  <c r="Q254" i="125"/>
  <c r="P254" i="125"/>
  <c r="O254" i="125"/>
  <c r="N254" i="125"/>
  <c r="M254" i="125"/>
  <c r="L254" i="125"/>
  <c r="K254" i="125"/>
  <c r="J254" i="125"/>
  <c r="S239" i="125"/>
  <c r="R239" i="125"/>
  <c r="Q239" i="125"/>
  <c r="P239" i="125"/>
  <c r="O239" i="125"/>
  <c r="N239" i="125"/>
  <c r="M239" i="125"/>
  <c r="L239" i="125"/>
  <c r="K239" i="125"/>
  <c r="J239" i="125"/>
  <c r="S238" i="125"/>
  <c r="R238" i="125"/>
  <c r="Q238" i="125"/>
  <c r="P238" i="125"/>
  <c r="O238" i="125"/>
  <c r="N238" i="125"/>
  <c r="M238" i="125"/>
  <c r="L238" i="125"/>
  <c r="K238" i="125"/>
  <c r="J238" i="125"/>
  <c r="S237" i="125"/>
  <c r="R237" i="125"/>
  <c r="Q237" i="125"/>
  <c r="P237" i="125"/>
  <c r="O237" i="125"/>
  <c r="N237" i="125"/>
  <c r="M237" i="125"/>
  <c r="L237" i="125"/>
  <c r="K237" i="125"/>
  <c r="J237" i="125"/>
  <c r="S236" i="125"/>
  <c r="R236" i="125"/>
  <c r="Q236" i="125"/>
  <c r="P236" i="125"/>
  <c r="O236" i="125"/>
  <c r="N236" i="125"/>
  <c r="M236" i="125"/>
  <c r="L236" i="125"/>
  <c r="K236" i="125"/>
  <c r="J236" i="125"/>
  <c r="S235" i="125"/>
  <c r="R235" i="125"/>
  <c r="Q235" i="125"/>
  <c r="P235" i="125"/>
  <c r="O235" i="125"/>
  <c r="N235" i="125"/>
  <c r="M235" i="125"/>
  <c r="L235" i="125"/>
  <c r="K235" i="125"/>
  <c r="J235" i="125"/>
  <c r="S234" i="125"/>
  <c r="R234" i="125"/>
  <c r="Q234" i="125"/>
  <c r="P234" i="125"/>
  <c r="O234" i="125"/>
  <c r="N234" i="125"/>
  <c r="M234" i="125"/>
  <c r="L234" i="125"/>
  <c r="K234" i="125"/>
  <c r="J234" i="125"/>
  <c r="S233" i="125"/>
  <c r="R233" i="125"/>
  <c r="Q233" i="125"/>
  <c r="P233" i="125"/>
  <c r="O233" i="125"/>
  <c r="N233" i="125"/>
  <c r="M233" i="125"/>
  <c r="L233" i="125"/>
  <c r="K233" i="125"/>
  <c r="J233" i="125"/>
  <c r="S232" i="125"/>
  <c r="R232" i="125"/>
  <c r="Q232" i="125"/>
  <c r="P232" i="125"/>
  <c r="O232" i="125"/>
  <c r="N232" i="125"/>
  <c r="M232" i="125"/>
  <c r="L232" i="125"/>
  <c r="K232" i="125"/>
  <c r="J232" i="125"/>
  <c r="S231" i="125"/>
  <c r="R231" i="125"/>
  <c r="Q231" i="125"/>
  <c r="P231" i="125"/>
  <c r="O231" i="125"/>
  <c r="N231" i="125"/>
  <c r="M231" i="125"/>
  <c r="L231" i="125"/>
  <c r="K231" i="125"/>
  <c r="J231" i="125"/>
  <c r="S213" i="125"/>
  <c r="R213" i="125"/>
  <c r="Q213" i="125"/>
  <c r="P213" i="125"/>
  <c r="O213" i="125"/>
  <c r="N213" i="125"/>
  <c r="M213" i="125"/>
  <c r="L213" i="125"/>
  <c r="K213" i="125"/>
  <c r="J213" i="125"/>
  <c r="S212" i="125"/>
  <c r="R212" i="125"/>
  <c r="Q212" i="125"/>
  <c r="P212" i="125"/>
  <c r="O212" i="125"/>
  <c r="N212" i="125"/>
  <c r="M212" i="125"/>
  <c r="L212" i="125"/>
  <c r="K212" i="125"/>
  <c r="J212" i="125"/>
  <c r="S211" i="125"/>
  <c r="R211" i="125"/>
  <c r="Q211" i="125"/>
  <c r="P211" i="125"/>
  <c r="O211" i="125"/>
  <c r="N211" i="125"/>
  <c r="M211" i="125"/>
  <c r="L211" i="125"/>
  <c r="K211" i="125"/>
  <c r="J211" i="125"/>
  <c r="S210" i="125"/>
  <c r="R210" i="125"/>
  <c r="Q210" i="125"/>
  <c r="P210" i="125"/>
  <c r="O210" i="125"/>
  <c r="N210" i="125"/>
  <c r="M210" i="125"/>
  <c r="L210" i="125"/>
  <c r="K210" i="125"/>
  <c r="J210" i="125"/>
  <c r="S209" i="125"/>
  <c r="R209" i="125"/>
  <c r="Q209" i="125"/>
  <c r="P209" i="125"/>
  <c r="O209" i="125"/>
  <c r="N209" i="125"/>
  <c r="M209" i="125"/>
  <c r="L209" i="125"/>
  <c r="K209" i="125"/>
  <c r="J209" i="125"/>
  <c r="S208" i="125"/>
  <c r="R208" i="125"/>
  <c r="Q208" i="125"/>
  <c r="P208" i="125"/>
  <c r="O208" i="125"/>
  <c r="N208" i="125"/>
  <c r="M208" i="125"/>
  <c r="L208" i="125"/>
  <c r="K208" i="125"/>
  <c r="J208" i="125"/>
  <c r="S207" i="125"/>
  <c r="R207" i="125"/>
  <c r="Q207" i="125"/>
  <c r="P207" i="125"/>
  <c r="O207" i="125"/>
  <c r="N207" i="125"/>
  <c r="M207" i="125"/>
  <c r="L207" i="125"/>
  <c r="K207" i="125"/>
  <c r="J207" i="125"/>
  <c r="S206" i="125"/>
  <c r="R206" i="125"/>
  <c r="Q206" i="125"/>
  <c r="P206" i="125"/>
  <c r="O206" i="125"/>
  <c r="N206" i="125"/>
  <c r="M206" i="125"/>
  <c r="L206" i="125"/>
  <c r="K206" i="125"/>
  <c r="J206" i="125"/>
  <c r="S205" i="125"/>
  <c r="R205" i="125"/>
  <c r="Q205" i="125"/>
  <c r="P205" i="125"/>
  <c r="O205" i="125"/>
  <c r="N205" i="125"/>
  <c r="M205" i="125"/>
  <c r="L205" i="125"/>
  <c r="K205" i="125"/>
  <c r="J205" i="125"/>
  <c r="S204" i="125"/>
  <c r="R204" i="125"/>
  <c r="Q204" i="125"/>
  <c r="P204" i="125"/>
  <c r="O204" i="125"/>
  <c r="N204" i="125"/>
  <c r="M204" i="125"/>
  <c r="L204" i="125"/>
  <c r="K204" i="125"/>
  <c r="J204" i="125"/>
  <c r="S203" i="125"/>
  <c r="R203" i="125"/>
  <c r="Q203" i="125"/>
  <c r="P203" i="125"/>
  <c r="O203" i="125"/>
  <c r="N203" i="125"/>
  <c r="M203" i="125"/>
  <c r="L203" i="125"/>
  <c r="K203" i="125"/>
  <c r="J203" i="125"/>
  <c r="S202" i="125"/>
  <c r="R202" i="125"/>
  <c r="Q202" i="125"/>
  <c r="P202" i="125"/>
  <c r="O202" i="125"/>
  <c r="N202" i="125"/>
  <c r="M202" i="125"/>
  <c r="L202" i="125"/>
  <c r="K202" i="125"/>
  <c r="J202" i="125"/>
  <c r="J168" i="125"/>
  <c r="K168" i="125"/>
  <c r="L168" i="125"/>
  <c r="M168" i="125"/>
  <c r="N168" i="125"/>
  <c r="O168" i="125"/>
  <c r="P168" i="125"/>
  <c r="Q168" i="125"/>
  <c r="R168" i="125"/>
  <c r="S168" i="125"/>
  <c r="J169" i="125"/>
  <c r="K169" i="125"/>
  <c r="L169" i="125"/>
  <c r="M169" i="125"/>
  <c r="N169" i="125"/>
  <c r="O169" i="125"/>
  <c r="P169" i="125"/>
  <c r="Q169" i="125"/>
  <c r="R169" i="125"/>
  <c r="S169" i="125"/>
  <c r="J170" i="125"/>
  <c r="K170" i="125"/>
  <c r="L170" i="125"/>
  <c r="M170" i="125"/>
  <c r="N170" i="125"/>
  <c r="O170" i="125"/>
  <c r="P170" i="125"/>
  <c r="Q170" i="125"/>
  <c r="R170" i="125"/>
  <c r="S170" i="125"/>
  <c r="J171" i="125"/>
  <c r="K171" i="125"/>
  <c r="L171" i="125"/>
  <c r="M171" i="125"/>
  <c r="N171" i="125"/>
  <c r="O171" i="125"/>
  <c r="P171" i="125"/>
  <c r="Q171" i="125"/>
  <c r="R171" i="125"/>
  <c r="S171" i="125"/>
  <c r="J172" i="125"/>
  <c r="K172" i="125"/>
  <c r="L172" i="125"/>
  <c r="M172" i="125"/>
  <c r="N172" i="125"/>
  <c r="O172" i="125"/>
  <c r="P172" i="125"/>
  <c r="Q172" i="125"/>
  <c r="R172" i="125"/>
  <c r="S172" i="125"/>
  <c r="J173" i="125"/>
  <c r="K173" i="125"/>
  <c r="L173" i="125"/>
  <c r="M173" i="125"/>
  <c r="N173" i="125"/>
  <c r="O173" i="125"/>
  <c r="P173" i="125"/>
  <c r="Q173" i="125"/>
  <c r="R173" i="125"/>
  <c r="S173" i="125"/>
  <c r="J174" i="125"/>
  <c r="K174" i="125"/>
  <c r="L174" i="125"/>
  <c r="M174" i="125"/>
  <c r="N174" i="125"/>
  <c r="O174" i="125"/>
  <c r="P174" i="125"/>
  <c r="Q174" i="125"/>
  <c r="R174" i="125"/>
  <c r="S174" i="125"/>
  <c r="J175" i="125"/>
  <c r="K175" i="125"/>
  <c r="L175" i="125"/>
  <c r="M175" i="125"/>
  <c r="N175" i="125"/>
  <c r="O175" i="125"/>
  <c r="P175" i="125"/>
  <c r="Q175" i="125"/>
  <c r="R175" i="125"/>
  <c r="S175" i="125"/>
  <c r="J176" i="125"/>
  <c r="K176" i="125"/>
  <c r="L176" i="125"/>
  <c r="M176" i="125"/>
  <c r="N176" i="125"/>
  <c r="O176" i="125"/>
  <c r="P176" i="125"/>
  <c r="Q176" i="125"/>
  <c r="R176" i="125"/>
  <c r="S176" i="125"/>
  <c r="J177" i="125"/>
  <c r="K177" i="125"/>
  <c r="L177" i="125"/>
  <c r="M177" i="125"/>
  <c r="N177" i="125"/>
  <c r="O177" i="125"/>
  <c r="P177" i="125"/>
  <c r="Q177" i="125"/>
  <c r="R177" i="125"/>
  <c r="S177" i="125"/>
  <c r="J178" i="125"/>
  <c r="K178" i="125"/>
  <c r="L178" i="125"/>
  <c r="M178" i="125"/>
  <c r="N178" i="125"/>
  <c r="O178" i="125"/>
  <c r="P178" i="125"/>
  <c r="Q178" i="125"/>
  <c r="R178" i="125"/>
  <c r="S178" i="125"/>
  <c r="J179" i="125"/>
  <c r="K179" i="125"/>
  <c r="L179" i="125"/>
  <c r="M179" i="125"/>
  <c r="N179" i="125"/>
  <c r="O179" i="125"/>
  <c r="P179" i="125"/>
  <c r="Q179" i="125"/>
  <c r="R179" i="125"/>
  <c r="S179" i="125"/>
  <c r="J180" i="125"/>
  <c r="K180" i="125"/>
  <c r="L180" i="125"/>
  <c r="M180" i="125"/>
  <c r="N180" i="125"/>
  <c r="O180" i="125"/>
  <c r="P180" i="125"/>
  <c r="Q180" i="125"/>
  <c r="R180" i="125"/>
  <c r="S180" i="125"/>
  <c r="J181" i="125"/>
  <c r="K181" i="125"/>
  <c r="L181" i="125"/>
  <c r="M181" i="125"/>
  <c r="N181" i="125"/>
  <c r="O181" i="125"/>
  <c r="P181" i="125"/>
  <c r="Q181" i="125"/>
  <c r="R181" i="125"/>
  <c r="S181" i="125"/>
  <c r="K167" i="125"/>
  <c r="L167" i="125"/>
  <c r="M167" i="125"/>
  <c r="N167" i="125"/>
  <c r="O167" i="125"/>
  <c r="P167" i="125"/>
  <c r="Q167" i="125"/>
  <c r="R167" i="125"/>
  <c r="S167" i="125"/>
  <c r="J167" i="125"/>
  <c r="J128" i="125"/>
  <c r="J127" i="125"/>
  <c r="K127" i="125"/>
  <c r="L127" i="125"/>
  <c r="M127" i="125"/>
  <c r="N127" i="125"/>
  <c r="O127" i="125"/>
  <c r="P127" i="125"/>
  <c r="Q127" i="125"/>
  <c r="R127" i="125"/>
  <c r="S127" i="125"/>
  <c r="K128" i="125"/>
  <c r="L128" i="125"/>
  <c r="M128" i="125"/>
  <c r="N128" i="125"/>
  <c r="O128" i="125"/>
  <c r="P128" i="125"/>
  <c r="Q128" i="125"/>
  <c r="R128" i="125"/>
  <c r="S128" i="125"/>
  <c r="J129" i="125"/>
  <c r="K129" i="125"/>
  <c r="L129" i="125"/>
  <c r="M129" i="125"/>
  <c r="N129" i="125"/>
  <c r="O129" i="125"/>
  <c r="P129" i="125"/>
  <c r="Q129" i="125"/>
  <c r="R129" i="125"/>
  <c r="S129" i="125"/>
  <c r="J130" i="125"/>
  <c r="K130" i="125"/>
  <c r="L130" i="125"/>
  <c r="M130" i="125"/>
  <c r="N130" i="125"/>
  <c r="O130" i="125"/>
  <c r="P130" i="125"/>
  <c r="Q130" i="125"/>
  <c r="R130" i="125"/>
  <c r="S130" i="125"/>
  <c r="J131" i="125"/>
  <c r="K131" i="125"/>
  <c r="L131" i="125"/>
  <c r="M131" i="125"/>
  <c r="N131" i="125"/>
  <c r="O131" i="125"/>
  <c r="P131" i="125"/>
  <c r="Q131" i="125"/>
  <c r="R131" i="125"/>
  <c r="S131" i="125"/>
  <c r="J132" i="125"/>
  <c r="K132" i="125"/>
  <c r="L132" i="125"/>
  <c r="M132" i="125"/>
  <c r="N132" i="125"/>
  <c r="O132" i="125"/>
  <c r="P132" i="125"/>
  <c r="Q132" i="125"/>
  <c r="R132" i="125"/>
  <c r="S132" i="125"/>
  <c r="J133" i="125"/>
  <c r="K133" i="125"/>
  <c r="L133" i="125"/>
  <c r="M133" i="125"/>
  <c r="N133" i="125"/>
  <c r="O133" i="125"/>
  <c r="P133" i="125"/>
  <c r="Q133" i="125"/>
  <c r="R133" i="125"/>
  <c r="S133" i="125"/>
  <c r="J134" i="125"/>
  <c r="K134" i="125"/>
  <c r="L134" i="125"/>
  <c r="M134" i="125"/>
  <c r="N134" i="125"/>
  <c r="O134" i="125"/>
  <c r="P134" i="125"/>
  <c r="Q134" i="125"/>
  <c r="R134" i="125"/>
  <c r="S134" i="125"/>
  <c r="J135" i="125"/>
  <c r="K135" i="125"/>
  <c r="L135" i="125"/>
  <c r="M135" i="125"/>
  <c r="N135" i="125"/>
  <c r="O135" i="125"/>
  <c r="P135" i="125"/>
  <c r="Q135" i="125"/>
  <c r="R135" i="125"/>
  <c r="S135" i="125"/>
  <c r="J136" i="125"/>
  <c r="K136" i="125"/>
  <c r="L136" i="125"/>
  <c r="M136" i="125"/>
  <c r="N136" i="125"/>
  <c r="O136" i="125"/>
  <c r="P136" i="125"/>
  <c r="Q136" i="125"/>
  <c r="R136" i="125"/>
  <c r="S136" i="125"/>
  <c r="J137" i="125"/>
  <c r="K137" i="125"/>
  <c r="L137" i="125"/>
  <c r="M137" i="125"/>
  <c r="N137" i="125"/>
  <c r="O137" i="125"/>
  <c r="P137" i="125"/>
  <c r="Q137" i="125"/>
  <c r="R137" i="125"/>
  <c r="S137" i="125"/>
  <c r="J138" i="125"/>
  <c r="K138" i="125"/>
  <c r="L138" i="125"/>
  <c r="M138" i="125"/>
  <c r="N138" i="125"/>
  <c r="O138" i="125"/>
  <c r="P138" i="125"/>
  <c r="Q138" i="125"/>
  <c r="R138" i="125"/>
  <c r="S138" i="125"/>
  <c r="J139" i="125"/>
  <c r="K139" i="125"/>
  <c r="L139" i="125"/>
  <c r="M139" i="125"/>
  <c r="N139" i="125"/>
  <c r="O139" i="125"/>
  <c r="P139" i="125"/>
  <c r="Q139" i="125"/>
  <c r="R139" i="125"/>
  <c r="S139" i="125"/>
  <c r="J140" i="125"/>
  <c r="K140" i="125"/>
  <c r="L140" i="125"/>
  <c r="M140" i="125"/>
  <c r="N140" i="125"/>
  <c r="O140" i="125"/>
  <c r="P140" i="125"/>
  <c r="Q140" i="125"/>
  <c r="R140" i="125"/>
  <c r="S140" i="125"/>
  <c r="J141" i="125"/>
  <c r="K141" i="125"/>
  <c r="L141" i="125"/>
  <c r="M141" i="125"/>
  <c r="N141" i="125"/>
  <c r="O141" i="125"/>
  <c r="P141" i="125"/>
  <c r="Q141" i="125"/>
  <c r="R141" i="125"/>
  <c r="S141" i="125"/>
  <c r="J142" i="125"/>
  <c r="K142" i="125"/>
  <c r="L142" i="125"/>
  <c r="M142" i="125"/>
  <c r="N142" i="125"/>
  <c r="O142" i="125"/>
  <c r="P142" i="125"/>
  <c r="Q142" i="125"/>
  <c r="R142" i="125"/>
  <c r="S142" i="125"/>
  <c r="J143" i="125"/>
  <c r="K143" i="125"/>
  <c r="L143" i="125"/>
  <c r="M143" i="125"/>
  <c r="N143" i="125"/>
  <c r="O143" i="125"/>
  <c r="P143" i="125"/>
  <c r="Q143" i="125"/>
  <c r="R143" i="125"/>
  <c r="S143" i="125"/>
  <c r="K126" i="125"/>
  <c r="L126" i="125"/>
  <c r="M126" i="125"/>
  <c r="N126" i="125"/>
  <c r="O126" i="125"/>
  <c r="P126" i="125"/>
  <c r="Q126" i="125"/>
  <c r="R126" i="125"/>
  <c r="S126" i="125"/>
  <c r="J126" i="125"/>
  <c r="J102" i="125"/>
  <c r="K102" i="125"/>
  <c r="L102" i="125"/>
  <c r="M102" i="125"/>
  <c r="N102" i="125"/>
  <c r="O102" i="125"/>
  <c r="P102" i="125"/>
  <c r="Q102" i="125"/>
  <c r="R102" i="125"/>
  <c r="S102" i="125"/>
  <c r="J103" i="125"/>
  <c r="K103" i="125"/>
  <c r="L103" i="125"/>
  <c r="M103" i="125"/>
  <c r="N103" i="125"/>
  <c r="O103" i="125"/>
  <c r="P103" i="125"/>
  <c r="Q103" i="125"/>
  <c r="R103" i="125"/>
  <c r="S103" i="125"/>
  <c r="J104" i="125"/>
  <c r="K104" i="125"/>
  <c r="L104" i="125"/>
  <c r="M104" i="125"/>
  <c r="N104" i="125"/>
  <c r="O104" i="125"/>
  <c r="P104" i="125"/>
  <c r="Q104" i="125"/>
  <c r="R104" i="125"/>
  <c r="S104" i="125"/>
  <c r="J105" i="125"/>
  <c r="K105" i="125"/>
  <c r="L105" i="125"/>
  <c r="M105" i="125"/>
  <c r="N105" i="125"/>
  <c r="O105" i="125"/>
  <c r="P105" i="125"/>
  <c r="Q105" i="125"/>
  <c r="R105" i="125"/>
  <c r="S105" i="125"/>
  <c r="J106" i="125"/>
  <c r="K106" i="125"/>
  <c r="L106" i="125"/>
  <c r="M106" i="125"/>
  <c r="N106" i="125"/>
  <c r="O106" i="125"/>
  <c r="P106" i="125"/>
  <c r="Q106" i="125"/>
  <c r="R106" i="125"/>
  <c r="S106" i="125"/>
  <c r="J107" i="125"/>
  <c r="K107" i="125"/>
  <c r="L107" i="125"/>
  <c r="M107" i="125"/>
  <c r="N107" i="125"/>
  <c r="O107" i="125"/>
  <c r="P107" i="125"/>
  <c r="Q107" i="125"/>
  <c r="R107" i="125"/>
  <c r="S107" i="125"/>
  <c r="J108" i="125"/>
  <c r="K108" i="125"/>
  <c r="L108" i="125"/>
  <c r="M108" i="125"/>
  <c r="N108" i="125"/>
  <c r="O108" i="125"/>
  <c r="P108" i="125"/>
  <c r="Q108" i="125"/>
  <c r="R108" i="125"/>
  <c r="S108" i="125"/>
  <c r="J109" i="125"/>
  <c r="K109" i="125"/>
  <c r="L109" i="125"/>
  <c r="M109" i="125"/>
  <c r="N109" i="125"/>
  <c r="O109" i="125"/>
  <c r="P109" i="125"/>
  <c r="Q109" i="125"/>
  <c r="R109" i="125"/>
  <c r="S109" i="125"/>
  <c r="J110" i="125"/>
  <c r="K110" i="125"/>
  <c r="L110" i="125"/>
  <c r="M110" i="125"/>
  <c r="N110" i="125"/>
  <c r="O110" i="125"/>
  <c r="P110" i="125"/>
  <c r="Q110" i="125"/>
  <c r="R110" i="125"/>
  <c r="S110" i="125"/>
  <c r="K101" i="125"/>
  <c r="L101" i="125"/>
  <c r="M101" i="125"/>
  <c r="N101" i="125"/>
  <c r="O101" i="125"/>
  <c r="P101" i="125"/>
  <c r="Q101" i="125"/>
  <c r="R101" i="125"/>
  <c r="S101" i="125"/>
  <c r="J101" i="125"/>
  <c r="AE17" i="124"/>
  <c r="AE18" i="124"/>
  <c r="C127" i="125" l="1"/>
  <c r="C102" i="125"/>
  <c r="C103" i="125"/>
  <c r="F58" i="125"/>
  <c r="G58" i="125"/>
  <c r="H58" i="125"/>
  <c r="I58" i="125"/>
  <c r="J58" i="125"/>
  <c r="K58" i="125"/>
  <c r="L58" i="125"/>
  <c r="M58" i="125"/>
  <c r="N58" i="125"/>
  <c r="O58" i="125"/>
  <c r="F59" i="125"/>
  <c r="G59" i="125"/>
  <c r="H59" i="125"/>
  <c r="I59" i="125"/>
  <c r="J59" i="125"/>
  <c r="K59" i="125"/>
  <c r="L59" i="125"/>
  <c r="M59" i="125"/>
  <c r="N59" i="125"/>
  <c r="O59" i="125"/>
  <c r="F60" i="125"/>
  <c r="G60" i="125"/>
  <c r="H60" i="125"/>
  <c r="I60" i="125"/>
  <c r="J60" i="125"/>
  <c r="K60" i="125"/>
  <c r="L60" i="125"/>
  <c r="M60" i="125"/>
  <c r="N60" i="125"/>
  <c r="O60" i="125"/>
  <c r="F61" i="125"/>
  <c r="G61" i="125"/>
  <c r="H61" i="125"/>
  <c r="I61" i="125"/>
  <c r="J61" i="125"/>
  <c r="K61" i="125"/>
  <c r="L61" i="125"/>
  <c r="M61" i="125"/>
  <c r="N61" i="125"/>
  <c r="O61" i="125"/>
  <c r="F62" i="125"/>
  <c r="G62" i="125"/>
  <c r="H62" i="125"/>
  <c r="I62" i="125"/>
  <c r="J62" i="125"/>
  <c r="K62" i="125"/>
  <c r="L62" i="125"/>
  <c r="M62" i="125"/>
  <c r="N62" i="125"/>
  <c r="O62" i="125"/>
  <c r="F63" i="125"/>
  <c r="G63" i="125"/>
  <c r="H63" i="125"/>
  <c r="I63" i="125"/>
  <c r="J63" i="125"/>
  <c r="K63" i="125"/>
  <c r="L63" i="125"/>
  <c r="M63" i="125"/>
  <c r="N63" i="125"/>
  <c r="O63" i="125"/>
  <c r="F64" i="125"/>
  <c r="G64" i="125"/>
  <c r="H64" i="125"/>
  <c r="I64" i="125"/>
  <c r="J64" i="125"/>
  <c r="K64" i="125"/>
  <c r="L64" i="125"/>
  <c r="M64" i="125"/>
  <c r="N64" i="125"/>
  <c r="O64" i="125"/>
  <c r="F65" i="125"/>
  <c r="G65" i="125"/>
  <c r="H65" i="125"/>
  <c r="I65" i="125"/>
  <c r="J65" i="125"/>
  <c r="K65" i="125"/>
  <c r="L65" i="125"/>
  <c r="M65" i="125"/>
  <c r="N65" i="125"/>
  <c r="O65" i="125"/>
  <c r="F66" i="125"/>
  <c r="G66" i="125"/>
  <c r="H66" i="125"/>
  <c r="I66" i="125"/>
  <c r="J66" i="125"/>
  <c r="K66" i="125"/>
  <c r="L66" i="125"/>
  <c r="M66" i="125"/>
  <c r="N66" i="125"/>
  <c r="O66" i="125"/>
  <c r="F67" i="125"/>
  <c r="G67" i="125"/>
  <c r="H67" i="125"/>
  <c r="I67" i="125"/>
  <c r="J67" i="125"/>
  <c r="K67" i="125"/>
  <c r="L67" i="125"/>
  <c r="M67" i="125"/>
  <c r="N67" i="125"/>
  <c r="O67" i="125"/>
  <c r="F68" i="125"/>
  <c r="G68" i="125"/>
  <c r="H68" i="125"/>
  <c r="I68" i="125"/>
  <c r="J68" i="125"/>
  <c r="K68" i="125"/>
  <c r="L68" i="125"/>
  <c r="M68" i="125"/>
  <c r="N68" i="125"/>
  <c r="O68" i="125"/>
  <c r="F69" i="125"/>
  <c r="G69" i="125"/>
  <c r="H69" i="125"/>
  <c r="I69" i="125"/>
  <c r="J69" i="125"/>
  <c r="K69" i="125"/>
  <c r="L69" i="125"/>
  <c r="M69" i="125"/>
  <c r="N69" i="125"/>
  <c r="O69" i="125"/>
  <c r="F70" i="125"/>
  <c r="G70" i="125"/>
  <c r="H70" i="125"/>
  <c r="I70" i="125"/>
  <c r="J70" i="125"/>
  <c r="K70" i="125"/>
  <c r="L70" i="125"/>
  <c r="M70" i="125"/>
  <c r="N70" i="125"/>
  <c r="O70" i="125"/>
  <c r="F71" i="125"/>
  <c r="G71" i="125"/>
  <c r="H71" i="125"/>
  <c r="I71" i="125"/>
  <c r="J71" i="125"/>
  <c r="K71" i="125"/>
  <c r="L71" i="125"/>
  <c r="M71" i="125"/>
  <c r="N71" i="125"/>
  <c r="O71" i="125"/>
  <c r="F72" i="125"/>
  <c r="G72" i="125"/>
  <c r="H72" i="125"/>
  <c r="I72" i="125"/>
  <c r="J72" i="125"/>
  <c r="K72" i="125"/>
  <c r="L72" i="125"/>
  <c r="M72" i="125"/>
  <c r="N72" i="125"/>
  <c r="O72" i="125"/>
  <c r="F73" i="125"/>
  <c r="G73" i="125"/>
  <c r="H73" i="125"/>
  <c r="I73" i="125"/>
  <c r="J73" i="125"/>
  <c r="K73" i="125"/>
  <c r="L73" i="125"/>
  <c r="M73" i="125"/>
  <c r="N73" i="125"/>
  <c r="O73" i="125"/>
  <c r="F74" i="125"/>
  <c r="G74" i="125"/>
  <c r="H74" i="125"/>
  <c r="I74" i="125"/>
  <c r="J74" i="125"/>
  <c r="K74" i="125"/>
  <c r="L74" i="125"/>
  <c r="M74" i="125"/>
  <c r="N74" i="125"/>
  <c r="O74" i="125"/>
  <c r="F75" i="125"/>
  <c r="G75" i="125"/>
  <c r="H75" i="125"/>
  <c r="I75" i="125"/>
  <c r="J75" i="125"/>
  <c r="K75" i="125"/>
  <c r="L75" i="125"/>
  <c r="M75" i="125"/>
  <c r="N75" i="125"/>
  <c r="O75" i="125"/>
  <c r="G32" i="125"/>
  <c r="H32" i="125"/>
  <c r="I32" i="125"/>
  <c r="J32" i="125"/>
  <c r="K32" i="125"/>
  <c r="L32" i="125"/>
  <c r="M32" i="125"/>
  <c r="N32" i="125"/>
  <c r="O32" i="125"/>
  <c r="G33" i="125"/>
  <c r="H33" i="125"/>
  <c r="I33" i="125"/>
  <c r="J33" i="125"/>
  <c r="K33" i="125"/>
  <c r="L33" i="125"/>
  <c r="M33" i="125"/>
  <c r="N33" i="125"/>
  <c r="O33" i="125"/>
  <c r="G34" i="125"/>
  <c r="H34" i="125"/>
  <c r="I34" i="125"/>
  <c r="J34" i="125"/>
  <c r="K34" i="125"/>
  <c r="L34" i="125"/>
  <c r="M34" i="125"/>
  <c r="N34" i="125"/>
  <c r="O34" i="125"/>
  <c r="G35" i="125"/>
  <c r="H35" i="125"/>
  <c r="I35" i="125"/>
  <c r="J35" i="125"/>
  <c r="K35" i="125"/>
  <c r="L35" i="125"/>
  <c r="M35" i="125"/>
  <c r="N35" i="125"/>
  <c r="O35" i="125"/>
  <c r="G36" i="125"/>
  <c r="H36" i="125"/>
  <c r="I36" i="125"/>
  <c r="J36" i="125"/>
  <c r="K36" i="125"/>
  <c r="L36" i="125"/>
  <c r="M36" i="125"/>
  <c r="N36" i="125"/>
  <c r="O36" i="125"/>
  <c r="G37" i="125"/>
  <c r="H37" i="125"/>
  <c r="I37" i="125"/>
  <c r="J37" i="125"/>
  <c r="K37" i="125"/>
  <c r="L37" i="125"/>
  <c r="M37" i="125"/>
  <c r="N37" i="125"/>
  <c r="O37" i="125"/>
  <c r="G38" i="125"/>
  <c r="H38" i="125"/>
  <c r="I38" i="125"/>
  <c r="J38" i="125"/>
  <c r="K38" i="125"/>
  <c r="L38" i="125"/>
  <c r="M38" i="125"/>
  <c r="N38" i="125"/>
  <c r="O38" i="125"/>
  <c r="G39" i="125"/>
  <c r="H39" i="125"/>
  <c r="I39" i="125"/>
  <c r="J39" i="125"/>
  <c r="K39" i="125"/>
  <c r="L39" i="125"/>
  <c r="M39" i="125"/>
  <c r="N39" i="125"/>
  <c r="O39" i="125"/>
  <c r="G40" i="125"/>
  <c r="H40" i="125"/>
  <c r="I40" i="125"/>
  <c r="J40" i="125"/>
  <c r="K40" i="125"/>
  <c r="L40" i="125"/>
  <c r="M40" i="125"/>
  <c r="N40" i="125"/>
  <c r="O40" i="125"/>
  <c r="G41" i="125"/>
  <c r="H41" i="125"/>
  <c r="I41" i="125"/>
  <c r="J41" i="125"/>
  <c r="K41" i="125"/>
  <c r="L41" i="125"/>
  <c r="M41" i="125"/>
  <c r="N41" i="125"/>
  <c r="O41" i="125"/>
  <c r="F33" i="125"/>
  <c r="F34" i="125"/>
  <c r="F35" i="125"/>
  <c r="F36" i="125"/>
  <c r="F37" i="125"/>
  <c r="F38" i="125"/>
  <c r="F39" i="125"/>
  <c r="F40" i="125"/>
  <c r="F41" i="125"/>
  <c r="F32" i="125"/>
  <c r="AE19" i="124"/>
  <c r="AE16" i="124"/>
  <c r="AE15" i="124"/>
  <c r="AE14" i="124"/>
  <c r="G57" i="125"/>
  <c r="H57" i="125"/>
  <c r="I57" i="125"/>
  <c r="J57" i="125"/>
  <c r="K57" i="125"/>
  <c r="L57" i="125"/>
  <c r="M57" i="125"/>
  <c r="N57" i="125"/>
  <c r="O57" i="125"/>
  <c r="F57" i="125"/>
  <c r="B17" i="123" l="1"/>
  <c r="C14" i="123"/>
  <c r="E14" i="123" s="1"/>
  <c r="C15" i="123"/>
  <c r="E15" i="123" s="1"/>
  <c r="C16" i="123"/>
  <c r="E16" i="123" s="1"/>
  <c r="C13" i="123"/>
  <c r="E13" i="123" s="1"/>
  <c r="C12" i="123" l="1"/>
  <c r="E12" i="123"/>
  <c r="M27" i="125"/>
  <c r="G3" i="125" s="1"/>
  <c r="G15" i="124"/>
  <c r="G16" i="124"/>
  <c r="G14" i="124"/>
  <c r="G13" i="124"/>
  <c r="M21" i="123"/>
  <c r="Y11" i="124" l="1"/>
  <c r="M14" i="97" l="1"/>
  <c r="E17" i="124" l="1"/>
  <c r="AB18" i="124" s="1"/>
  <c r="B47" i="112"/>
  <c r="B48" i="112" s="1"/>
  <c r="D46" i="112"/>
  <c r="C46" i="112"/>
  <c r="B46" i="112"/>
  <c r="D45" i="112"/>
  <c r="C45" i="112"/>
  <c r="B34" i="112"/>
  <c r="C34" i="112" s="1"/>
  <c r="D33" i="112"/>
  <c r="C33" i="112"/>
  <c r="B46" i="111"/>
  <c r="C46" i="111" s="1"/>
  <c r="D45" i="111"/>
  <c r="C45" i="111"/>
  <c r="C33" i="111"/>
  <c r="B47" i="110"/>
  <c r="C47" i="110" s="1"/>
  <c r="B46" i="110"/>
  <c r="C46" i="110" s="1"/>
  <c r="C45" i="110"/>
  <c r="C33" i="110"/>
  <c r="B46" i="109"/>
  <c r="C46" i="109" s="1"/>
  <c r="D45" i="109"/>
  <c r="C45" i="109"/>
  <c r="C33" i="109"/>
  <c r="B46" i="108"/>
  <c r="C46" i="108" s="1"/>
  <c r="D45" i="108"/>
  <c r="C45" i="108"/>
  <c r="C33" i="108"/>
  <c r="B47" i="107"/>
  <c r="B48" i="107" s="1"/>
  <c r="B46" i="107"/>
  <c r="C46" i="107" s="1"/>
  <c r="D45" i="107"/>
  <c r="C45" i="107"/>
  <c r="C33" i="107"/>
  <c r="B46" i="99"/>
  <c r="C46" i="99" s="1"/>
  <c r="D45" i="99"/>
  <c r="C45" i="99"/>
  <c r="C33" i="99"/>
  <c r="C46" i="106"/>
  <c r="B46" i="106"/>
  <c r="B47" i="106" s="1"/>
  <c r="C45" i="106"/>
  <c r="B34" i="106"/>
  <c r="C34" i="106" s="1"/>
  <c r="D33" i="106"/>
  <c r="C33" i="106"/>
  <c r="B47" i="105"/>
  <c r="B48" i="105" s="1"/>
  <c r="B46" i="105"/>
  <c r="C46" i="105" s="1"/>
  <c r="C45" i="105"/>
  <c r="C33" i="105"/>
  <c r="B47" i="104"/>
  <c r="B48" i="104" s="1"/>
  <c r="C46" i="104"/>
  <c r="B46" i="104"/>
  <c r="D45" i="104"/>
  <c r="C45" i="104"/>
  <c r="B34" i="104"/>
  <c r="C34" i="104" s="1"/>
  <c r="D33" i="104"/>
  <c r="C33" i="104"/>
  <c r="B47" i="103"/>
  <c r="B48" i="103" s="1"/>
  <c r="B46" i="103"/>
  <c r="C46" i="103" s="1"/>
  <c r="C45" i="103"/>
  <c r="C33" i="103"/>
  <c r="B46" i="102"/>
  <c r="C46" i="102" s="1"/>
  <c r="D45" i="102"/>
  <c r="C45" i="102"/>
  <c r="C33" i="102"/>
  <c r="B46" i="101"/>
  <c r="C46" i="101" s="1"/>
  <c r="D45" i="101"/>
  <c r="C45" i="101"/>
  <c r="C33" i="101"/>
  <c r="B46" i="100"/>
  <c r="C46" i="100" s="1"/>
  <c r="D45" i="100"/>
  <c r="C45" i="100"/>
  <c r="C33" i="100"/>
  <c r="B47" i="89"/>
  <c r="B48" i="89" s="1"/>
  <c r="B46" i="89"/>
  <c r="C46" i="89" s="1"/>
  <c r="D45" i="89"/>
  <c r="C45" i="89"/>
  <c r="C33" i="89"/>
  <c r="B47" i="96"/>
  <c r="B48" i="96" s="1"/>
  <c r="B46" i="96"/>
  <c r="C46" i="96" s="1"/>
  <c r="D45" i="96"/>
  <c r="C45" i="96"/>
  <c r="C33" i="96"/>
  <c r="B46" i="94"/>
  <c r="C46" i="94" s="1"/>
  <c r="C45" i="94"/>
  <c r="C33" i="94"/>
  <c r="B46" i="93"/>
  <c r="C46" i="93" s="1"/>
  <c r="D45" i="93"/>
  <c r="C45" i="93"/>
  <c r="C33" i="93"/>
  <c r="B46" i="92"/>
  <c r="C46" i="92" s="1"/>
  <c r="D46" i="92" s="1"/>
  <c r="D45" i="92"/>
  <c r="C45" i="92"/>
  <c r="C33" i="92"/>
  <c r="B46" i="91"/>
  <c r="C46" i="91" s="1"/>
  <c r="D45" i="91"/>
  <c r="C45" i="91"/>
  <c r="D33" i="91"/>
  <c r="C33" i="91"/>
  <c r="B47" i="90"/>
  <c r="B48" i="90" s="1"/>
  <c r="B46" i="90"/>
  <c r="C46" i="90" s="1"/>
  <c r="C45" i="90"/>
  <c r="D33" i="90"/>
  <c r="C33" i="90"/>
  <c r="B46" i="87"/>
  <c r="C46" i="87" s="1"/>
  <c r="D45" i="87"/>
  <c r="C45" i="87"/>
  <c r="C33" i="87"/>
  <c r="B46" i="80"/>
  <c r="C46" i="80" s="1"/>
  <c r="D45" i="80"/>
  <c r="C45" i="80"/>
  <c r="C33" i="80"/>
  <c r="B47" i="122"/>
  <c r="B48" i="122" s="1"/>
  <c r="B46" i="122"/>
  <c r="C46" i="122" s="1"/>
  <c r="D46" i="122" s="1"/>
  <c r="C45" i="122"/>
  <c r="C33" i="122"/>
  <c r="B34" i="88"/>
  <c r="D39" i="112" l="1"/>
  <c r="B35" i="112"/>
  <c r="C35" i="112" s="1"/>
  <c r="B36" i="112" s="1"/>
  <c r="C36" i="112" s="1"/>
  <c r="B37" i="112" s="1"/>
  <c r="C37" i="112" s="1"/>
  <c r="B38" i="112" s="1"/>
  <c r="C38" i="112" s="1"/>
  <c r="B39" i="112" s="1"/>
  <c r="C39" i="112" s="1"/>
  <c r="B40" i="112" s="1"/>
  <c r="C40" i="112" s="1"/>
  <c r="B41" i="112" s="1"/>
  <c r="C41" i="112" s="1"/>
  <c r="B42" i="112" s="1"/>
  <c r="C42" i="112" s="1"/>
  <c r="C48" i="112"/>
  <c r="B49" i="112"/>
  <c r="D34" i="112"/>
  <c r="D36" i="112"/>
  <c r="C47" i="112"/>
  <c r="D46" i="111"/>
  <c r="B47" i="111"/>
  <c r="D36" i="111"/>
  <c r="D33" i="111"/>
  <c r="B34" i="111"/>
  <c r="C34" i="111" s="1"/>
  <c r="B35" i="111" s="1"/>
  <c r="C35" i="111" s="1"/>
  <c r="B36" i="111" s="1"/>
  <c r="C36" i="111" s="1"/>
  <c r="B37" i="111" s="1"/>
  <c r="C37" i="111" s="1"/>
  <c r="B38" i="111" s="1"/>
  <c r="C38" i="111" s="1"/>
  <c r="B39" i="111" s="1"/>
  <c r="C39" i="111" s="1"/>
  <c r="B40" i="111" s="1"/>
  <c r="C40" i="111" s="1"/>
  <c r="B41" i="111" s="1"/>
  <c r="C41" i="111" s="1"/>
  <c r="B42" i="111" s="1"/>
  <c r="C42" i="111" s="1"/>
  <c r="D35" i="111"/>
  <c r="D39" i="111"/>
  <c r="D46" i="110"/>
  <c r="D45" i="110"/>
  <c r="D47" i="110"/>
  <c r="B48" i="110"/>
  <c r="D33" i="110"/>
  <c r="B34" i="110"/>
  <c r="C34" i="110" s="1"/>
  <c r="D46" i="109"/>
  <c r="B47" i="109"/>
  <c r="D34" i="109"/>
  <c r="D42" i="109"/>
  <c r="D33" i="109"/>
  <c r="B34" i="109"/>
  <c r="C34" i="109" s="1"/>
  <c r="B35" i="109" s="1"/>
  <c r="C35" i="109" s="1"/>
  <c r="B36" i="109" s="1"/>
  <c r="C36" i="109" s="1"/>
  <c r="B37" i="109" s="1"/>
  <c r="C37" i="109" s="1"/>
  <c r="B38" i="109" s="1"/>
  <c r="C38" i="109" s="1"/>
  <c r="B39" i="109" s="1"/>
  <c r="C39" i="109" s="1"/>
  <c r="B40" i="109" s="1"/>
  <c r="C40" i="109" s="1"/>
  <c r="B41" i="109" s="1"/>
  <c r="C41" i="109" s="1"/>
  <c r="B42" i="109" s="1"/>
  <c r="C42" i="109" s="1"/>
  <c r="D39" i="109"/>
  <c r="D46" i="108"/>
  <c r="B47" i="108"/>
  <c r="D33" i="108"/>
  <c r="B34" i="108"/>
  <c r="C34" i="108" s="1"/>
  <c r="B35" i="108" s="1"/>
  <c r="C35" i="108" s="1"/>
  <c r="B36" i="108" s="1"/>
  <c r="C36" i="108" s="1"/>
  <c r="B37" i="108" s="1"/>
  <c r="C37" i="108" s="1"/>
  <c r="B38" i="108" s="1"/>
  <c r="C38" i="108" s="1"/>
  <c r="B39" i="108" s="1"/>
  <c r="C39" i="108" s="1"/>
  <c r="B40" i="108" s="1"/>
  <c r="C40" i="108" s="1"/>
  <c r="B41" i="108" s="1"/>
  <c r="C41" i="108" s="1"/>
  <c r="B42" i="108" s="1"/>
  <c r="C42" i="108" s="1"/>
  <c r="D46" i="107"/>
  <c r="C48" i="107"/>
  <c r="B49" i="107"/>
  <c r="D34" i="107"/>
  <c r="D38" i="107"/>
  <c r="D40" i="107"/>
  <c r="D42" i="107"/>
  <c r="C47" i="107"/>
  <c r="D33" i="107"/>
  <c r="B34" i="107"/>
  <c r="C34" i="107" s="1"/>
  <c r="B35" i="107" s="1"/>
  <c r="C35" i="107" s="1"/>
  <c r="B36" i="107" s="1"/>
  <c r="C36" i="107" s="1"/>
  <c r="B37" i="107" s="1"/>
  <c r="C37" i="107" s="1"/>
  <c r="B38" i="107" s="1"/>
  <c r="C38" i="107" s="1"/>
  <c r="B39" i="107" s="1"/>
  <c r="C39" i="107" s="1"/>
  <c r="B40" i="107" s="1"/>
  <c r="C40" i="107" s="1"/>
  <c r="B41" i="107" s="1"/>
  <c r="C41" i="107" s="1"/>
  <c r="B42" i="107" s="1"/>
  <c r="C42" i="107" s="1"/>
  <c r="D35" i="107"/>
  <c r="D37" i="107"/>
  <c r="D39" i="107"/>
  <c r="D46" i="99"/>
  <c r="B47" i="99"/>
  <c r="D36" i="99"/>
  <c r="D33" i="99"/>
  <c r="B34" i="99"/>
  <c r="C34" i="99" s="1"/>
  <c r="B35" i="99" s="1"/>
  <c r="C35" i="99" s="1"/>
  <c r="B36" i="99" s="1"/>
  <c r="C36" i="99" s="1"/>
  <c r="B37" i="99" s="1"/>
  <c r="C37" i="99" s="1"/>
  <c r="B38" i="99" s="1"/>
  <c r="C38" i="99" s="1"/>
  <c r="B39" i="99" s="1"/>
  <c r="C39" i="99" s="1"/>
  <c r="B40" i="99" s="1"/>
  <c r="C40" i="99" s="1"/>
  <c r="B41" i="99" s="1"/>
  <c r="C41" i="99" s="1"/>
  <c r="B42" i="99" s="1"/>
  <c r="C42" i="99" s="1"/>
  <c r="D37" i="99"/>
  <c r="B35" i="106"/>
  <c r="C35" i="106" s="1"/>
  <c r="B36" i="106" s="1"/>
  <c r="C36" i="106" s="1"/>
  <c r="B37" i="106" s="1"/>
  <c r="C37" i="106" s="1"/>
  <c r="B38" i="106" s="1"/>
  <c r="C38" i="106" s="1"/>
  <c r="B39" i="106" s="1"/>
  <c r="C39" i="106" s="1"/>
  <c r="B40" i="106" s="1"/>
  <c r="C40" i="106" s="1"/>
  <c r="B41" i="106" s="1"/>
  <c r="C41" i="106" s="1"/>
  <c r="B42" i="106" s="1"/>
  <c r="C42" i="106" s="1"/>
  <c r="D34" i="106"/>
  <c r="B48" i="106"/>
  <c r="C47" i="106"/>
  <c r="D46" i="106"/>
  <c r="D45" i="106"/>
  <c r="D47" i="106"/>
  <c r="D46" i="105"/>
  <c r="C48" i="105"/>
  <c r="B49" i="105"/>
  <c r="C47" i="105"/>
  <c r="D45" i="105"/>
  <c r="D47" i="105"/>
  <c r="D33" i="105"/>
  <c r="B34" i="105"/>
  <c r="C34" i="105" s="1"/>
  <c r="D37" i="104"/>
  <c r="D35" i="104"/>
  <c r="B35" i="104"/>
  <c r="C35" i="104" s="1"/>
  <c r="B36" i="104" s="1"/>
  <c r="C36" i="104" s="1"/>
  <c r="B37" i="104" s="1"/>
  <c r="C37" i="104" s="1"/>
  <c r="B38" i="104" s="1"/>
  <c r="C38" i="104" s="1"/>
  <c r="B39" i="104" s="1"/>
  <c r="C39" i="104" s="1"/>
  <c r="B40" i="104" s="1"/>
  <c r="C40" i="104" s="1"/>
  <c r="B41" i="104" s="1"/>
  <c r="C41" i="104" s="1"/>
  <c r="B42" i="104" s="1"/>
  <c r="C42" i="104" s="1"/>
  <c r="D42" i="104"/>
  <c r="C48" i="104"/>
  <c r="B49" i="104"/>
  <c r="D34" i="104"/>
  <c r="D36" i="104"/>
  <c r="D38" i="104"/>
  <c r="D40" i="104"/>
  <c r="C47" i="104"/>
  <c r="D46" i="104"/>
  <c r="D48" i="104"/>
  <c r="D47" i="104"/>
  <c r="D46" i="103"/>
  <c r="C48" i="103"/>
  <c r="B49" i="103"/>
  <c r="C47" i="103"/>
  <c r="D45" i="103"/>
  <c r="D47" i="103"/>
  <c r="D33" i="103"/>
  <c r="B34" i="103"/>
  <c r="C34" i="103" s="1"/>
  <c r="D46" i="102"/>
  <c r="B47" i="102"/>
  <c r="D40" i="102"/>
  <c r="D33" i="102"/>
  <c r="B34" i="102"/>
  <c r="C34" i="102" s="1"/>
  <c r="B35" i="102" s="1"/>
  <c r="C35" i="102" s="1"/>
  <c r="B36" i="102" s="1"/>
  <c r="C36" i="102" s="1"/>
  <c r="B37" i="102" s="1"/>
  <c r="C37" i="102" s="1"/>
  <c r="B38" i="102" s="1"/>
  <c r="C38" i="102" s="1"/>
  <c r="B39" i="102" s="1"/>
  <c r="C39" i="102" s="1"/>
  <c r="B40" i="102" s="1"/>
  <c r="C40" i="102" s="1"/>
  <c r="B41" i="102" s="1"/>
  <c r="C41" i="102" s="1"/>
  <c r="B42" i="102" s="1"/>
  <c r="C42" i="102" s="1"/>
  <c r="D35" i="102"/>
  <c r="D46" i="101"/>
  <c r="B47" i="101"/>
  <c r="D33" i="101"/>
  <c r="B34" i="101"/>
  <c r="C34" i="101" s="1"/>
  <c r="B35" i="101" s="1"/>
  <c r="C35" i="101" s="1"/>
  <c r="B36" i="101" s="1"/>
  <c r="C36" i="101" s="1"/>
  <c r="B37" i="101" s="1"/>
  <c r="C37" i="101" s="1"/>
  <c r="B38" i="101" s="1"/>
  <c r="C38" i="101" s="1"/>
  <c r="B39" i="101" s="1"/>
  <c r="C39" i="101" s="1"/>
  <c r="B40" i="101" s="1"/>
  <c r="C40" i="101" s="1"/>
  <c r="B41" i="101" s="1"/>
  <c r="C41" i="101" s="1"/>
  <c r="B42" i="101" s="1"/>
  <c r="C42" i="101" s="1"/>
  <c r="D46" i="100"/>
  <c r="B47" i="100"/>
  <c r="D33" i="100"/>
  <c r="B34" i="100"/>
  <c r="C34" i="100" s="1"/>
  <c r="B35" i="100" s="1"/>
  <c r="C35" i="100" s="1"/>
  <c r="B36" i="100" s="1"/>
  <c r="C36" i="100" s="1"/>
  <c r="B37" i="100" s="1"/>
  <c r="C37" i="100" s="1"/>
  <c r="B38" i="100" s="1"/>
  <c r="C38" i="100" s="1"/>
  <c r="B39" i="100" s="1"/>
  <c r="C39" i="100" s="1"/>
  <c r="B40" i="100" s="1"/>
  <c r="C40" i="100" s="1"/>
  <c r="B41" i="100" s="1"/>
  <c r="C41" i="100" s="1"/>
  <c r="B42" i="100" s="1"/>
  <c r="C42" i="100" s="1"/>
  <c r="D46" i="89"/>
  <c r="D41" i="89"/>
  <c r="C48" i="89"/>
  <c r="B49" i="89"/>
  <c r="D36" i="89"/>
  <c r="C47" i="89"/>
  <c r="D33" i="89"/>
  <c r="B34" i="89"/>
  <c r="C34" i="89" s="1"/>
  <c r="B35" i="89" s="1"/>
  <c r="C35" i="89" s="1"/>
  <c r="B36" i="89" s="1"/>
  <c r="C36" i="89" s="1"/>
  <c r="B37" i="89" s="1"/>
  <c r="C37" i="89" s="1"/>
  <c r="B38" i="89" s="1"/>
  <c r="C38" i="89" s="1"/>
  <c r="B39" i="89" s="1"/>
  <c r="C39" i="89" s="1"/>
  <c r="B40" i="89" s="1"/>
  <c r="C40" i="89" s="1"/>
  <c r="B41" i="89" s="1"/>
  <c r="C41" i="89" s="1"/>
  <c r="B42" i="89" s="1"/>
  <c r="C42" i="89" s="1"/>
  <c r="D35" i="89"/>
  <c r="D37" i="89"/>
  <c r="D46" i="96"/>
  <c r="C48" i="96"/>
  <c r="B49" i="96"/>
  <c r="C47" i="96"/>
  <c r="D47" i="96" s="1"/>
  <c r="D33" i="96"/>
  <c r="B34" i="96"/>
  <c r="C34" i="96" s="1"/>
  <c r="B35" i="96" s="1"/>
  <c r="C35" i="96" s="1"/>
  <c r="B36" i="96" s="1"/>
  <c r="C36" i="96" s="1"/>
  <c r="B37" i="96" s="1"/>
  <c r="C37" i="96" s="1"/>
  <c r="B38" i="96" s="1"/>
  <c r="C38" i="96" s="1"/>
  <c r="B39" i="96" s="1"/>
  <c r="C39" i="96" s="1"/>
  <c r="B40" i="96" s="1"/>
  <c r="C40" i="96" s="1"/>
  <c r="B41" i="96" s="1"/>
  <c r="C41" i="96" s="1"/>
  <c r="B42" i="96" s="1"/>
  <c r="C42" i="96" s="1"/>
  <c r="D45" i="94"/>
  <c r="D46" i="94"/>
  <c r="B47" i="94"/>
  <c r="D33" i="94"/>
  <c r="B34" i="94"/>
  <c r="C34" i="94" s="1"/>
  <c r="D46" i="93"/>
  <c r="B47" i="93"/>
  <c r="D33" i="93"/>
  <c r="B34" i="93"/>
  <c r="C34" i="93" s="1"/>
  <c r="B35" i="93" s="1"/>
  <c r="C35" i="93" s="1"/>
  <c r="B36" i="93" s="1"/>
  <c r="C36" i="93" s="1"/>
  <c r="B37" i="93" s="1"/>
  <c r="C37" i="93" s="1"/>
  <c r="B38" i="93" s="1"/>
  <c r="C38" i="93" s="1"/>
  <c r="B39" i="93" s="1"/>
  <c r="C39" i="93" s="1"/>
  <c r="B40" i="93" s="1"/>
  <c r="C40" i="93" s="1"/>
  <c r="B41" i="93" s="1"/>
  <c r="C41" i="93" s="1"/>
  <c r="B42" i="93" s="1"/>
  <c r="C42" i="93" s="1"/>
  <c r="B47" i="92"/>
  <c r="D33" i="92"/>
  <c r="B34" i="92"/>
  <c r="C34" i="92" s="1"/>
  <c r="B35" i="92" s="1"/>
  <c r="C35" i="92" s="1"/>
  <c r="B36" i="92" s="1"/>
  <c r="C36" i="92" s="1"/>
  <c r="B37" i="92" s="1"/>
  <c r="C37" i="92" s="1"/>
  <c r="B38" i="92" s="1"/>
  <c r="C38" i="92" s="1"/>
  <c r="B39" i="92" s="1"/>
  <c r="C39" i="92" s="1"/>
  <c r="B40" i="92" s="1"/>
  <c r="C40" i="92" s="1"/>
  <c r="B41" i="92" s="1"/>
  <c r="C41" i="92" s="1"/>
  <c r="B42" i="92" s="1"/>
  <c r="C42" i="92" s="1"/>
  <c r="D46" i="91"/>
  <c r="B47" i="91"/>
  <c r="B34" i="91"/>
  <c r="C34" i="91" s="1"/>
  <c r="B35" i="91" s="1"/>
  <c r="C35" i="91" s="1"/>
  <c r="B36" i="91" s="1"/>
  <c r="C36" i="91" s="1"/>
  <c r="B37" i="91" s="1"/>
  <c r="C37" i="91" s="1"/>
  <c r="B38" i="91" s="1"/>
  <c r="C38" i="91" s="1"/>
  <c r="B39" i="91" s="1"/>
  <c r="C39" i="91" s="1"/>
  <c r="B40" i="91" s="1"/>
  <c r="C40" i="91" s="1"/>
  <c r="B41" i="91" s="1"/>
  <c r="C41" i="91" s="1"/>
  <c r="B42" i="91" s="1"/>
  <c r="C42" i="91" s="1"/>
  <c r="D46" i="90"/>
  <c r="C48" i="90"/>
  <c r="B49" i="90"/>
  <c r="C47" i="90"/>
  <c r="D45" i="90"/>
  <c r="D47" i="90"/>
  <c r="B34" i="90"/>
  <c r="C34" i="90" s="1"/>
  <c r="D46" i="87"/>
  <c r="B47" i="87"/>
  <c r="D33" i="87"/>
  <c r="B34" i="87"/>
  <c r="C34" i="87" s="1"/>
  <c r="B35" i="87" s="1"/>
  <c r="C35" i="87" s="1"/>
  <c r="B36" i="87" s="1"/>
  <c r="C36" i="87" s="1"/>
  <c r="B37" i="87" s="1"/>
  <c r="C37" i="87" s="1"/>
  <c r="B38" i="87" s="1"/>
  <c r="C38" i="87" s="1"/>
  <c r="B39" i="87" s="1"/>
  <c r="C39" i="87" s="1"/>
  <c r="B40" i="87" s="1"/>
  <c r="C40" i="87" s="1"/>
  <c r="B41" i="87" s="1"/>
  <c r="C41" i="87" s="1"/>
  <c r="B42" i="87" s="1"/>
  <c r="C42" i="87" s="1"/>
  <c r="D46" i="80"/>
  <c r="B47" i="80"/>
  <c r="D33" i="80"/>
  <c r="B34" i="80"/>
  <c r="C34" i="80" s="1"/>
  <c r="B35" i="80" s="1"/>
  <c r="C35" i="80" s="1"/>
  <c r="B36" i="80" s="1"/>
  <c r="C36" i="80" s="1"/>
  <c r="B37" i="80" s="1"/>
  <c r="C37" i="80" s="1"/>
  <c r="B38" i="80" s="1"/>
  <c r="C38" i="80" s="1"/>
  <c r="B39" i="80" s="1"/>
  <c r="C39" i="80" s="1"/>
  <c r="B40" i="80" s="1"/>
  <c r="C40" i="80" s="1"/>
  <c r="B41" i="80" s="1"/>
  <c r="C41" i="80" s="1"/>
  <c r="B42" i="80" s="1"/>
  <c r="C42" i="80" s="1"/>
  <c r="C48" i="122"/>
  <c r="B49" i="122"/>
  <c r="C47" i="122"/>
  <c r="D45" i="122"/>
  <c r="D33" i="122"/>
  <c r="B34" i="122"/>
  <c r="C34" i="122" s="1"/>
  <c r="D48" i="112" l="1"/>
  <c r="D40" i="112"/>
  <c r="B50" i="112"/>
  <c r="C49" i="112"/>
  <c r="D35" i="112"/>
  <c r="D42" i="112"/>
  <c r="D41" i="112"/>
  <c r="D47" i="112"/>
  <c r="D38" i="112"/>
  <c r="D37" i="112"/>
  <c r="D40" i="111"/>
  <c r="B48" i="111"/>
  <c r="C47" i="111"/>
  <c r="D38" i="111"/>
  <c r="D37" i="111"/>
  <c r="D42" i="111"/>
  <c r="D34" i="111"/>
  <c r="D41" i="111"/>
  <c r="D34" i="110"/>
  <c r="B35" i="110"/>
  <c r="C35" i="110" s="1"/>
  <c r="C48" i="110"/>
  <c r="B49" i="110"/>
  <c r="D35" i="109"/>
  <c r="D38" i="109"/>
  <c r="D36" i="109"/>
  <c r="B48" i="109"/>
  <c r="C47" i="109"/>
  <c r="D37" i="109"/>
  <c r="D40" i="109"/>
  <c r="D41" i="109"/>
  <c r="D35" i="108"/>
  <c r="D40" i="108"/>
  <c r="B48" i="108"/>
  <c r="C47" i="108"/>
  <c r="D38" i="108"/>
  <c r="D39" i="108"/>
  <c r="D36" i="108"/>
  <c r="D37" i="108"/>
  <c r="D42" i="108"/>
  <c r="D34" i="108"/>
  <c r="D41" i="108"/>
  <c r="D49" i="107"/>
  <c r="D47" i="107"/>
  <c r="B50" i="107"/>
  <c r="C49" i="107"/>
  <c r="D48" i="107"/>
  <c r="D36" i="107"/>
  <c r="D41" i="107"/>
  <c r="D35" i="99"/>
  <c r="D42" i="99"/>
  <c r="D34" i="99"/>
  <c r="D40" i="99"/>
  <c r="D39" i="99"/>
  <c r="D38" i="99"/>
  <c r="B48" i="99"/>
  <c r="C47" i="99"/>
  <c r="D41" i="99"/>
  <c r="C48" i="106"/>
  <c r="B49" i="106"/>
  <c r="D36" i="106"/>
  <c r="D35" i="106"/>
  <c r="D38" i="106"/>
  <c r="D37" i="106"/>
  <c r="D40" i="106"/>
  <c r="D39" i="106"/>
  <c r="D42" i="106"/>
  <c r="D41" i="106"/>
  <c r="D38" i="105"/>
  <c r="B35" i="105"/>
  <c r="C35" i="105" s="1"/>
  <c r="B36" i="105" s="1"/>
  <c r="C36" i="105" s="1"/>
  <c r="B37" i="105" s="1"/>
  <c r="C37" i="105" s="1"/>
  <c r="B38" i="105" s="1"/>
  <c r="C38" i="105" s="1"/>
  <c r="B39" i="105" s="1"/>
  <c r="C39" i="105" s="1"/>
  <c r="B40" i="105" s="1"/>
  <c r="C40" i="105" s="1"/>
  <c r="B41" i="105" s="1"/>
  <c r="C41" i="105" s="1"/>
  <c r="B42" i="105" s="1"/>
  <c r="C42" i="105" s="1"/>
  <c r="D34" i="105"/>
  <c r="D35" i="105"/>
  <c r="B50" i="105"/>
  <c r="C49" i="105"/>
  <c r="D48" i="105"/>
  <c r="D39" i="104"/>
  <c r="B50" i="104"/>
  <c r="C49" i="104"/>
  <c r="D41" i="104"/>
  <c r="D42" i="103"/>
  <c r="B35" i="103"/>
  <c r="C35" i="103" s="1"/>
  <c r="B36" i="103" s="1"/>
  <c r="C36" i="103" s="1"/>
  <c r="B37" i="103" s="1"/>
  <c r="C37" i="103" s="1"/>
  <c r="B38" i="103" s="1"/>
  <c r="C38" i="103" s="1"/>
  <c r="B39" i="103" s="1"/>
  <c r="C39" i="103" s="1"/>
  <c r="B40" i="103" s="1"/>
  <c r="C40" i="103" s="1"/>
  <c r="B41" i="103" s="1"/>
  <c r="C41" i="103" s="1"/>
  <c r="B42" i="103" s="1"/>
  <c r="C42" i="103" s="1"/>
  <c r="D34" i="103"/>
  <c r="D37" i="103"/>
  <c r="D48" i="103"/>
  <c r="D35" i="103"/>
  <c r="D49" i="103"/>
  <c r="C49" i="103"/>
  <c r="B50" i="103"/>
  <c r="D41" i="103"/>
  <c r="D38" i="102"/>
  <c r="D39" i="102"/>
  <c r="D36" i="102"/>
  <c r="B48" i="102"/>
  <c r="C47" i="102"/>
  <c r="D37" i="102"/>
  <c r="D42" i="102"/>
  <c r="D34" i="102"/>
  <c r="D41" i="102"/>
  <c r="D35" i="101"/>
  <c r="D40" i="101"/>
  <c r="B48" i="101"/>
  <c r="C47" i="101"/>
  <c r="D38" i="101"/>
  <c r="D39" i="101"/>
  <c r="D36" i="101"/>
  <c r="D37" i="101"/>
  <c r="D42" i="101"/>
  <c r="D34" i="101"/>
  <c r="D41" i="101"/>
  <c r="D35" i="100"/>
  <c r="D38" i="100"/>
  <c r="D36" i="100"/>
  <c r="D39" i="100"/>
  <c r="D42" i="100"/>
  <c r="D34" i="100"/>
  <c r="D37" i="100"/>
  <c r="D40" i="100"/>
  <c r="B48" i="100"/>
  <c r="C47" i="100"/>
  <c r="D41" i="100"/>
  <c r="D39" i="89"/>
  <c r="D40" i="89"/>
  <c r="B50" i="89"/>
  <c r="C49" i="89"/>
  <c r="D48" i="89"/>
  <c r="D47" i="89"/>
  <c r="D38" i="89"/>
  <c r="D49" i="89"/>
  <c r="D42" i="89"/>
  <c r="D34" i="89"/>
  <c r="D39" i="96"/>
  <c r="D37" i="96"/>
  <c r="D42" i="96"/>
  <c r="D34" i="96"/>
  <c r="B50" i="96"/>
  <c r="C49" i="96"/>
  <c r="D48" i="96"/>
  <c r="D38" i="96"/>
  <c r="D41" i="96"/>
  <c r="D36" i="96"/>
  <c r="D35" i="96"/>
  <c r="D49" i="96"/>
  <c r="D40" i="96"/>
  <c r="C47" i="94"/>
  <c r="B48" i="94"/>
  <c r="B35" i="94"/>
  <c r="C35" i="94" s="1"/>
  <c r="D34" i="94"/>
  <c r="D37" i="93"/>
  <c r="D35" i="93"/>
  <c r="D42" i="93"/>
  <c r="D34" i="93"/>
  <c r="B48" i="93"/>
  <c r="C47" i="93"/>
  <c r="D40" i="93"/>
  <c r="D39" i="93"/>
  <c r="D38" i="93"/>
  <c r="D36" i="93"/>
  <c r="D41" i="93"/>
  <c r="D38" i="92"/>
  <c r="D39" i="92"/>
  <c r="D36" i="92"/>
  <c r="D37" i="92"/>
  <c r="D42" i="92"/>
  <c r="D34" i="92"/>
  <c r="D35" i="92"/>
  <c r="D40" i="92"/>
  <c r="B48" i="92"/>
  <c r="C47" i="92"/>
  <c r="D41" i="92"/>
  <c r="D35" i="91"/>
  <c r="D38" i="91"/>
  <c r="D36" i="91"/>
  <c r="D39" i="91"/>
  <c r="D42" i="91"/>
  <c r="D34" i="91"/>
  <c r="D41" i="91"/>
  <c r="D37" i="91"/>
  <c r="D40" i="91"/>
  <c r="B48" i="91"/>
  <c r="C47" i="91"/>
  <c r="B35" i="90"/>
  <c r="C35" i="90" s="1"/>
  <c r="D34" i="90"/>
  <c r="D48" i="90"/>
  <c r="C49" i="90"/>
  <c r="D49" i="90" s="1"/>
  <c r="B50" i="90"/>
  <c r="D37" i="87"/>
  <c r="D35" i="87"/>
  <c r="D42" i="87"/>
  <c r="D34" i="87"/>
  <c r="D40" i="87"/>
  <c r="B48" i="87"/>
  <c r="C47" i="87"/>
  <c r="D39" i="87"/>
  <c r="D38" i="87"/>
  <c r="D41" i="87"/>
  <c r="D36" i="87"/>
  <c r="D35" i="80"/>
  <c r="D38" i="80"/>
  <c r="D36" i="80"/>
  <c r="D41" i="80"/>
  <c r="D39" i="80"/>
  <c r="D42" i="80"/>
  <c r="D34" i="80"/>
  <c r="D37" i="80"/>
  <c r="D40" i="80"/>
  <c r="B48" i="80"/>
  <c r="C47" i="80"/>
  <c r="D34" i="122"/>
  <c r="B35" i="122"/>
  <c r="C35" i="122" s="1"/>
  <c r="D47" i="122"/>
  <c r="D48" i="122"/>
  <c r="B50" i="122"/>
  <c r="C49" i="122"/>
  <c r="C30" i="123"/>
  <c r="C29" i="123"/>
  <c r="C50" i="112" l="1"/>
  <c r="B51" i="112"/>
  <c r="D49" i="112"/>
  <c r="C48" i="111"/>
  <c r="B49" i="111"/>
  <c r="D48" i="111"/>
  <c r="D47" i="111"/>
  <c r="C49" i="110"/>
  <c r="B50" i="110"/>
  <c r="D48" i="110"/>
  <c r="D49" i="110"/>
  <c r="B36" i="110"/>
  <c r="C36" i="110" s="1"/>
  <c r="D35" i="110"/>
  <c r="C48" i="109"/>
  <c r="B49" i="109"/>
  <c r="D48" i="109"/>
  <c r="D47" i="109"/>
  <c r="D47" i="108"/>
  <c r="C48" i="108"/>
  <c r="D48" i="108" s="1"/>
  <c r="B49" i="108"/>
  <c r="C50" i="107"/>
  <c r="B51" i="107"/>
  <c r="D50" i="107"/>
  <c r="D47" i="99"/>
  <c r="C48" i="99"/>
  <c r="B49" i="99"/>
  <c r="B50" i="106"/>
  <c r="C49" i="106"/>
  <c r="D49" i="106"/>
  <c r="D48" i="106"/>
  <c r="D40" i="105"/>
  <c r="D49" i="105"/>
  <c r="D42" i="105"/>
  <c r="D39" i="105"/>
  <c r="C50" i="105"/>
  <c r="D50" i="105" s="1"/>
  <c r="B51" i="105"/>
  <c r="D36" i="105"/>
  <c r="D41" i="105"/>
  <c r="D37" i="105"/>
  <c r="D49" i="104"/>
  <c r="C50" i="104"/>
  <c r="D50" i="104" s="1"/>
  <c r="B51" i="104"/>
  <c r="D39" i="103"/>
  <c r="D38" i="103"/>
  <c r="D40" i="103"/>
  <c r="C50" i="103"/>
  <c r="B51" i="103"/>
  <c r="D36" i="103"/>
  <c r="C48" i="102"/>
  <c r="B49" i="102"/>
  <c r="D48" i="102"/>
  <c r="D47" i="102"/>
  <c r="D47" i="101"/>
  <c r="C48" i="101"/>
  <c r="B49" i="101"/>
  <c r="D48" i="100"/>
  <c r="D47" i="100"/>
  <c r="C48" i="100"/>
  <c r="B49" i="100"/>
  <c r="C50" i="89"/>
  <c r="B51" i="89"/>
  <c r="D50" i="89"/>
  <c r="D50" i="96"/>
  <c r="C50" i="96"/>
  <c r="B51" i="96"/>
  <c r="C48" i="94"/>
  <c r="B49" i="94"/>
  <c r="B36" i="94"/>
  <c r="C36" i="94" s="1"/>
  <c r="D35" i="94"/>
  <c r="D48" i="94"/>
  <c r="D47" i="94"/>
  <c r="D47" i="93"/>
  <c r="C48" i="93"/>
  <c r="B49" i="93"/>
  <c r="D47" i="92"/>
  <c r="C48" i="92"/>
  <c r="B49" i="92"/>
  <c r="D47" i="91"/>
  <c r="C48" i="91"/>
  <c r="B49" i="91"/>
  <c r="C50" i="90"/>
  <c r="B51" i="90"/>
  <c r="B36" i="90"/>
  <c r="C36" i="90" s="1"/>
  <c r="D35" i="90"/>
  <c r="C48" i="87"/>
  <c r="B49" i="87"/>
  <c r="D47" i="87"/>
  <c r="D48" i="87"/>
  <c r="D47" i="80"/>
  <c r="C48" i="80"/>
  <c r="B49" i="80"/>
  <c r="B36" i="122"/>
  <c r="C36" i="122" s="1"/>
  <c r="B37" i="122" s="1"/>
  <c r="C37" i="122" s="1"/>
  <c r="B38" i="122" s="1"/>
  <c r="C38" i="122" s="1"/>
  <c r="B39" i="122" s="1"/>
  <c r="C39" i="122" s="1"/>
  <c r="B40" i="122" s="1"/>
  <c r="C40" i="122" s="1"/>
  <c r="B41" i="122" s="1"/>
  <c r="C41" i="122" s="1"/>
  <c r="B42" i="122" s="1"/>
  <c r="C42" i="122" s="1"/>
  <c r="D35" i="122"/>
  <c r="D49" i="122"/>
  <c r="C50" i="122"/>
  <c r="B51" i="122"/>
  <c r="D41" i="122"/>
  <c r="D36" i="122"/>
  <c r="C31" i="123"/>
  <c r="C21" i="115"/>
  <c r="D50" i="112" l="1"/>
  <c r="B52" i="112"/>
  <c r="C51" i="112"/>
  <c r="B50" i="111"/>
  <c r="C49" i="111"/>
  <c r="B37" i="110"/>
  <c r="C37" i="110" s="1"/>
  <c r="D36" i="110"/>
  <c r="D37" i="110"/>
  <c r="C50" i="110"/>
  <c r="B51" i="110"/>
  <c r="B50" i="109"/>
  <c r="C49" i="109"/>
  <c r="B50" i="108"/>
  <c r="C49" i="108"/>
  <c r="B52" i="107"/>
  <c r="C51" i="107"/>
  <c r="D51" i="107"/>
  <c r="D49" i="99"/>
  <c r="B50" i="99"/>
  <c r="C49" i="99"/>
  <c r="D48" i="99"/>
  <c r="C50" i="106"/>
  <c r="B51" i="106"/>
  <c r="B52" i="105"/>
  <c r="C51" i="105"/>
  <c r="D51" i="105" s="1"/>
  <c r="B52" i="104"/>
  <c r="C51" i="104"/>
  <c r="D51" i="104" s="1"/>
  <c r="B52" i="103"/>
  <c r="C51" i="103"/>
  <c r="D51" i="103" s="1"/>
  <c r="D50" i="103"/>
  <c r="B50" i="102"/>
  <c r="C49" i="102"/>
  <c r="B50" i="101"/>
  <c r="C49" i="101"/>
  <c r="D48" i="101"/>
  <c r="B50" i="100"/>
  <c r="C49" i="100"/>
  <c r="B52" i="89"/>
  <c r="C51" i="89"/>
  <c r="D51" i="89" s="1"/>
  <c r="B52" i="96"/>
  <c r="C51" i="96"/>
  <c r="B37" i="94"/>
  <c r="C37" i="94" s="1"/>
  <c r="B38" i="94" s="1"/>
  <c r="C38" i="94" s="1"/>
  <c r="B39" i="94" s="1"/>
  <c r="C39" i="94" s="1"/>
  <c r="B40" i="94" s="1"/>
  <c r="C40" i="94" s="1"/>
  <c r="B41" i="94" s="1"/>
  <c r="C41" i="94" s="1"/>
  <c r="B42" i="94" s="1"/>
  <c r="C42" i="94" s="1"/>
  <c r="D36" i="94"/>
  <c r="D40" i="94"/>
  <c r="B50" i="94"/>
  <c r="C49" i="94"/>
  <c r="D38" i="94"/>
  <c r="B50" i="93"/>
  <c r="C49" i="93"/>
  <c r="D49" i="93" s="1"/>
  <c r="D48" i="93"/>
  <c r="B50" i="92"/>
  <c r="C49" i="92"/>
  <c r="D48" i="92"/>
  <c r="D48" i="91"/>
  <c r="B50" i="91"/>
  <c r="C49" i="91"/>
  <c r="D49" i="91" s="1"/>
  <c r="D50" i="90"/>
  <c r="B37" i="90"/>
  <c r="C37" i="90" s="1"/>
  <c r="D36" i="90"/>
  <c r="B52" i="90"/>
  <c r="C51" i="90"/>
  <c r="D51" i="90" s="1"/>
  <c r="B50" i="87"/>
  <c r="C49" i="87"/>
  <c r="D48" i="80"/>
  <c r="B50" i="80"/>
  <c r="C49" i="80"/>
  <c r="D49" i="80" s="1"/>
  <c r="D38" i="122"/>
  <c r="D51" i="122"/>
  <c r="D39" i="122"/>
  <c r="D40" i="122"/>
  <c r="D42" i="122"/>
  <c r="B52" i="122"/>
  <c r="C51" i="122"/>
  <c r="D50" i="122"/>
  <c r="D37" i="122"/>
  <c r="C163" i="25"/>
  <c r="C204" i="25" s="1"/>
  <c r="D51" i="112" l="1"/>
  <c r="C52" i="112"/>
  <c r="B53" i="112"/>
  <c r="D52" i="112"/>
  <c r="D49" i="111"/>
  <c r="C50" i="111"/>
  <c r="B51" i="111"/>
  <c r="D50" i="110"/>
  <c r="C51" i="110"/>
  <c r="D51" i="110" s="1"/>
  <c r="B52" i="110"/>
  <c r="B38" i="110"/>
  <c r="C38" i="110" s="1"/>
  <c r="D50" i="109"/>
  <c r="D49" i="109"/>
  <c r="C50" i="109"/>
  <c r="B51" i="109"/>
  <c r="C50" i="108"/>
  <c r="B51" i="108"/>
  <c r="D49" i="108"/>
  <c r="C52" i="107"/>
  <c r="D52" i="107" s="1"/>
  <c r="B53" i="107"/>
  <c r="C50" i="99"/>
  <c r="B51" i="99"/>
  <c r="B52" i="106"/>
  <c r="C51" i="106"/>
  <c r="D50" i="106"/>
  <c r="C52" i="105"/>
  <c r="D52" i="105" s="1"/>
  <c r="B53" i="105"/>
  <c r="C52" i="104"/>
  <c r="D52" i="104" s="1"/>
  <c r="B53" i="104"/>
  <c r="C52" i="103"/>
  <c r="B53" i="103"/>
  <c r="D49" i="102"/>
  <c r="C50" i="102"/>
  <c r="B51" i="102"/>
  <c r="D49" i="101"/>
  <c r="C50" i="101"/>
  <c r="B51" i="101"/>
  <c r="C50" i="100"/>
  <c r="B51" i="100"/>
  <c r="D50" i="100"/>
  <c r="D49" i="100"/>
  <c r="C52" i="89"/>
  <c r="D52" i="89" s="1"/>
  <c r="B53" i="89"/>
  <c r="D51" i="96"/>
  <c r="C52" i="96"/>
  <c r="D52" i="96" s="1"/>
  <c r="B53" i="96"/>
  <c r="D49" i="94"/>
  <c r="C50" i="94"/>
  <c r="D50" i="94" s="1"/>
  <c r="B51" i="94"/>
  <c r="D37" i="94"/>
  <c r="D42" i="94"/>
  <c r="D41" i="94"/>
  <c r="D39" i="94"/>
  <c r="C50" i="93"/>
  <c r="D50" i="93" s="1"/>
  <c r="B51" i="93"/>
  <c r="D49" i="92"/>
  <c r="C50" i="92"/>
  <c r="D50" i="92" s="1"/>
  <c r="B51" i="92"/>
  <c r="C50" i="91"/>
  <c r="B51" i="91"/>
  <c r="B38" i="90"/>
  <c r="C38" i="90" s="1"/>
  <c r="D37" i="90"/>
  <c r="C52" i="90"/>
  <c r="B53" i="90"/>
  <c r="D49" i="87"/>
  <c r="C50" i="87"/>
  <c r="D50" i="87" s="1"/>
  <c r="B51" i="87"/>
  <c r="C50" i="80"/>
  <c r="B51" i="80"/>
  <c r="D50" i="80"/>
  <c r="D52" i="122"/>
  <c r="C52" i="122"/>
  <c r="B53" i="122"/>
  <c r="B68" i="25"/>
  <c r="C68" i="25"/>
  <c r="D68" i="25"/>
  <c r="E68" i="25"/>
  <c r="F68" i="25"/>
  <c r="G68" i="25"/>
  <c r="H68" i="25"/>
  <c r="I68" i="25"/>
  <c r="J68" i="25"/>
  <c r="K68" i="25"/>
  <c r="K104" i="19"/>
  <c r="J104" i="19"/>
  <c r="I104" i="19"/>
  <c r="H104" i="19"/>
  <c r="G104" i="19"/>
  <c r="F104" i="19"/>
  <c r="E104" i="19"/>
  <c r="D104" i="19"/>
  <c r="C104" i="19"/>
  <c r="B104" i="19"/>
  <c r="H103" i="19"/>
  <c r="D103" i="19"/>
  <c r="J102" i="19"/>
  <c r="F102" i="19"/>
  <c r="B102" i="19"/>
  <c r="H101" i="19"/>
  <c r="D101" i="19"/>
  <c r="J100" i="19"/>
  <c r="F100" i="19"/>
  <c r="B100" i="19"/>
  <c r="H99" i="19"/>
  <c r="D99" i="19"/>
  <c r="J98" i="19"/>
  <c r="F98" i="19"/>
  <c r="B98" i="19"/>
  <c r="H97" i="19"/>
  <c r="D97" i="19"/>
  <c r="J96" i="19"/>
  <c r="F96" i="19"/>
  <c r="B96" i="19"/>
  <c r="H95" i="19"/>
  <c r="D95" i="19"/>
  <c r="K82" i="19"/>
  <c r="J82" i="19"/>
  <c r="I82" i="19"/>
  <c r="H82" i="19"/>
  <c r="G82" i="19"/>
  <c r="F82" i="19"/>
  <c r="E82" i="19"/>
  <c r="D82" i="19"/>
  <c r="C82" i="19"/>
  <c r="B82" i="19"/>
  <c r="K81" i="19"/>
  <c r="J81" i="19"/>
  <c r="I81" i="19"/>
  <c r="H81" i="19"/>
  <c r="G81" i="19"/>
  <c r="F81" i="19"/>
  <c r="E81" i="19"/>
  <c r="D81" i="19"/>
  <c r="C81" i="19"/>
  <c r="B81" i="19"/>
  <c r="K80" i="19"/>
  <c r="J80" i="19"/>
  <c r="I80" i="19"/>
  <c r="H80" i="19"/>
  <c r="G80" i="19"/>
  <c r="F80" i="19"/>
  <c r="E80" i="19"/>
  <c r="D80" i="19"/>
  <c r="C80" i="19"/>
  <c r="B80" i="19"/>
  <c r="K79" i="19"/>
  <c r="J79" i="19"/>
  <c r="I79" i="19"/>
  <c r="H79" i="19"/>
  <c r="G79" i="19"/>
  <c r="F79" i="19"/>
  <c r="E79" i="19"/>
  <c r="D79" i="19"/>
  <c r="C79" i="19"/>
  <c r="B79" i="19"/>
  <c r="K78" i="19"/>
  <c r="J78" i="19"/>
  <c r="I78" i="19"/>
  <c r="H78" i="19"/>
  <c r="G78" i="19"/>
  <c r="F78" i="19"/>
  <c r="E78" i="19"/>
  <c r="D78" i="19"/>
  <c r="C78" i="19"/>
  <c r="B78" i="19"/>
  <c r="K77" i="19"/>
  <c r="J77" i="19"/>
  <c r="I77" i="19"/>
  <c r="H77" i="19"/>
  <c r="G77" i="19"/>
  <c r="F77" i="19"/>
  <c r="E77" i="19"/>
  <c r="D77" i="19"/>
  <c r="C77" i="19"/>
  <c r="B77" i="19"/>
  <c r="K76" i="19"/>
  <c r="J76" i="19"/>
  <c r="I76" i="19"/>
  <c r="H76" i="19"/>
  <c r="G76" i="19"/>
  <c r="F76" i="19"/>
  <c r="E76" i="19"/>
  <c r="D76" i="19"/>
  <c r="C76" i="19"/>
  <c r="B76" i="19"/>
  <c r="K75" i="19"/>
  <c r="J75" i="19"/>
  <c r="I75" i="19"/>
  <c r="H75" i="19"/>
  <c r="G75" i="19"/>
  <c r="F75" i="19"/>
  <c r="E75" i="19"/>
  <c r="D75" i="19"/>
  <c r="C75" i="19"/>
  <c r="B75" i="19"/>
  <c r="K74" i="19"/>
  <c r="J74" i="19"/>
  <c r="I74" i="19"/>
  <c r="H74" i="19"/>
  <c r="G74" i="19"/>
  <c r="F74" i="19"/>
  <c r="E74" i="19"/>
  <c r="D74" i="19"/>
  <c r="C74" i="19"/>
  <c r="B74" i="19"/>
  <c r="K73" i="19"/>
  <c r="J73" i="19"/>
  <c r="I73" i="19"/>
  <c r="H73" i="19"/>
  <c r="G73" i="19"/>
  <c r="F73" i="19"/>
  <c r="E73" i="19"/>
  <c r="D73" i="19"/>
  <c r="C73" i="19"/>
  <c r="B73" i="19"/>
  <c r="K103" i="19"/>
  <c r="J103" i="19"/>
  <c r="I103" i="19"/>
  <c r="G103" i="19"/>
  <c r="F103" i="19"/>
  <c r="E103" i="19"/>
  <c r="C103" i="19"/>
  <c r="B103" i="19"/>
  <c r="K102" i="19"/>
  <c r="I102" i="19"/>
  <c r="H102" i="19"/>
  <c r="G102" i="19"/>
  <c r="E102" i="19"/>
  <c r="D102" i="19"/>
  <c r="C102" i="19"/>
  <c r="K101" i="19"/>
  <c r="J101" i="19"/>
  <c r="I101" i="19"/>
  <c r="G101" i="19"/>
  <c r="F101" i="19"/>
  <c r="E101" i="19"/>
  <c r="C101" i="19"/>
  <c r="B101" i="19"/>
  <c r="K100" i="19"/>
  <c r="I100" i="19"/>
  <c r="H100" i="19"/>
  <c r="G100" i="19"/>
  <c r="E100" i="19"/>
  <c r="D100" i="19"/>
  <c r="C100" i="19"/>
  <c r="K99" i="19"/>
  <c r="J99" i="19"/>
  <c r="I99" i="19"/>
  <c r="G99" i="19"/>
  <c r="F99" i="19"/>
  <c r="E99" i="19"/>
  <c r="C99" i="19"/>
  <c r="B99" i="19"/>
  <c r="K98" i="19"/>
  <c r="I98" i="19"/>
  <c r="H98" i="19"/>
  <c r="G98" i="19"/>
  <c r="E98" i="19"/>
  <c r="D98" i="19"/>
  <c r="C98" i="19"/>
  <c r="K97" i="19"/>
  <c r="J97" i="19"/>
  <c r="I97" i="19"/>
  <c r="G97" i="19"/>
  <c r="F97" i="19"/>
  <c r="E97" i="19"/>
  <c r="C97" i="19"/>
  <c r="B97" i="19"/>
  <c r="K96" i="19"/>
  <c r="I96" i="19"/>
  <c r="H96" i="19"/>
  <c r="G96" i="19"/>
  <c r="E96" i="19"/>
  <c r="D96" i="19"/>
  <c r="C96" i="19"/>
  <c r="K95" i="19"/>
  <c r="J95" i="19"/>
  <c r="I95" i="19"/>
  <c r="G95" i="19"/>
  <c r="F95" i="19"/>
  <c r="E95" i="19"/>
  <c r="C95" i="19"/>
  <c r="B95" i="19"/>
  <c r="C156" i="17"/>
  <c r="D156" i="17"/>
  <c r="E156" i="17"/>
  <c r="F156" i="17"/>
  <c r="G156" i="17"/>
  <c r="H156" i="17"/>
  <c r="I156" i="17"/>
  <c r="J156" i="17"/>
  <c r="K156" i="17"/>
  <c r="B156" i="17"/>
  <c r="C104" i="17"/>
  <c r="D104" i="17"/>
  <c r="E104" i="17"/>
  <c r="F104" i="17"/>
  <c r="G104" i="17"/>
  <c r="H104" i="17"/>
  <c r="I104" i="17"/>
  <c r="J104" i="17"/>
  <c r="K104" i="17"/>
  <c r="B104" i="17"/>
  <c r="K82" i="17"/>
  <c r="J82" i="17"/>
  <c r="I82" i="17"/>
  <c r="H82" i="17"/>
  <c r="G82" i="17"/>
  <c r="F82" i="17"/>
  <c r="E82" i="17"/>
  <c r="D82" i="17"/>
  <c r="C82" i="17"/>
  <c r="B82" i="17"/>
  <c r="K81" i="17"/>
  <c r="J81" i="17"/>
  <c r="I81" i="17"/>
  <c r="H81" i="17"/>
  <c r="G81" i="17"/>
  <c r="F81" i="17"/>
  <c r="E81" i="17"/>
  <c r="D81" i="17"/>
  <c r="C81" i="17"/>
  <c r="B81" i="17"/>
  <c r="K80" i="17"/>
  <c r="J80" i="17"/>
  <c r="I80" i="17"/>
  <c r="H80" i="17"/>
  <c r="G80" i="17"/>
  <c r="F80" i="17"/>
  <c r="E80" i="17"/>
  <c r="D80" i="17"/>
  <c r="C80" i="17"/>
  <c r="B80" i="17"/>
  <c r="K79" i="17"/>
  <c r="J79" i="17"/>
  <c r="I79" i="17"/>
  <c r="H79" i="17"/>
  <c r="G79" i="17"/>
  <c r="F79" i="17"/>
  <c r="E79" i="17"/>
  <c r="D79" i="17"/>
  <c r="C79" i="17"/>
  <c r="B79" i="17"/>
  <c r="K78" i="17"/>
  <c r="J78" i="17"/>
  <c r="I78" i="17"/>
  <c r="H78" i="17"/>
  <c r="G78" i="17"/>
  <c r="F78" i="17"/>
  <c r="E78" i="17"/>
  <c r="D78" i="17"/>
  <c r="C78" i="17"/>
  <c r="B78" i="17"/>
  <c r="K77" i="17"/>
  <c r="J77" i="17"/>
  <c r="I77" i="17"/>
  <c r="H77" i="17"/>
  <c r="G77" i="17"/>
  <c r="F77" i="17"/>
  <c r="E77" i="17"/>
  <c r="D77" i="17"/>
  <c r="C77" i="17"/>
  <c r="B77" i="17"/>
  <c r="K76" i="17"/>
  <c r="J76" i="17"/>
  <c r="I76" i="17"/>
  <c r="H76" i="17"/>
  <c r="G76" i="17"/>
  <c r="F76" i="17"/>
  <c r="E76" i="17"/>
  <c r="D76" i="17"/>
  <c r="C76" i="17"/>
  <c r="B76" i="17"/>
  <c r="K75" i="17"/>
  <c r="J75" i="17"/>
  <c r="I75" i="17"/>
  <c r="H75" i="17"/>
  <c r="G75" i="17"/>
  <c r="F75" i="17"/>
  <c r="E75" i="17"/>
  <c r="D75" i="17"/>
  <c r="C75" i="17"/>
  <c r="B75" i="17"/>
  <c r="K74" i="17"/>
  <c r="J74" i="17"/>
  <c r="I74" i="17"/>
  <c r="H74" i="17"/>
  <c r="G74" i="17"/>
  <c r="F74" i="17"/>
  <c r="E74" i="17"/>
  <c r="D74" i="17"/>
  <c r="C74" i="17"/>
  <c r="B74" i="17"/>
  <c r="K73" i="17"/>
  <c r="J73" i="17"/>
  <c r="I73" i="17"/>
  <c r="H73" i="17"/>
  <c r="G73" i="17"/>
  <c r="F73" i="17"/>
  <c r="E73" i="17"/>
  <c r="D73" i="17"/>
  <c r="C73" i="17"/>
  <c r="B73" i="17"/>
  <c r="B54" i="112" l="1"/>
  <c r="C54" i="112" s="1"/>
  <c r="D54" i="112" s="1"/>
  <c r="C53" i="112"/>
  <c r="D53" i="112" s="1"/>
  <c r="B52" i="111"/>
  <c r="C51" i="111"/>
  <c r="D50" i="111"/>
  <c r="D51" i="111"/>
  <c r="C52" i="110"/>
  <c r="D52" i="110" s="1"/>
  <c r="B53" i="110"/>
  <c r="B39" i="110"/>
  <c r="C39" i="110" s="1"/>
  <c r="D38" i="110"/>
  <c r="B52" i="109"/>
  <c r="C51" i="109"/>
  <c r="D50" i="108"/>
  <c r="B52" i="108"/>
  <c r="C51" i="108"/>
  <c r="D51" i="108" s="1"/>
  <c r="B54" i="107"/>
  <c r="C54" i="107" s="1"/>
  <c r="C53" i="107"/>
  <c r="D53" i="107" s="1"/>
  <c r="B52" i="99"/>
  <c r="C51" i="99"/>
  <c r="D50" i="99"/>
  <c r="D51" i="106"/>
  <c r="C52" i="106"/>
  <c r="D52" i="106" s="1"/>
  <c r="B53" i="106"/>
  <c r="B54" i="105"/>
  <c r="C54" i="105" s="1"/>
  <c r="C53" i="105"/>
  <c r="D53" i="105" s="1"/>
  <c r="B54" i="104"/>
  <c r="C54" i="104" s="1"/>
  <c r="D54" i="104" s="1"/>
  <c r="C53" i="104"/>
  <c r="D53" i="104" s="1"/>
  <c r="B54" i="103"/>
  <c r="C54" i="103" s="1"/>
  <c r="C53" i="103"/>
  <c r="D54" i="103" s="1"/>
  <c r="D52" i="103"/>
  <c r="D53" i="103"/>
  <c r="B52" i="102"/>
  <c r="C51" i="102"/>
  <c r="D51" i="102" s="1"/>
  <c r="D50" i="102"/>
  <c r="D50" i="101"/>
  <c r="B52" i="101"/>
  <c r="C51" i="101"/>
  <c r="D51" i="101" s="1"/>
  <c r="B52" i="100"/>
  <c r="C51" i="100"/>
  <c r="B54" i="89"/>
  <c r="C54" i="89" s="1"/>
  <c r="D54" i="89" s="1"/>
  <c r="C53" i="89"/>
  <c r="D53" i="89" s="1"/>
  <c r="B54" i="96"/>
  <c r="C54" i="96" s="1"/>
  <c r="C53" i="96"/>
  <c r="B52" i="94"/>
  <c r="C51" i="94"/>
  <c r="B52" i="93"/>
  <c r="C51" i="93"/>
  <c r="D51" i="93" s="1"/>
  <c r="B52" i="92"/>
  <c r="C51" i="92"/>
  <c r="D51" i="92" s="1"/>
  <c r="B52" i="91"/>
  <c r="C51" i="91"/>
  <c r="D51" i="91"/>
  <c r="D50" i="91"/>
  <c r="B54" i="90"/>
  <c r="C54" i="90" s="1"/>
  <c r="D54" i="90" s="1"/>
  <c r="C53" i="90"/>
  <c r="D53" i="90" s="1"/>
  <c r="D52" i="90"/>
  <c r="B39" i="90"/>
  <c r="C39" i="90" s="1"/>
  <c r="D38" i="90"/>
  <c r="B52" i="87"/>
  <c r="C51" i="87"/>
  <c r="B52" i="80"/>
  <c r="C51" i="80"/>
  <c r="B54" i="122"/>
  <c r="C54" i="122" s="1"/>
  <c r="D54" i="122" s="1"/>
  <c r="C53" i="122"/>
  <c r="D53" i="122" s="1"/>
  <c r="I4" i="123"/>
  <c r="I5" i="123"/>
  <c r="I6" i="123"/>
  <c r="I7" i="123"/>
  <c r="I8" i="123"/>
  <c r="I9" i="123"/>
  <c r="I10" i="123"/>
  <c r="I11" i="123"/>
  <c r="I12" i="123"/>
  <c r="I3" i="123"/>
  <c r="M3" i="123"/>
  <c r="M4" i="123"/>
  <c r="D52" i="111" l="1"/>
  <c r="C52" i="111"/>
  <c r="B53" i="111"/>
  <c r="B54" i="110"/>
  <c r="C54" i="110" s="1"/>
  <c r="C53" i="110"/>
  <c r="B40" i="110"/>
  <c r="C40" i="110" s="1"/>
  <c r="B41" i="110" s="1"/>
  <c r="C41" i="110" s="1"/>
  <c r="D39" i="110"/>
  <c r="C52" i="109"/>
  <c r="B53" i="109"/>
  <c r="D51" i="109"/>
  <c r="C52" i="108"/>
  <c r="B53" i="108"/>
  <c r="D52" i="108"/>
  <c r="D54" i="107"/>
  <c r="D51" i="99"/>
  <c r="C52" i="99"/>
  <c r="D52" i="99" s="1"/>
  <c r="B53" i="99"/>
  <c r="B54" i="106"/>
  <c r="C54" i="106" s="1"/>
  <c r="D54" i="106" s="1"/>
  <c r="C53" i="106"/>
  <c r="D53" i="106" s="1"/>
  <c r="D54" i="105"/>
  <c r="C52" i="102"/>
  <c r="D52" i="102" s="1"/>
  <c r="B53" i="102"/>
  <c r="C52" i="101"/>
  <c r="D52" i="101" s="1"/>
  <c r="B53" i="101"/>
  <c r="D52" i="100"/>
  <c r="D51" i="100"/>
  <c r="C52" i="100"/>
  <c r="B53" i="100"/>
  <c r="D54" i="96"/>
  <c r="D53" i="96"/>
  <c r="D52" i="94"/>
  <c r="D51" i="94"/>
  <c r="C52" i="94"/>
  <c r="B53" i="94"/>
  <c r="C52" i="93"/>
  <c r="D52" i="93" s="1"/>
  <c r="B53" i="93"/>
  <c r="C52" i="92"/>
  <c r="B53" i="92"/>
  <c r="D52" i="92"/>
  <c r="C52" i="91"/>
  <c r="D52" i="91" s="1"/>
  <c r="B53" i="91"/>
  <c r="B40" i="90"/>
  <c r="C40" i="90" s="1"/>
  <c r="B41" i="90" s="1"/>
  <c r="C41" i="90" s="1"/>
  <c r="D39" i="90"/>
  <c r="C52" i="87"/>
  <c r="D52" i="87" s="1"/>
  <c r="B53" i="87"/>
  <c r="D51" i="87"/>
  <c r="D52" i="80"/>
  <c r="C52" i="80"/>
  <c r="B53" i="80"/>
  <c r="D51" i="80"/>
  <c r="M37" i="123"/>
  <c r="M36" i="123"/>
  <c r="M33" i="123"/>
  <c r="M34" i="123"/>
  <c r="M35" i="123"/>
  <c r="M31" i="123"/>
  <c r="M32" i="123"/>
  <c r="M5" i="123"/>
  <c r="M6" i="123"/>
  <c r="M7" i="123"/>
  <c r="M8" i="123"/>
  <c r="M9" i="123"/>
  <c r="M10" i="123"/>
  <c r="M11" i="123"/>
  <c r="M12" i="123"/>
  <c r="M13" i="123"/>
  <c r="N13" i="123"/>
  <c r="O13" i="123"/>
  <c r="P13" i="123"/>
  <c r="Q13" i="123"/>
  <c r="R13" i="123"/>
  <c r="S13" i="123"/>
  <c r="T13" i="123"/>
  <c r="U13" i="123"/>
  <c r="V13" i="123"/>
  <c r="W13" i="123"/>
  <c r="M14" i="123"/>
  <c r="M15" i="123"/>
  <c r="M16" i="123"/>
  <c r="M17" i="123"/>
  <c r="M18" i="123"/>
  <c r="M19" i="123"/>
  <c r="M20" i="123"/>
  <c r="M22" i="123"/>
  <c r="N22" i="123"/>
  <c r="O22" i="123"/>
  <c r="P22" i="123"/>
  <c r="Q22" i="123"/>
  <c r="R22" i="123"/>
  <c r="S22" i="123"/>
  <c r="T22" i="123"/>
  <c r="U22" i="123"/>
  <c r="V22" i="123"/>
  <c r="W22" i="123"/>
  <c r="M23" i="123"/>
  <c r="M24" i="123"/>
  <c r="M25" i="123"/>
  <c r="M26" i="123"/>
  <c r="M27" i="123"/>
  <c r="M28" i="123"/>
  <c r="M29" i="123"/>
  <c r="M30" i="123"/>
  <c r="O2" i="123"/>
  <c r="P2" i="123"/>
  <c r="Q2" i="123"/>
  <c r="R2" i="123"/>
  <c r="S2" i="123"/>
  <c r="T2" i="123"/>
  <c r="U2" i="123"/>
  <c r="V2" i="123"/>
  <c r="W2" i="123"/>
  <c r="N2" i="123"/>
  <c r="M2" i="123"/>
  <c r="B54" i="111" l="1"/>
  <c r="C54" i="111" s="1"/>
  <c r="C53" i="111"/>
  <c r="D53" i="111" s="1"/>
  <c r="D54" i="111"/>
  <c r="B42" i="110"/>
  <c r="C42" i="110" s="1"/>
  <c r="D42" i="110" s="1"/>
  <c r="D41" i="110"/>
  <c r="D40" i="110"/>
  <c r="D53" i="110"/>
  <c r="D54" i="110"/>
  <c r="D52" i="109"/>
  <c r="B54" i="109"/>
  <c r="C54" i="109" s="1"/>
  <c r="C53" i="109"/>
  <c r="D53" i="109" s="1"/>
  <c r="B54" i="108"/>
  <c r="C54" i="108" s="1"/>
  <c r="D54" i="108" s="1"/>
  <c r="C53" i="108"/>
  <c r="D53" i="108" s="1"/>
  <c r="B54" i="99"/>
  <c r="C54" i="99" s="1"/>
  <c r="C53" i="99"/>
  <c r="D53" i="99" s="1"/>
  <c r="B54" i="102"/>
  <c r="C54" i="102" s="1"/>
  <c r="C53" i="102"/>
  <c r="D53" i="102" s="1"/>
  <c r="B54" i="101"/>
  <c r="C54" i="101" s="1"/>
  <c r="D54" i="101" s="1"/>
  <c r="C53" i="101"/>
  <c r="D53" i="101" s="1"/>
  <c r="B54" i="100"/>
  <c r="C54" i="100" s="1"/>
  <c r="C53" i="100"/>
  <c r="D53" i="100" s="1"/>
  <c r="B54" i="94"/>
  <c r="C54" i="94" s="1"/>
  <c r="C53" i="94"/>
  <c r="D54" i="94" s="1"/>
  <c r="D53" i="94"/>
  <c r="B54" i="93"/>
  <c r="C54" i="93" s="1"/>
  <c r="C53" i="93"/>
  <c r="D53" i="93" s="1"/>
  <c r="B54" i="92"/>
  <c r="C54" i="92" s="1"/>
  <c r="D54" i="92" s="1"/>
  <c r="C53" i="92"/>
  <c r="D53" i="92" s="1"/>
  <c r="B54" i="91"/>
  <c r="C54" i="91" s="1"/>
  <c r="D54" i="91" s="1"/>
  <c r="C53" i="91"/>
  <c r="D53" i="91" s="1"/>
  <c r="D40" i="90"/>
  <c r="B42" i="90"/>
  <c r="C42" i="90" s="1"/>
  <c r="D42" i="90" s="1"/>
  <c r="D41" i="90"/>
  <c r="B54" i="87"/>
  <c r="C54" i="87" s="1"/>
  <c r="C53" i="87"/>
  <c r="D53" i="87" s="1"/>
  <c r="B54" i="80"/>
  <c r="C54" i="80" s="1"/>
  <c r="C53" i="80"/>
  <c r="D53" i="80" s="1"/>
  <c r="D54" i="109" l="1"/>
  <c r="D54" i="99"/>
  <c r="D54" i="102"/>
  <c r="D54" i="100"/>
  <c r="D54" i="93"/>
  <c r="D54" i="87"/>
  <c r="D54" i="80"/>
  <c r="K156" i="14"/>
  <c r="J156" i="14"/>
  <c r="I156" i="14"/>
  <c r="H156" i="14"/>
  <c r="G156" i="14"/>
  <c r="F156" i="14"/>
  <c r="E156" i="14"/>
  <c r="D156" i="14"/>
  <c r="C156" i="14"/>
  <c r="B156" i="14"/>
  <c r="K124" i="13"/>
  <c r="J124" i="13"/>
  <c r="I124" i="13"/>
  <c r="H124" i="13"/>
  <c r="G124" i="13"/>
  <c r="F124" i="13"/>
  <c r="E124" i="13"/>
  <c r="D124" i="13"/>
  <c r="C124" i="13"/>
  <c r="B124" i="13"/>
  <c r="B156" i="13" l="1"/>
  <c r="C156" i="13"/>
  <c r="G156" i="13"/>
  <c r="K156" i="13"/>
  <c r="F156" i="13"/>
  <c r="D156" i="13"/>
  <c r="H156" i="13"/>
  <c r="J156" i="13"/>
  <c r="E156" i="13"/>
  <c r="I156" i="13"/>
  <c r="D146" i="13"/>
  <c r="H146" i="13"/>
  <c r="E146" i="13"/>
  <c r="I146" i="13"/>
  <c r="B146" i="13"/>
  <c r="F146" i="13"/>
  <c r="J146" i="13"/>
  <c r="C146" i="13"/>
  <c r="G146" i="13"/>
  <c r="K146" i="13"/>
  <c r="Y10" i="124" l="1"/>
  <c r="AK3" i="124"/>
  <c r="AL3" i="124"/>
  <c r="AM3" i="124"/>
  <c r="AN3" i="124"/>
  <c r="AO3" i="124"/>
  <c r="AP3" i="124"/>
  <c r="AQ3" i="124"/>
  <c r="AR3" i="124"/>
  <c r="AS3" i="124"/>
  <c r="AT3" i="124"/>
  <c r="AU3" i="124"/>
  <c r="AK4" i="124"/>
  <c r="AK5" i="124"/>
  <c r="AK6" i="124"/>
  <c r="AK7" i="124"/>
  <c r="AK8" i="124"/>
  <c r="AK9" i="124"/>
  <c r="AK10" i="124"/>
  <c r="AK11" i="124"/>
  <c r="AK12" i="124"/>
  <c r="AK13" i="124"/>
  <c r="M4" i="124"/>
  <c r="M5" i="124"/>
  <c r="M6" i="124"/>
  <c r="M7" i="124"/>
  <c r="M8" i="124"/>
  <c r="M9" i="124"/>
  <c r="M10" i="124"/>
  <c r="M11" i="124"/>
  <c r="M12" i="124"/>
  <c r="M13" i="124"/>
  <c r="Y3" i="124"/>
  <c r="Z3" i="124"/>
  <c r="AA3" i="124"/>
  <c r="AB3" i="124"/>
  <c r="AC3" i="124"/>
  <c r="AD3" i="124"/>
  <c r="AE3" i="124"/>
  <c r="AF3" i="124"/>
  <c r="AG3" i="124"/>
  <c r="AH3" i="124"/>
  <c r="AI3" i="124"/>
  <c r="Y4" i="124"/>
  <c r="Y5" i="124"/>
  <c r="Y6" i="124"/>
  <c r="Y7" i="124"/>
  <c r="Y8" i="124"/>
  <c r="Y9" i="124"/>
  <c r="U3" i="124"/>
  <c r="V3" i="124"/>
  <c r="W3" i="124"/>
  <c r="N3" i="124"/>
  <c r="O3" i="124"/>
  <c r="P3" i="124"/>
  <c r="Q3" i="124"/>
  <c r="R3" i="124"/>
  <c r="S3" i="124"/>
  <c r="T3" i="124"/>
  <c r="M3" i="124"/>
  <c r="W21" i="12" l="1"/>
  <c r="H26" i="12"/>
  <c r="H31" i="12"/>
  <c r="H30" i="12"/>
  <c r="H29" i="12"/>
  <c r="H28" i="12"/>
  <c r="H27" i="12"/>
  <c r="H25" i="12"/>
  <c r="C4" i="123"/>
  <c r="C5" i="123"/>
  <c r="C6" i="123"/>
  <c r="C7" i="123"/>
  <c r="C8" i="123"/>
  <c r="C9" i="123"/>
  <c r="C10" i="123"/>
  <c r="C11" i="123"/>
  <c r="C3" i="123"/>
  <c r="C17" i="123" l="1"/>
  <c r="L38" i="32"/>
  <c r="J16" i="124" l="1"/>
  <c r="J14" i="124"/>
  <c r="J15" i="124"/>
  <c r="J10" i="124"/>
  <c r="J12" i="124"/>
  <c r="J13" i="124"/>
  <c r="J8" i="124"/>
  <c r="J11" i="124"/>
  <c r="J5" i="124"/>
  <c r="J9" i="124"/>
  <c r="J6" i="124"/>
  <c r="J4" i="124"/>
  <c r="J7" i="124"/>
  <c r="C21" i="122"/>
  <c r="D21" i="122" s="1"/>
  <c r="J19" i="124" l="1"/>
  <c r="J18" i="124"/>
  <c r="B22" i="122"/>
  <c r="C22" i="122" s="1"/>
  <c r="B46" i="121"/>
  <c r="C46" i="121" s="1"/>
  <c r="C45" i="121"/>
  <c r="D45" i="121" s="1"/>
  <c r="C33" i="121"/>
  <c r="C21" i="121"/>
  <c r="B46" i="120"/>
  <c r="C46" i="120" s="1"/>
  <c r="C45" i="120"/>
  <c r="D45" i="120" s="1"/>
  <c r="C33" i="120"/>
  <c r="C21" i="120"/>
  <c r="B46" i="119"/>
  <c r="C46" i="119" s="1"/>
  <c r="C45" i="119"/>
  <c r="D45" i="119" s="1"/>
  <c r="C33" i="119"/>
  <c r="C21" i="119"/>
  <c r="D21" i="119" s="1"/>
  <c r="B46" i="118"/>
  <c r="C46" i="118" s="1"/>
  <c r="C45" i="118"/>
  <c r="D45" i="118" s="1"/>
  <c r="C33" i="118"/>
  <c r="C21" i="118"/>
  <c r="B46" i="117"/>
  <c r="C46" i="117" s="1"/>
  <c r="C45" i="117"/>
  <c r="D45" i="117" s="1"/>
  <c r="C33" i="117"/>
  <c r="B34" i="117" s="1"/>
  <c r="C34" i="117" s="1"/>
  <c r="B35" i="117" s="1"/>
  <c r="C21" i="117"/>
  <c r="D21" i="117" s="1"/>
  <c r="B46" i="116"/>
  <c r="C46" i="116" s="1"/>
  <c r="C45" i="116"/>
  <c r="D45" i="116" s="1"/>
  <c r="C33" i="116"/>
  <c r="C21" i="116"/>
  <c r="B46" i="115"/>
  <c r="B47" i="115" s="1"/>
  <c r="B48" i="115" s="1"/>
  <c r="C45" i="115"/>
  <c r="D45" i="115" s="1"/>
  <c r="C33" i="115"/>
  <c r="B34" i="115" s="1"/>
  <c r="B23" i="122" l="1"/>
  <c r="C23" i="122" s="1"/>
  <c r="D22" i="122"/>
  <c r="D33" i="121"/>
  <c r="B34" i="121"/>
  <c r="C34" i="121" s="1"/>
  <c r="B35" i="121" s="1"/>
  <c r="D33" i="120"/>
  <c r="B34" i="120"/>
  <c r="C34" i="120" s="1"/>
  <c r="B35" i="120" s="1"/>
  <c r="D33" i="119"/>
  <c r="B34" i="119"/>
  <c r="C34" i="119" s="1"/>
  <c r="B35" i="119" s="1"/>
  <c r="D33" i="118"/>
  <c r="B34" i="118"/>
  <c r="C34" i="118" s="1"/>
  <c r="B35" i="118" s="1"/>
  <c r="D33" i="116"/>
  <c r="B34" i="116"/>
  <c r="C34" i="115"/>
  <c r="B35" i="115" s="1"/>
  <c r="C35" i="115" s="1"/>
  <c r="B36" i="115" s="1"/>
  <c r="D34" i="119"/>
  <c r="C34" i="116"/>
  <c r="C46" i="115"/>
  <c r="B22" i="119"/>
  <c r="C22" i="119" s="1"/>
  <c r="B23" i="119" s="1"/>
  <c r="C23" i="119" s="1"/>
  <c r="B24" i="119" s="1"/>
  <c r="C24" i="119" s="1"/>
  <c r="B25" i="119" s="1"/>
  <c r="C25" i="119" s="1"/>
  <c r="B26" i="119" s="1"/>
  <c r="C26" i="119" s="1"/>
  <c r="B27" i="119" s="1"/>
  <c r="C27" i="119" s="1"/>
  <c r="B28" i="119" s="1"/>
  <c r="C28" i="119" s="1"/>
  <c r="B29" i="119" s="1"/>
  <c r="C29" i="119" s="1"/>
  <c r="B30" i="119" s="1"/>
  <c r="C30" i="119" s="1"/>
  <c r="B22" i="121"/>
  <c r="C22" i="121" s="1"/>
  <c r="D21" i="121"/>
  <c r="B47" i="121"/>
  <c r="D34" i="121"/>
  <c r="D46" i="121"/>
  <c r="D21" i="120"/>
  <c r="B22" i="120"/>
  <c r="C22" i="120" s="1"/>
  <c r="B23" i="120" s="1"/>
  <c r="C23" i="120" s="1"/>
  <c r="B24" i="120" s="1"/>
  <c r="C24" i="120" s="1"/>
  <c r="B25" i="120" s="1"/>
  <c r="C25" i="120" s="1"/>
  <c r="B26" i="120" s="1"/>
  <c r="C26" i="120" s="1"/>
  <c r="B27" i="120" s="1"/>
  <c r="C27" i="120" s="1"/>
  <c r="B28" i="120" s="1"/>
  <c r="C28" i="120" s="1"/>
  <c r="B29" i="120" s="1"/>
  <c r="C29" i="120" s="1"/>
  <c r="B30" i="120" s="1"/>
  <c r="C30" i="120" s="1"/>
  <c r="B47" i="120"/>
  <c r="D46" i="120"/>
  <c r="D27" i="119"/>
  <c r="B47" i="119"/>
  <c r="D46" i="119"/>
  <c r="B47" i="118"/>
  <c r="D21" i="118"/>
  <c r="D34" i="118"/>
  <c r="B22" i="118"/>
  <c r="C22" i="118" s="1"/>
  <c r="B23" i="118" s="1"/>
  <c r="C23" i="118" s="1"/>
  <c r="B24" i="118" s="1"/>
  <c r="C24" i="118" s="1"/>
  <c r="B25" i="118" s="1"/>
  <c r="C25" i="118" s="1"/>
  <c r="B26" i="118" s="1"/>
  <c r="C26" i="118" s="1"/>
  <c r="B27" i="118" s="1"/>
  <c r="C27" i="118" s="1"/>
  <c r="B28" i="118" s="1"/>
  <c r="C28" i="118" s="1"/>
  <c r="B29" i="118" s="1"/>
  <c r="C29" i="118" s="1"/>
  <c r="B30" i="118" s="1"/>
  <c r="C30" i="118" s="1"/>
  <c r="D46" i="118"/>
  <c r="D33" i="117"/>
  <c r="B47" i="117"/>
  <c r="B22" i="117"/>
  <c r="C22" i="117" s="1"/>
  <c r="B23" i="117" s="1"/>
  <c r="C23" i="117" s="1"/>
  <c r="B24" i="117" s="1"/>
  <c r="C24" i="117" s="1"/>
  <c r="B25" i="117" s="1"/>
  <c r="C25" i="117" s="1"/>
  <c r="B26" i="117" s="1"/>
  <c r="C26" i="117" s="1"/>
  <c r="B27" i="117" s="1"/>
  <c r="C27" i="117" s="1"/>
  <c r="B28" i="117" s="1"/>
  <c r="C28" i="117" s="1"/>
  <c r="B29" i="117" s="1"/>
  <c r="C29" i="117" s="1"/>
  <c r="B30" i="117" s="1"/>
  <c r="C30" i="117" s="1"/>
  <c r="D34" i="117"/>
  <c r="D46" i="117"/>
  <c r="B22" i="116"/>
  <c r="C22" i="116" s="1"/>
  <c r="B23" i="116" s="1"/>
  <c r="C23" i="116" s="1"/>
  <c r="B24" i="116" s="1"/>
  <c r="C24" i="116" s="1"/>
  <c r="B25" i="116" s="1"/>
  <c r="C25" i="116" s="1"/>
  <c r="B26" i="116" s="1"/>
  <c r="C26" i="116" s="1"/>
  <c r="B27" i="116" s="1"/>
  <c r="C27" i="116" s="1"/>
  <c r="B28" i="116" s="1"/>
  <c r="C28" i="116" s="1"/>
  <c r="B29" i="116" s="1"/>
  <c r="C29" i="116" s="1"/>
  <c r="B30" i="116" s="1"/>
  <c r="C30" i="116" s="1"/>
  <c r="D21" i="116"/>
  <c r="B47" i="116"/>
  <c r="D46" i="116"/>
  <c r="D33" i="115"/>
  <c r="D21" i="115"/>
  <c r="B22" i="115"/>
  <c r="C22" i="115" s="1"/>
  <c r="B23" i="115" s="1"/>
  <c r="C23" i="115" s="1"/>
  <c r="B24" i="115" s="1"/>
  <c r="C24" i="115" s="1"/>
  <c r="B25" i="115" s="1"/>
  <c r="C25" i="115" s="1"/>
  <c r="B26" i="115" s="1"/>
  <c r="C26" i="115" s="1"/>
  <c r="B27" i="115" s="1"/>
  <c r="C27" i="115" s="1"/>
  <c r="B28" i="115" s="1"/>
  <c r="C28" i="115" s="1"/>
  <c r="B29" i="115" s="1"/>
  <c r="C29" i="115" s="1"/>
  <c r="B30" i="115" s="1"/>
  <c r="C30" i="115" s="1"/>
  <c r="C48" i="115"/>
  <c r="B49" i="115"/>
  <c r="C47" i="115"/>
  <c r="D46" i="115"/>
  <c r="D22" i="117" l="1"/>
  <c r="D23" i="119"/>
  <c r="D30" i="119"/>
  <c r="D24" i="119"/>
  <c r="B24" i="122"/>
  <c r="C24" i="122" s="1"/>
  <c r="B25" i="122" s="1"/>
  <c r="C25" i="122" s="1"/>
  <c r="B26" i="122" s="1"/>
  <c r="C26" i="122" s="1"/>
  <c r="B27" i="122" s="1"/>
  <c r="C27" i="122" s="1"/>
  <c r="B28" i="122" s="1"/>
  <c r="C28" i="122" s="1"/>
  <c r="B29" i="122" s="1"/>
  <c r="C29" i="122" s="1"/>
  <c r="B30" i="122" s="1"/>
  <c r="C30" i="122" s="1"/>
  <c r="D28" i="119"/>
  <c r="D23" i="122"/>
  <c r="D34" i="120"/>
  <c r="D26" i="119"/>
  <c r="D34" i="116"/>
  <c r="B35" i="116"/>
  <c r="C35" i="116" s="1"/>
  <c r="D35" i="115"/>
  <c r="D34" i="115"/>
  <c r="D35" i="116"/>
  <c r="D25" i="119"/>
  <c r="D29" i="119"/>
  <c r="D28" i="120"/>
  <c r="D24" i="120"/>
  <c r="D22" i="120"/>
  <c r="D29" i="120"/>
  <c r="D24" i="117"/>
  <c r="D26" i="117"/>
  <c r="D27" i="117"/>
  <c r="D28" i="117"/>
  <c r="D29" i="117"/>
  <c r="D30" i="117"/>
  <c r="D26" i="120"/>
  <c r="D22" i="119"/>
  <c r="B23" i="121"/>
  <c r="C23" i="121" s="1"/>
  <c r="B24" i="121" s="1"/>
  <c r="C24" i="121" s="1"/>
  <c r="B25" i="121" s="1"/>
  <c r="C25" i="121" s="1"/>
  <c r="B26" i="121" s="1"/>
  <c r="C26" i="121" s="1"/>
  <c r="B27" i="121" s="1"/>
  <c r="C27" i="121" s="1"/>
  <c r="B28" i="121" s="1"/>
  <c r="C28" i="121" s="1"/>
  <c r="B29" i="121" s="1"/>
  <c r="C29" i="121" s="1"/>
  <c r="B30" i="121" s="1"/>
  <c r="C30" i="121" s="1"/>
  <c r="D22" i="121"/>
  <c r="C35" i="121"/>
  <c r="B36" i="121" s="1"/>
  <c r="C47" i="121"/>
  <c r="B48" i="121"/>
  <c r="C47" i="120"/>
  <c r="B48" i="120"/>
  <c r="D25" i="120"/>
  <c r="D23" i="120"/>
  <c r="D30" i="120"/>
  <c r="C35" i="120"/>
  <c r="B36" i="120" s="1"/>
  <c r="D27" i="120"/>
  <c r="C35" i="119"/>
  <c r="B36" i="119" s="1"/>
  <c r="C47" i="119"/>
  <c r="B48" i="119"/>
  <c r="C47" i="118"/>
  <c r="B48" i="118"/>
  <c r="D27" i="118"/>
  <c r="C35" i="118"/>
  <c r="B36" i="118" s="1"/>
  <c r="D26" i="118"/>
  <c r="D28" i="118"/>
  <c r="D24" i="118"/>
  <c r="D29" i="118"/>
  <c r="D25" i="118"/>
  <c r="D23" i="118"/>
  <c r="D22" i="118"/>
  <c r="D30" i="118"/>
  <c r="C35" i="117"/>
  <c r="B36" i="117" s="1"/>
  <c r="C47" i="117"/>
  <c r="B48" i="117"/>
  <c r="D23" i="117"/>
  <c r="D25" i="117"/>
  <c r="C47" i="116"/>
  <c r="B48" i="116"/>
  <c r="D22" i="116"/>
  <c r="D26" i="116"/>
  <c r="D30" i="116"/>
  <c r="D23" i="116"/>
  <c r="D27" i="116"/>
  <c r="D24" i="116"/>
  <c r="D28" i="116"/>
  <c r="D25" i="116"/>
  <c r="D29" i="116"/>
  <c r="C36" i="115"/>
  <c r="B37" i="115" s="1"/>
  <c r="D24" i="115"/>
  <c r="D28" i="115"/>
  <c r="D48" i="115"/>
  <c r="C49" i="115"/>
  <c r="B50" i="115"/>
  <c r="D25" i="115"/>
  <c r="D29" i="115"/>
  <c r="D47" i="115"/>
  <c r="D22" i="115"/>
  <c r="D26" i="115"/>
  <c r="D30" i="115"/>
  <c r="D23" i="115"/>
  <c r="D27" i="115"/>
  <c r="D26" i="122" l="1"/>
  <c r="D25" i="122"/>
  <c r="D28" i="122"/>
  <c r="D30" i="122"/>
  <c r="D24" i="122"/>
  <c r="D29" i="122"/>
  <c r="D27" i="122"/>
  <c r="B36" i="116"/>
  <c r="C36" i="116" s="1"/>
  <c r="D36" i="116" s="1"/>
  <c r="D29" i="121"/>
  <c r="D27" i="121"/>
  <c r="D26" i="121"/>
  <c r="D47" i="121"/>
  <c r="C36" i="121"/>
  <c r="D23" i="121"/>
  <c r="D30" i="121"/>
  <c r="C48" i="121"/>
  <c r="B49" i="121"/>
  <c r="D28" i="121"/>
  <c r="D35" i="121"/>
  <c r="D24" i="121"/>
  <c r="D25" i="121"/>
  <c r="C48" i="120"/>
  <c r="D48" i="120" s="1"/>
  <c r="B49" i="120"/>
  <c r="D47" i="120"/>
  <c r="C36" i="120"/>
  <c r="D35" i="120"/>
  <c r="C48" i="119"/>
  <c r="D48" i="119" s="1"/>
  <c r="B49" i="119"/>
  <c r="D35" i="119"/>
  <c r="D47" i="119"/>
  <c r="C36" i="119"/>
  <c r="B37" i="119" s="1"/>
  <c r="C36" i="118"/>
  <c r="C48" i="118"/>
  <c r="D48" i="118" s="1"/>
  <c r="B49" i="118"/>
  <c r="D35" i="118"/>
  <c r="D47" i="118"/>
  <c r="C48" i="117"/>
  <c r="D48" i="117" s="1"/>
  <c r="B49" i="117"/>
  <c r="C36" i="117"/>
  <c r="B37" i="117" s="1"/>
  <c r="D47" i="117"/>
  <c r="D35" i="117"/>
  <c r="C48" i="116"/>
  <c r="B49" i="116"/>
  <c r="D47" i="116"/>
  <c r="D48" i="116"/>
  <c r="D49" i="115"/>
  <c r="C37" i="115"/>
  <c r="B38" i="115" s="1"/>
  <c r="D36" i="115"/>
  <c r="C50" i="115"/>
  <c r="B51" i="115"/>
  <c r="A35" i="32"/>
  <c r="A34" i="32"/>
  <c r="A39" i="32"/>
  <c r="A29" i="32"/>
  <c r="A30" i="32"/>
  <c r="A40" i="32"/>
  <c r="D36" i="121" l="1"/>
  <c r="B37" i="121"/>
  <c r="D36" i="120"/>
  <c r="B37" i="120"/>
  <c r="D36" i="118"/>
  <c r="B37" i="118"/>
  <c r="B37" i="116"/>
  <c r="C37" i="116" s="1"/>
  <c r="D37" i="115"/>
  <c r="C38" i="115"/>
  <c r="B39" i="115" s="1"/>
  <c r="C37" i="121"/>
  <c r="B38" i="121" s="1"/>
  <c r="D48" i="121"/>
  <c r="C49" i="121"/>
  <c r="B50" i="121"/>
  <c r="C49" i="120"/>
  <c r="B50" i="120"/>
  <c r="C37" i="120"/>
  <c r="B38" i="120" s="1"/>
  <c r="C37" i="119"/>
  <c r="D36" i="119"/>
  <c r="C49" i="119"/>
  <c r="B50" i="119"/>
  <c r="C37" i="118"/>
  <c r="B38" i="118" s="1"/>
  <c r="C49" i="118"/>
  <c r="B50" i="118"/>
  <c r="D36" i="117"/>
  <c r="C37" i="117"/>
  <c r="B38" i="117" s="1"/>
  <c r="C49" i="117"/>
  <c r="B50" i="117"/>
  <c r="C49" i="116"/>
  <c r="B50" i="116"/>
  <c r="D50" i="115"/>
  <c r="C51" i="115"/>
  <c r="B52" i="115"/>
  <c r="T1" i="97"/>
  <c r="A1" i="97"/>
  <c r="D37" i="119" l="1"/>
  <c r="B38" i="119"/>
  <c r="C38" i="119" s="1"/>
  <c r="D37" i="116"/>
  <c r="B38" i="116"/>
  <c r="C38" i="116" s="1"/>
  <c r="D38" i="116" s="1"/>
  <c r="D49" i="121"/>
  <c r="D37" i="121"/>
  <c r="C50" i="121"/>
  <c r="D50" i="121" s="1"/>
  <c r="B51" i="121"/>
  <c r="C38" i="121"/>
  <c r="B39" i="121" s="1"/>
  <c r="C50" i="120"/>
  <c r="D50" i="120" s="1"/>
  <c r="B51" i="120"/>
  <c r="C38" i="120"/>
  <c r="D49" i="120"/>
  <c r="D37" i="120"/>
  <c r="D49" i="119"/>
  <c r="C50" i="119"/>
  <c r="B51" i="119"/>
  <c r="D37" i="118"/>
  <c r="C50" i="118"/>
  <c r="D50" i="118" s="1"/>
  <c r="B51" i="118"/>
  <c r="D49" i="118"/>
  <c r="C38" i="118"/>
  <c r="B39" i="118" s="1"/>
  <c r="C50" i="117"/>
  <c r="D50" i="117" s="1"/>
  <c r="B51" i="117"/>
  <c r="C38" i="117"/>
  <c r="B39" i="117" s="1"/>
  <c r="D37" i="117"/>
  <c r="D49" i="117"/>
  <c r="C50" i="116"/>
  <c r="D50" i="116" s="1"/>
  <c r="B51" i="116"/>
  <c r="D49" i="116"/>
  <c r="D51" i="115"/>
  <c r="C39" i="115"/>
  <c r="B40" i="115" s="1"/>
  <c r="C52" i="115"/>
  <c r="D52" i="115" s="1"/>
  <c r="B53" i="115"/>
  <c r="D38" i="115"/>
  <c r="C21" i="87"/>
  <c r="D38" i="120" l="1"/>
  <c r="B39" i="120"/>
  <c r="C39" i="120" s="1"/>
  <c r="B40" i="120" s="1"/>
  <c r="D38" i="119"/>
  <c r="B39" i="119"/>
  <c r="C39" i="119" s="1"/>
  <c r="D38" i="117"/>
  <c r="B39" i="116"/>
  <c r="C39" i="116" s="1"/>
  <c r="B40" i="116" s="1"/>
  <c r="C40" i="116" s="1"/>
  <c r="B41" i="116" s="1"/>
  <c r="C41" i="116" s="1"/>
  <c r="B42" i="116" s="1"/>
  <c r="C42" i="116" s="1"/>
  <c r="D41" i="116"/>
  <c r="C39" i="121"/>
  <c r="B40" i="121" s="1"/>
  <c r="D38" i="121"/>
  <c r="C51" i="121"/>
  <c r="B52" i="121"/>
  <c r="C51" i="120"/>
  <c r="B52" i="120"/>
  <c r="D50" i="119"/>
  <c r="C51" i="119"/>
  <c r="D51" i="119" s="1"/>
  <c r="B52" i="119"/>
  <c r="C39" i="118"/>
  <c r="B40" i="118" s="1"/>
  <c r="D38" i="118"/>
  <c r="C51" i="118"/>
  <c r="B52" i="118"/>
  <c r="C39" i="117"/>
  <c r="B40" i="117" s="1"/>
  <c r="C51" i="117"/>
  <c r="B52" i="117"/>
  <c r="C51" i="116"/>
  <c r="B52" i="116"/>
  <c r="C53" i="115"/>
  <c r="D53" i="115" s="1"/>
  <c r="B54" i="115"/>
  <c r="C54" i="115" s="1"/>
  <c r="C40" i="115"/>
  <c r="B41" i="115" s="1"/>
  <c r="D39" i="115"/>
  <c r="D40" i="116" l="1"/>
  <c r="D39" i="116"/>
  <c r="D42" i="116"/>
  <c r="B40" i="119"/>
  <c r="D39" i="119"/>
  <c r="D39" i="121"/>
  <c r="D51" i="121"/>
  <c r="C52" i="121"/>
  <c r="D52" i="121" s="1"/>
  <c r="B53" i="121"/>
  <c r="C40" i="121"/>
  <c r="D39" i="120"/>
  <c r="D51" i="120"/>
  <c r="C40" i="120"/>
  <c r="C52" i="120"/>
  <c r="D52" i="120" s="1"/>
  <c r="B53" i="120"/>
  <c r="C40" i="119"/>
  <c r="B41" i="119" s="1"/>
  <c r="C52" i="119"/>
  <c r="B53" i="119"/>
  <c r="D51" i="118"/>
  <c r="D39" i="118"/>
  <c r="C40" i="118"/>
  <c r="C52" i="118"/>
  <c r="B53" i="118"/>
  <c r="C52" i="117"/>
  <c r="D52" i="117" s="1"/>
  <c r="B53" i="117"/>
  <c r="C40" i="117"/>
  <c r="B41" i="117" s="1"/>
  <c r="D51" i="117"/>
  <c r="D40" i="117"/>
  <c r="D39" i="117"/>
  <c r="C52" i="116"/>
  <c r="D52" i="116" s="1"/>
  <c r="B53" i="116"/>
  <c r="D51" i="116"/>
  <c r="C41" i="115"/>
  <c r="B42" i="115" s="1"/>
  <c r="C42" i="115" s="1"/>
  <c r="D41" i="115"/>
  <c r="D54" i="115"/>
  <c r="D40" i="115"/>
  <c r="D40" i="121" l="1"/>
  <c r="B41" i="121"/>
  <c r="D40" i="120"/>
  <c r="B41" i="120"/>
  <c r="D40" i="118"/>
  <c r="B41" i="118"/>
  <c r="C41" i="118" s="1"/>
  <c r="D42" i="115"/>
  <c r="C53" i="121"/>
  <c r="D53" i="121" s="1"/>
  <c r="B54" i="121"/>
  <c r="C54" i="121" s="1"/>
  <c r="C41" i="121"/>
  <c r="C41" i="120"/>
  <c r="C53" i="120"/>
  <c r="D53" i="120" s="1"/>
  <c r="B54" i="120"/>
  <c r="C54" i="120" s="1"/>
  <c r="C53" i="119"/>
  <c r="D53" i="119" s="1"/>
  <c r="B54" i="119"/>
  <c r="C54" i="119" s="1"/>
  <c r="D54" i="119" s="1"/>
  <c r="D52" i="119"/>
  <c r="C41" i="119"/>
  <c r="D40" i="119"/>
  <c r="C53" i="118"/>
  <c r="D53" i="118" s="1"/>
  <c r="B54" i="118"/>
  <c r="C54" i="118" s="1"/>
  <c r="D52" i="118"/>
  <c r="C53" i="117"/>
  <c r="B54" i="117"/>
  <c r="C54" i="117" s="1"/>
  <c r="C41" i="117"/>
  <c r="C53" i="116"/>
  <c r="D53" i="116" s="1"/>
  <c r="B54" i="116"/>
  <c r="C54" i="116" s="1"/>
  <c r="C21" i="80"/>
  <c r="D21" i="80" s="1"/>
  <c r="B51" i="95" s="1"/>
  <c r="W15" i="12"/>
  <c r="B21" i="15"/>
  <c r="B22" i="15"/>
  <c r="O22" i="15" s="1"/>
  <c r="B23" i="15"/>
  <c r="O23" i="15" s="1"/>
  <c r="B24" i="15"/>
  <c r="O24" i="15" s="1"/>
  <c r="B25" i="15"/>
  <c r="B26" i="15"/>
  <c r="O26" i="15" s="1"/>
  <c r="B27" i="15"/>
  <c r="B28" i="15"/>
  <c r="B29" i="15"/>
  <c r="B30" i="15"/>
  <c r="C21" i="15"/>
  <c r="C22" i="15"/>
  <c r="C23" i="15"/>
  <c r="C24" i="15"/>
  <c r="C25" i="15"/>
  <c r="C26" i="15"/>
  <c r="C27" i="15"/>
  <c r="C28" i="15"/>
  <c r="C29" i="15"/>
  <c r="C30" i="15"/>
  <c r="D21" i="15"/>
  <c r="D22" i="15"/>
  <c r="D23" i="15"/>
  <c r="D24" i="15"/>
  <c r="D25" i="15"/>
  <c r="D26" i="15"/>
  <c r="D27" i="15"/>
  <c r="D28" i="15"/>
  <c r="Q28" i="15" s="1"/>
  <c r="D29" i="15"/>
  <c r="Q29" i="15" s="1"/>
  <c r="D30" i="15"/>
  <c r="Q30" i="15" s="1"/>
  <c r="E21" i="15"/>
  <c r="E22" i="15"/>
  <c r="E23" i="15"/>
  <c r="E24" i="15"/>
  <c r="E25" i="15"/>
  <c r="E26" i="15"/>
  <c r="R26" i="15" s="1"/>
  <c r="E27" i="15"/>
  <c r="E28" i="15"/>
  <c r="E29" i="15"/>
  <c r="E30" i="15"/>
  <c r="F21" i="15"/>
  <c r="F22" i="15"/>
  <c r="F23" i="15"/>
  <c r="F24" i="15"/>
  <c r="F25" i="15"/>
  <c r="F26" i="15"/>
  <c r="F27" i="15"/>
  <c r="F28" i="15"/>
  <c r="F29" i="15"/>
  <c r="F30" i="15"/>
  <c r="G21" i="15"/>
  <c r="G22" i="15"/>
  <c r="G23" i="15"/>
  <c r="G24" i="15"/>
  <c r="G25" i="15"/>
  <c r="G26" i="15"/>
  <c r="G27" i="15"/>
  <c r="G28" i="15"/>
  <c r="T28" i="15" s="1"/>
  <c r="G29" i="15"/>
  <c r="G30" i="15"/>
  <c r="H21" i="15"/>
  <c r="H22" i="15"/>
  <c r="H23" i="15"/>
  <c r="H24" i="15"/>
  <c r="H25" i="15"/>
  <c r="H26" i="15"/>
  <c r="H27" i="15"/>
  <c r="H28" i="15"/>
  <c r="U28" i="15" s="1"/>
  <c r="H29" i="15"/>
  <c r="U29" i="15" s="1"/>
  <c r="H30" i="15"/>
  <c r="I21" i="15"/>
  <c r="I22" i="15"/>
  <c r="I23" i="15"/>
  <c r="I24" i="15"/>
  <c r="I25" i="15"/>
  <c r="I26" i="15"/>
  <c r="V26" i="15" s="1"/>
  <c r="I27" i="15"/>
  <c r="V27" i="15" s="1"/>
  <c r="I28" i="15"/>
  <c r="I29" i="15"/>
  <c r="I30" i="15"/>
  <c r="J21" i="15"/>
  <c r="J22" i="15"/>
  <c r="J23" i="15"/>
  <c r="W23" i="15" s="1"/>
  <c r="J24" i="15"/>
  <c r="J25" i="15"/>
  <c r="J26" i="15"/>
  <c r="J27" i="15"/>
  <c r="J28" i="15"/>
  <c r="J29" i="15"/>
  <c r="J30" i="15"/>
  <c r="K21" i="15"/>
  <c r="K22" i="15"/>
  <c r="K23" i="15"/>
  <c r="K24" i="15"/>
  <c r="X24" i="15" s="1"/>
  <c r="K25" i="15"/>
  <c r="K26" i="15"/>
  <c r="K27" i="15"/>
  <c r="K28" i="15"/>
  <c r="K29" i="15"/>
  <c r="K30" i="15"/>
  <c r="X30" i="15" s="1"/>
  <c r="D45" i="24"/>
  <c r="E45" i="24"/>
  <c r="F45" i="24"/>
  <c r="G45" i="24"/>
  <c r="H45" i="24"/>
  <c r="I45" i="24"/>
  <c r="J45" i="24"/>
  <c r="K45" i="24"/>
  <c r="C46" i="24"/>
  <c r="E46" i="24"/>
  <c r="F46" i="24"/>
  <c r="G46" i="24"/>
  <c r="H46" i="24"/>
  <c r="I46" i="24"/>
  <c r="J46" i="24"/>
  <c r="K46" i="24"/>
  <c r="C47" i="24"/>
  <c r="D47" i="24"/>
  <c r="F47" i="24"/>
  <c r="G47" i="24"/>
  <c r="H47" i="24"/>
  <c r="I47" i="24"/>
  <c r="J47" i="24"/>
  <c r="K47" i="24"/>
  <c r="C48" i="24"/>
  <c r="D48" i="24"/>
  <c r="E48" i="24"/>
  <c r="G48" i="24"/>
  <c r="H48" i="24"/>
  <c r="I48" i="24"/>
  <c r="J48" i="24"/>
  <c r="K48" i="24"/>
  <c r="C49" i="24"/>
  <c r="D49" i="24"/>
  <c r="E49" i="24"/>
  <c r="F49" i="24"/>
  <c r="H49" i="24"/>
  <c r="I49" i="24"/>
  <c r="J49" i="24"/>
  <c r="K49" i="24"/>
  <c r="C50" i="24"/>
  <c r="D50" i="24"/>
  <c r="E50" i="24"/>
  <c r="F50" i="24"/>
  <c r="G50" i="24"/>
  <c r="I50" i="24"/>
  <c r="J50" i="24"/>
  <c r="K50" i="24"/>
  <c r="C51" i="24"/>
  <c r="D51" i="24"/>
  <c r="E51" i="24"/>
  <c r="F51" i="24"/>
  <c r="G51" i="24"/>
  <c r="H51" i="24"/>
  <c r="J51" i="24"/>
  <c r="K51" i="24"/>
  <c r="C52" i="24"/>
  <c r="D52" i="24"/>
  <c r="E52" i="24"/>
  <c r="F52" i="24"/>
  <c r="G52" i="24"/>
  <c r="H52" i="24"/>
  <c r="I52" i="24"/>
  <c r="K52" i="24"/>
  <c r="C53" i="24"/>
  <c r="D53" i="24"/>
  <c r="E53" i="24"/>
  <c r="F53" i="24"/>
  <c r="G53" i="24"/>
  <c r="H53" i="24"/>
  <c r="I53" i="24"/>
  <c r="J53" i="24"/>
  <c r="B27" i="25"/>
  <c r="Y32" i="97" s="1"/>
  <c r="C27" i="25"/>
  <c r="Z32" i="97" s="1"/>
  <c r="D27" i="25"/>
  <c r="AA32" i="97" s="1"/>
  <c r="E27" i="25"/>
  <c r="AB32" i="97" s="1"/>
  <c r="F27" i="25"/>
  <c r="AC32" i="97" s="1"/>
  <c r="G27" i="25"/>
  <c r="AD32" i="97" s="1"/>
  <c r="H27" i="25"/>
  <c r="I27" i="25"/>
  <c r="AF32" i="97" s="1"/>
  <c r="J27" i="25"/>
  <c r="AG32" i="97" s="1"/>
  <c r="K27" i="25"/>
  <c r="AH32" i="97" s="1"/>
  <c r="C45" i="88"/>
  <c r="B46" i="88"/>
  <c r="C46" i="88" s="1"/>
  <c r="H44" i="26"/>
  <c r="H45" i="26"/>
  <c r="B22" i="87"/>
  <c r="C22" i="87" s="1"/>
  <c r="B23" i="87" s="1"/>
  <c r="C23" i="87" s="1"/>
  <c r="C21" i="88"/>
  <c r="C21" i="90"/>
  <c r="D21" i="90" s="1"/>
  <c r="E51" i="95" s="1"/>
  <c r="C21" i="91"/>
  <c r="C21" i="92"/>
  <c r="C21" i="93"/>
  <c r="B22" i="93" s="1"/>
  <c r="C22" i="93" s="1"/>
  <c r="C21" i="94"/>
  <c r="C21" i="96"/>
  <c r="D22" i="87"/>
  <c r="C52" i="95" s="1"/>
  <c r="O20" i="97" s="1"/>
  <c r="O40" i="97" s="1"/>
  <c r="AF4" i="97"/>
  <c r="AB4" i="97"/>
  <c r="Z4" i="97"/>
  <c r="U4" i="97"/>
  <c r="P4" i="97"/>
  <c r="L4" i="97"/>
  <c r="E4" i="97"/>
  <c r="A42" i="97"/>
  <c r="A43" i="97"/>
  <c r="A39" i="97"/>
  <c r="A40" i="97"/>
  <c r="A41" i="97"/>
  <c r="C40" i="24"/>
  <c r="C131" i="26" s="1"/>
  <c r="D45" i="88"/>
  <c r="C33" i="88"/>
  <c r="C34" i="88" s="1"/>
  <c r="B35" i="88" s="1"/>
  <c r="D21" i="87"/>
  <c r="C51" i="95" s="1"/>
  <c r="O24" i="97"/>
  <c r="O29" i="97" s="1"/>
  <c r="P24" i="97"/>
  <c r="P29" i="97" s="1"/>
  <c r="Q24" i="97"/>
  <c r="Q29" i="97" s="1"/>
  <c r="R24" i="97"/>
  <c r="R29" i="97" s="1"/>
  <c r="S24" i="97"/>
  <c r="S29" i="97" s="1"/>
  <c r="T24" i="97"/>
  <c r="T29" i="97" s="1"/>
  <c r="U24" i="97"/>
  <c r="U29" i="97" s="1"/>
  <c r="V24" i="97"/>
  <c r="V29" i="97" s="1"/>
  <c r="N24" i="97"/>
  <c r="N29" i="97" s="1"/>
  <c r="O19" i="97"/>
  <c r="P19" i="97"/>
  <c r="Q19" i="97"/>
  <c r="R19" i="97"/>
  <c r="S19" i="97"/>
  <c r="T19" i="97"/>
  <c r="U19" i="97"/>
  <c r="V19" i="97"/>
  <c r="N19" i="97"/>
  <c r="O13" i="97"/>
  <c r="C35" i="32" s="1"/>
  <c r="P13" i="97"/>
  <c r="D35" i="32" s="1"/>
  <c r="Q13" i="97"/>
  <c r="E35" i="32" s="1"/>
  <c r="R13" i="97"/>
  <c r="F35" i="32" s="1"/>
  <c r="S13" i="97"/>
  <c r="G35" i="32" s="1"/>
  <c r="T13" i="97"/>
  <c r="H35" i="32" s="1"/>
  <c r="U13" i="97"/>
  <c r="I35" i="32" s="1"/>
  <c r="V13" i="97"/>
  <c r="J35" i="32" s="1"/>
  <c r="N13" i="97"/>
  <c r="B35" i="32" s="1"/>
  <c r="M9" i="97"/>
  <c r="M10" i="97"/>
  <c r="M11" i="97"/>
  <c r="N7" i="97"/>
  <c r="B30" i="32" s="1"/>
  <c r="O7" i="97"/>
  <c r="C30" i="32" s="1"/>
  <c r="P7" i="97"/>
  <c r="D30" i="32" s="1"/>
  <c r="Q7" i="97"/>
  <c r="E30" i="32" s="1"/>
  <c r="R7" i="97"/>
  <c r="F30" i="32" s="1"/>
  <c r="S7" i="97"/>
  <c r="G30" i="32" s="1"/>
  <c r="T7" i="97"/>
  <c r="H30" i="32" s="1"/>
  <c r="U7" i="97"/>
  <c r="I30" i="32" s="1"/>
  <c r="V7" i="97"/>
  <c r="J30" i="32" s="1"/>
  <c r="C21" i="112"/>
  <c r="B22" i="112" s="1"/>
  <c r="C22" i="112" s="1"/>
  <c r="C21" i="111"/>
  <c r="C21" i="110"/>
  <c r="B22" i="110" s="1"/>
  <c r="C22" i="110" s="1"/>
  <c r="C21" i="109"/>
  <c r="C21" i="108"/>
  <c r="B22" i="108" s="1"/>
  <c r="C22" i="108" s="1"/>
  <c r="C21" i="107"/>
  <c r="D21" i="107" s="1"/>
  <c r="V51" i="95" s="1"/>
  <c r="C21" i="106"/>
  <c r="B22" i="106" s="1"/>
  <c r="C22" i="106" s="1"/>
  <c r="C21" i="105"/>
  <c r="C21" i="104"/>
  <c r="B22" i="104" s="1"/>
  <c r="C22" i="104" s="1"/>
  <c r="C21" i="103"/>
  <c r="D21" i="103" s="1"/>
  <c r="P51" i="95" s="1"/>
  <c r="C21" i="102"/>
  <c r="D21" i="102" s="1"/>
  <c r="O51" i="95" s="1"/>
  <c r="C21" i="101"/>
  <c r="D21" i="101" s="1"/>
  <c r="N51" i="95" s="1"/>
  <c r="C21" i="100"/>
  <c r="D21" i="104"/>
  <c r="Q51" i="95" s="1"/>
  <c r="D21" i="106"/>
  <c r="S51" i="95" s="1"/>
  <c r="B22" i="103"/>
  <c r="C22" i="103" s="1"/>
  <c r="B22" i="100"/>
  <c r="C22" i="100" s="1"/>
  <c r="D21" i="100"/>
  <c r="M51" i="95" s="1"/>
  <c r="C21" i="99"/>
  <c r="C21" i="89"/>
  <c r="B22" i="89" s="1"/>
  <c r="C22" i="89" s="1"/>
  <c r="D21" i="93"/>
  <c r="H51" i="95" s="1"/>
  <c r="D21" i="91"/>
  <c r="F51" i="95" s="1"/>
  <c r="X43" i="97"/>
  <c r="X40" i="97"/>
  <c r="X41" i="97"/>
  <c r="X42" i="97"/>
  <c r="X34" i="97"/>
  <c r="X35" i="97"/>
  <c r="X36" i="97"/>
  <c r="X37" i="97"/>
  <c r="X38" i="97"/>
  <c r="X39" i="97"/>
  <c r="X8" i="97"/>
  <c r="X9" i="97"/>
  <c r="X10" i="97"/>
  <c r="X11" i="97"/>
  <c r="X12" i="97"/>
  <c r="X13" i="97"/>
  <c r="X14" i="97"/>
  <c r="X15" i="97"/>
  <c r="X16" i="97"/>
  <c r="X17" i="97"/>
  <c r="X18" i="97"/>
  <c r="X19" i="97"/>
  <c r="X20" i="97"/>
  <c r="X21" i="97"/>
  <c r="X22" i="97"/>
  <c r="X23" i="97"/>
  <c r="Y23" i="97"/>
  <c r="Z23" i="97"/>
  <c r="AA23" i="97"/>
  <c r="AB23" i="97"/>
  <c r="AC23" i="97"/>
  <c r="AD23" i="97"/>
  <c r="AE23" i="97"/>
  <c r="AF23" i="97"/>
  <c r="AG23" i="97"/>
  <c r="AH23" i="97"/>
  <c r="X24" i="97"/>
  <c r="X25" i="97"/>
  <c r="X26" i="97"/>
  <c r="X27" i="97"/>
  <c r="X28" i="97"/>
  <c r="X29" i="97"/>
  <c r="X30" i="97"/>
  <c r="X31" i="97"/>
  <c r="X32" i="97"/>
  <c r="X33" i="97"/>
  <c r="Y33" i="97"/>
  <c r="Z33" i="97"/>
  <c r="AA33" i="97"/>
  <c r="AB33" i="97"/>
  <c r="AC33" i="97"/>
  <c r="AD33" i="97"/>
  <c r="AE33" i="97"/>
  <c r="AF33" i="97"/>
  <c r="AG33" i="97"/>
  <c r="AH33" i="97"/>
  <c r="AH7" i="97"/>
  <c r="AD7" i="97"/>
  <c r="AE7" i="97"/>
  <c r="AF7" i="97"/>
  <c r="AG7" i="97"/>
  <c r="Y7" i="97"/>
  <c r="Z7" i="97"/>
  <c r="AA7" i="97"/>
  <c r="AB7" i="97"/>
  <c r="AC7" i="97"/>
  <c r="X7" i="97"/>
  <c r="C7" i="97"/>
  <c r="D7" i="97"/>
  <c r="E7" i="97"/>
  <c r="F7" i="97"/>
  <c r="G7" i="97"/>
  <c r="H7" i="97"/>
  <c r="I7" i="97"/>
  <c r="J7" i="97"/>
  <c r="K7" i="97"/>
  <c r="A36" i="97"/>
  <c r="A35" i="97"/>
  <c r="A22" i="97"/>
  <c r="A23" i="97"/>
  <c r="A24" i="97"/>
  <c r="A25" i="97"/>
  <c r="A26" i="97"/>
  <c r="B26" i="97"/>
  <c r="C26" i="97"/>
  <c r="D26" i="97"/>
  <c r="E26" i="97"/>
  <c r="F26" i="97"/>
  <c r="G26" i="97"/>
  <c r="H26" i="97"/>
  <c r="I26" i="97"/>
  <c r="J26" i="97"/>
  <c r="K26" i="97"/>
  <c r="A27" i="97"/>
  <c r="A28" i="97"/>
  <c r="A29" i="97"/>
  <c r="A30" i="97"/>
  <c r="A31" i="97"/>
  <c r="A32" i="97"/>
  <c r="A33" i="97"/>
  <c r="A34" i="97"/>
  <c r="H18" i="97"/>
  <c r="I18" i="97"/>
  <c r="J18" i="97"/>
  <c r="K18" i="97"/>
  <c r="A7" i="97"/>
  <c r="B7" i="97"/>
  <c r="A8" i="97"/>
  <c r="A9" i="97"/>
  <c r="A10" i="97"/>
  <c r="A11" i="97"/>
  <c r="A12" i="97"/>
  <c r="A13" i="97"/>
  <c r="A14" i="97"/>
  <c r="A15" i="97"/>
  <c r="A16" i="97"/>
  <c r="A17" i="97"/>
  <c r="A18" i="97"/>
  <c r="B18" i="97"/>
  <c r="C18" i="97"/>
  <c r="D18" i="97"/>
  <c r="E18" i="97"/>
  <c r="F18" i="97"/>
  <c r="G18" i="97"/>
  <c r="A19" i="97"/>
  <c r="A20" i="97"/>
  <c r="A21" i="97"/>
  <c r="A6" i="97"/>
  <c r="O30" i="15"/>
  <c r="Q23" i="15"/>
  <c r="R22" i="15"/>
  <c r="R30" i="15"/>
  <c r="F24" i="18"/>
  <c r="S28" i="15"/>
  <c r="V22" i="15"/>
  <c r="V30" i="15"/>
  <c r="X27" i="15"/>
  <c r="X28" i="15"/>
  <c r="C4" i="33"/>
  <c r="D4" i="33"/>
  <c r="E4" i="33"/>
  <c r="F4" i="33"/>
  <c r="G4" i="33"/>
  <c r="H4" i="33"/>
  <c r="I4" i="33"/>
  <c r="J4" i="33"/>
  <c r="K4" i="33"/>
  <c r="C5" i="33"/>
  <c r="D5" i="33"/>
  <c r="E5" i="33"/>
  <c r="F5" i="33"/>
  <c r="G5" i="33"/>
  <c r="H5" i="33"/>
  <c r="I5" i="33"/>
  <c r="J5" i="33"/>
  <c r="K5" i="33"/>
  <c r="C6" i="33"/>
  <c r="D6" i="33"/>
  <c r="E6" i="33"/>
  <c r="F6" i="33"/>
  <c r="G6" i="33"/>
  <c r="H6" i="33"/>
  <c r="I6" i="33"/>
  <c r="J6" i="33"/>
  <c r="K6" i="33"/>
  <c r="C7" i="33"/>
  <c r="D7" i="33"/>
  <c r="E7" i="33"/>
  <c r="F7" i="33"/>
  <c r="G7" i="33"/>
  <c r="H7" i="33"/>
  <c r="I7" i="33"/>
  <c r="J7" i="33"/>
  <c r="K7" i="33"/>
  <c r="C8" i="33"/>
  <c r="D8" i="33"/>
  <c r="E8" i="33"/>
  <c r="F8" i="33"/>
  <c r="G8" i="33"/>
  <c r="H8" i="33"/>
  <c r="I8" i="33"/>
  <c r="J8" i="33"/>
  <c r="K8" i="33"/>
  <c r="C9" i="33"/>
  <c r="D9" i="33"/>
  <c r="E9" i="33"/>
  <c r="F9" i="33"/>
  <c r="G9" i="33"/>
  <c r="H9" i="33"/>
  <c r="I9" i="33"/>
  <c r="J9" i="33"/>
  <c r="K9" i="33"/>
  <c r="C10" i="33"/>
  <c r="D10" i="33"/>
  <c r="E10" i="33"/>
  <c r="F10" i="33"/>
  <c r="G10" i="33"/>
  <c r="H10" i="33"/>
  <c r="I10" i="33"/>
  <c r="J10" i="33"/>
  <c r="K10" i="33"/>
  <c r="C11" i="33"/>
  <c r="D11" i="33"/>
  <c r="E11" i="33"/>
  <c r="F11" i="33"/>
  <c r="G11" i="33"/>
  <c r="H11" i="33"/>
  <c r="I11" i="33"/>
  <c r="J11" i="33"/>
  <c r="K11" i="33"/>
  <c r="C12" i="33"/>
  <c r="D12" i="33"/>
  <c r="E12" i="33"/>
  <c r="F12" i="33"/>
  <c r="G12" i="33"/>
  <c r="H12" i="33"/>
  <c r="I12" i="33"/>
  <c r="J12" i="33"/>
  <c r="K12" i="33"/>
  <c r="Y43" i="33"/>
  <c r="Z43" i="33"/>
  <c r="AA43" i="33"/>
  <c r="AB43" i="33"/>
  <c r="L4" i="33"/>
  <c r="L5" i="33"/>
  <c r="L6" i="33"/>
  <c r="L7" i="33"/>
  <c r="L8" i="33"/>
  <c r="L9" i="33"/>
  <c r="L10" i="33"/>
  <c r="L11" i="33"/>
  <c r="L12" i="33"/>
  <c r="L13" i="33"/>
  <c r="C13" i="33"/>
  <c r="D13" i="33"/>
  <c r="E13" i="33"/>
  <c r="F13" i="33"/>
  <c r="G13" i="33"/>
  <c r="H13" i="33"/>
  <c r="I13" i="33"/>
  <c r="J13" i="33"/>
  <c r="K13" i="33"/>
  <c r="S53" i="33"/>
  <c r="T53" i="33"/>
  <c r="U53" i="33"/>
  <c r="X73" i="33"/>
  <c r="Y73" i="33"/>
  <c r="Z73" i="33"/>
  <c r="AA73" i="33"/>
  <c r="AB73" i="33"/>
  <c r="R82" i="33"/>
  <c r="S82" i="33"/>
  <c r="T82" i="33"/>
  <c r="W102" i="33"/>
  <c r="X102" i="33"/>
  <c r="Y102" i="33"/>
  <c r="Z102" i="33"/>
  <c r="AA102" i="33"/>
  <c r="AB102" i="33"/>
  <c r="Q110" i="33"/>
  <c r="R110" i="33"/>
  <c r="S110" i="33"/>
  <c r="R114" i="33"/>
  <c r="C114" i="33"/>
  <c r="D114" i="33"/>
  <c r="E114" i="33"/>
  <c r="F114" i="33"/>
  <c r="G114" i="33"/>
  <c r="H114" i="33"/>
  <c r="I114" i="33"/>
  <c r="J114" i="33"/>
  <c r="C86" i="33"/>
  <c r="D86" i="33"/>
  <c r="E86" i="33"/>
  <c r="F86" i="33"/>
  <c r="G86" i="33"/>
  <c r="H86" i="33"/>
  <c r="I86" i="33"/>
  <c r="J86" i="33"/>
  <c r="S86" i="33"/>
  <c r="C57" i="33"/>
  <c r="D57" i="33"/>
  <c r="E57" i="33"/>
  <c r="F57" i="33"/>
  <c r="G57" i="33"/>
  <c r="H57" i="33"/>
  <c r="I57" i="33"/>
  <c r="J57" i="33"/>
  <c r="T110" i="33"/>
  <c r="R25" i="12"/>
  <c r="R26" i="12"/>
  <c r="R27" i="12"/>
  <c r="R28" i="12"/>
  <c r="R29" i="12"/>
  <c r="R30" i="12"/>
  <c r="R31" i="12"/>
  <c r="S25" i="12"/>
  <c r="S26" i="12"/>
  <c r="S27" i="12"/>
  <c r="S28" i="12"/>
  <c r="S29" i="12"/>
  <c r="S30" i="12"/>
  <c r="S31" i="12"/>
  <c r="T25" i="12"/>
  <c r="T26" i="12"/>
  <c r="T27" i="12"/>
  <c r="T28" i="12"/>
  <c r="T29" i="12"/>
  <c r="T30" i="12"/>
  <c r="T31" i="12"/>
  <c r="U25" i="12"/>
  <c r="U26" i="12"/>
  <c r="U27" i="12"/>
  <c r="U28" i="12"/>
  <c r="U29" i="12"/>
  <c r="U30" i="12"/>
  <c r="U31" i="12"/>
  <c r="V25" i="12"/>
  <c r="V26" i="12"/>
  <c r="V27" i="12"/>
  <c r="V28" i="12"/>
  <c r="V29" i="12"/>
  <c r="V30" i="12"/>
  <c r="V31" i="12"/>
  <c r="W26" i="12"/>
  <c r="W27" i="12"/>
  <c r="W28" i="12"/>
  <c r="W29" i="12"/>
  <c r="W30" i="12"/>
  <c r="I32" i="12"/>
  <c r="J32" i="12"/>
  <c r="K32" i="12"/>
  <c r="L32" i="12"/>
  <c r="C6" i="32"/>
  <c r="B21" i="20"/>
  <c r="B22" i="20"/>
  <c r="B23" i="20"/>
  <c r="B24" i="20"/>
  <c r="B25" i="20"/>
  <c r="B26" i="20"/>
  <c r="B27" i="20"/>
  <c r="B28" i="20"/>
  <c r="B29" i="20"/>
  <c r="B30" i="20"/>
  <c r="C21" i="20"/>
  <c r="D21" i="20"/>
  <c r="E21" i="20"/>
  <c r="F21" i="20"/>
  <c r="G21" i="20"/>
  <c r="H21" i="20"/>
  <c r="I21" i="20"/>
  <c r="J21" i="20"/>
  <c r="K21" i="20"/>
  <c r="C22" i="20"/>
  <c r="D22" i="20"/>
  <c r="E22" i="20"/>
  <c r="F22" i="20"/>
  <c r="G22" i="20"/>
  <c r="H22" i="20"/>
  <c r="I22" i="20"/>
  <c r="J22" i="20"/>
  <c r="K22" i="20"/>
  <c r="C23" i="20"/>
  <c r="D23" i="20"/>
  <c r="E23" i="20"/>
  <c r="F23" i="20"/>
  <c r="G23" i="20"/>
  <c r="H23" i="20"/>
  <c r="I23" i="20"/>
  <c r="J23" i="20"/>
  <c r="K23" i="20"/>
  <c r="C24" i="20"/>
  <c r="D24" i="20"/>
  <c r="E24" i="20"/>
  <c r="F24" i="20"/>
  <c r="G24" i="20"/>
  <c r="H24" i="20"/>
  <c r="I24" i="20"/>
  <c r="J24" i="20"/>
  <c r="K24" i="20"/>
  <c r="C25" i="20"/>
  <c r="D25" i="20"/>
  <c r="E25" i="20"/>
  <c r="F25" i="20"/>
  <c r="G25" i="20"/>
  <c r="H25" i="20"/>
  <c r="I25" i="20"/>
  <c r="J25" i="20"/>
  <c r="K25" i="20"/>
  <c r="C26" i="20"/>
  <c r="D26" i="20"/>
  <c r="E26" i="20"/>
  <c r="F26" i="20"/>
  <c r="G26" i="20"/>
  <c r="H26" i="20"/>
  <c r="I26" i="20"/>
  <c r="J26" i="20"/>
  <c r="K26" i="20"/>
  <c r="C27" i="20"/>
  <c r="D27" i="20"/>
  <c r="E27" i="20"/>
  <c r="F27" i="20"/>
  <c r="G27" i="20"/>
  <c r="H27" i="20"/>
  <c r="I27" i="20"/>
  <c r="J27" i="20"/>
  <c r="K27" i="20"/>
  <c r="C28" i="20"/>
  <c r="D28" i="20"/>
  <c r="E28" i="20"/>
  <c r="F28" i="20"/>
  <c r="G28" i="20"/>
  <c r="H28" i="20"/>
  <c r="I28" i="20"/>
  <c r="J28" i="20"/>
  <c r="K28" i="20"/>
  <c r="C29" i="20"/>
  <c r="D29" i="20"/>
  <c r="E29" i="20"/>
  <c r="F29" i="20"/>
  <c r="G29" i="20"/>
  <c r="H29" i="20"/>
  <c r="I29" i="20"/>
  <c r="J29" i="20"/>
  <c r="K29" i="20"/>
  <c r="C30" i="20"/>
  <c r="D30" i="20"/>
  <c r="E30" i="20"/>
  <c r="F30" i="20"/>
  <c r="G30" i="20"/>
  <c r="H30" i="20"/>
  <c r="I30" i="20"/>
  <c r="J30" i="20"/>
  <c r="K30" i="20"/>
  <c r="B21" i="18"/>
  <c r="O21" i="15"/>
  <c r="C21" i="18"/>
  <c r="D21" i="18"/>
  <c r="Q21" i="15"/>
  <c r="E21" i="18"/>
  <c r="F21" i="18"/>
  <c r="G21" i="18"/>
  <c r="H21" i="18"/>
  <c r="U21" i="15"/>
  <c r="I21" i="18"/>
  <c r="V21" i="15"/>
  <c r="J21" i="18"/>
  <c r="K21" i="18"/>
  <c r="B22" i="18"/>
  <c r="C22" i="18"/>
  <c r="D22" i="18"/>
  <c r="E22" i="18"/>
  <c r="F22" i="18"/>
  <c r="G22" i="18"/>
  <c r="H22" i="18"/>
  <c r="I22" i="18"/>
  <c r="J22" i="18"/>
  <c r="K22" i="18"/>
  <c r="B23" i="18"/>
  <c r="C23" i="18"/>
  <c r="P23" i="15"/>
  <c r="D23" i="18"/>
  <c r="E23" i="18"/>
  <c r="F23" i="18"/>
  <c r="G23" i="18"/>
  <c r="T23" i="15"/>
  <c r="H23" i="18"/>
  <c r="I23" i="18"/>
  <c r="J23" i="18"/>
  <c r="K23" i="18"/>
  <c r="X23" i="15"/>
  <c r="B24" i="18"/>
  <c r="C24" i="18"/>
  <c r="P24" i="15"/>
  <c r="D24" i="18"/>
  <c r="E24" i="18"/>
  <c r="G24" i="18"/>
  <c r="T24" i="15"/>
  <c r="H24" i="18"/>
  <c r="I24" i="18"/>
  <c r="J24" i="18"/>
  <c r="K24" i="18"/>
  <c r="B25" i="18"/>
  <c r="C25" i="18"/>
  <c r="D25" i="18"/>
  <c r="Q25" i="15"/>
  <c r="E25" i="18"/>
  <c r="F25" i="18"/>
  <c r="G25" i="18"/>
  <c r="H25" i="18"/>
  <c r="U25" i="15"/>
  <c r="I25" i="18"/>
  <c r="J25" i="18"/>
  <c r="W25" i="15"/>
  <c r="K25" i="18"/>
  <c r="B26" i="18"/>
  <c r="C26" i="18"/>
  <c r="D26" i="18"/>
  <c r="E26" i="18"/>
  <c r="F26" i="18"/>
  <c r="S26" i="15"/>
  <c r="G26" i="18"/>
  <c r="H26" i="18"/>
  <c r="I26" i="18"/>
  <c r="J26" i="18"/>
  <c r="K26" i="18"/>
  <c r="B27" i="18"/>
  <c r="O27" i="15"/>
  <c r="C27" i="18"/>
  <c r="P27" i="15"/>
  <c r="D27" i="18"/>
  <c r="E27" i="18"/>
  <c r="F27" i="18"/>
  <c r="S27" i="15"/>
  <c r="G27" i="18"/>
  <c r="T27" i="15"/>
  <c r="H27" i="18"/>
  <c r="I27" i="18"/>
  <c r="J27" i="18"/>
  <c r="W27" i="15"/>
  <c r="K27" i="18"/>
  <c r="B28" i="18"/>
  <c r="C28" i="18"/>
  <c r="P28" i="15"/>
  <c r="D28" i="18"/>
  <c r="E28" i="18"/>
  <c r="F28" i="18"/>
  <c r="G28" i="18"/>
  <c r="H28" i="18"/>
  <c r="I28" i="18"/>
  <c r="J28" i="18"/>
  <c r="K28" i="18"/>
  <c r="B29" i="18"/>
  <c r="C29" i="18"/>
  <c r="D29" i="18"/>
  <c r="E29" i="18"/>
  <c r="F29" i="18"/>
  <c r="G29" i="18"/>
  <c r="H29" i="18"/>
  <c r="I29" i="18"/>
  <c r="J29" i="18"/>
  <c r="K29" i="18"/>
  <c r="B30" i="18"/>
  <c r="C30" i="18"/>
  <c r="D30" i="18"/>
  <c r="E30" i="18"/>
  <c r="F30" i="18"/>
  <c r="G30" i="18"/>
  <c r="H30" i="18"/>
  <c r="I30" i="18"/>
  <c r="J30" i="18"/>
  <c r="K30" i="18"/>
  <c r="R22" i="12"/>
  <c r="S22" i="12"/>
  <c r="T22" i="12"/>
  <c r="U22" i="12"/>
  <c r="V22" i="12"/>
  <c r="X22" i="12"/>
  <c r="Y22" i="12"/>
  <c r="Z22" i="12"/>
  <c r="AA22" i="12"/>
  <c r="AB22" i="12"/>
  <c r="AC22" i="12"/>
  <c r="AD22" i="12"/>
  <c r="AE22" i="12"/>
  <c r="AF22" i="12"/>
  <c r="S30" i="15"/>
  <c r="A31" i="32" l="1"/>
  <c r="M20" i="97"/>
  <c r="M15" i="97"/>
  <c r="A36" i="32" s="1"/>
  <c r="M25" i="97"/>
  <c r="A41" i="32" s="1"/>
  <c r="A33" i="32"/>
  <c r="M22" i="97"/>
  <c r="M17" i="97"/>
  <c r="A38" i="32" s="1"/>
  <c r="M27" i="97"/>
  <c r="A43" i="32" s="1"/>
  <c r="A32" i="32"/>
  <c r="M21" i="97"/>
  <c r="M16" i="97"/>
  <c r="A37" i="32" s="1"/>
  <c r="M26" i="97"/>
  <c r="A42" i="32" s="1"/>
  <c r="S32" i="12"/>
  <c r="K134" i="15"/>
  <c r="K134" i="18" s="1"/>
  <c r="K134" i="20" s="1"/>
  <c r="K82" i="15"/>
  <c r="X26" i="15"/>
  <c r="X26" i="18" s="1"/>
  <c r="X26" i="20" s="1"/>
  <c r="K130" i="15"/>
  <c r="K78" i="15"/>
  <c r="K78" i="18" s="1"/>
  <c r="K78" i="20" s="1"/>
  <c r="X22" i="15"/>
  <c r="K126" i="15"/>
  <c r="K74" i="15"/>
  <c r="K74" i="18" s="1"/>
  <c r="K74" i="20" s="1"/>
  <c r="W28" i="15"/>
  <c r="J132" i="15"/>
  <c r="J80" i="15"/>
  <c r="J80" i="18" s="1"/>
  <c r="J80" i="20" s="1"/>
  <c r="W24" i="15"/>
  <c r="J128" i="15"/>
  <c r="J128" i="18" s="1"/>
  <c r="J128" i="20" s="1"/>
  <c r="J76" i="15"/>
  <c r="I134" i="15"/>
  <c r="I82" i="15"/>
  <c r="I130" i="15"/>
  <c r="I130" i="18" s="1"/>
  <c r="I130" i="20" s="1"/>
  <c r="I78" i="15"/>
  <c r="I126" i="15"/>
  <c r="I126" i="18" s="1"/>
  <c r="I126" i="20" s="1"/>
  <c r="I74" i="15"/>
  <c r="H132" i="15"/>
  <c r="H132" i="18" s="1"/>
  <c r="H132" i="20" s="1"/>
  <c r="H80" i="15"/>
  <c r="U24" i="15"/>
  <c r="H128" i="15"/>
  <c r="H128" i="18" s="1"/>
  <c r="H128" i="20" s="1"/>
  <c r="H76" i="15"/>
  <c r="H76" i="18" s="1"/>
  <c r="H76" i="20" s="1"/>
  <c r="T30" i="15"/>
  <c r="G82" i="15"/>
  <c r="G82" i="18" s="1"/>
  <c r="G82" i="20" s="1"/>
  <c r="G134" i="15"/>
  <c r="G134" i="18" s="1"/>
  <c r="G134" i="20" s="1"/>
  <c r="T26" i="15"/>
  <c r="T26" i="18" s="1"/>
  <c r="T26" i="20" s="1"/>
  <c r="G78" i="15"/>
  <c r="G130" i="15"/>
  <c r="T22" i="15"/>
  <c r="T22" i="18" s="1"/>
  <c r="T22" i="20" s="1"/>
  <c r="G74" i="15"/>
  <c r="G74" i="18" s="1"/>
  <c r="G74" i="20" s="1"/>
  <c r="G126" i="15"/>
  <c r="G126" i="18" s="1"/>
  <c r="G126" i="20" s="1"/>
  <c r="F132" i="15"/>
  <c r="F132" i="18" s="1"/>
  <c r="F132" i="20" s="1"/>
  <c r="F80" i="15"/>
  <c r="F80" i="18" s="1"/>
  <c r="F80" i="20" s="1"/>
  <c r="S24" i="15"/>
  <c r="F128" i="15"/>
  <c r="F76" i="15"/>
  <c r="E134" i="15"/>
  <c r="E134" i="18" s="1"/>
  <c r="E134" i="20" s="1"/>
  <c r="E82" i="15"/>
  <c r="E82" i="18" s="1"/>
  <c r="E82" i="20" s="1"/>
  <c r="E130" i="15"/>
  <c r="E78" i="15"/>
  <c r="E78" i="18" s="1"/>
  <c r="E78" i="20" s="1"/>
  <c r="E126" i="15"/>
  <c r="E74" i="15"/>
  <c r="D132" i="15"/>
  <c r="D132" i="18" s="1"/>
  <c r="D132" i="20" s="1"/>
  <c r="D80" i="15"/>
  <c r="D80" i="18" s="1"/>
  <c r="D80" i="20" s="1"/>
  <c r="Q24" i="15"/>
  <c r="Q24" i="18" s="1"/>
  <c r="Q24" i="20" s="1"/>
  <c r="D128" i="15"/>
  <c r="D128" i="18" s="1"/>
  <c r="D128" i="20" s="1"/>
  <c r="D76" i="15"/>
  <c r="D76" i="18" s="1"/>
  <c r="D76" i="20" s="1"/>
  <c r="P30" i="15"/>
  <c r="P30" i="18" s="1"/>
  <c r="P30" i="20" s="1"/>
  <c r="C134" i="15"/>
  <c r="C134" i="18" s="1"/>
  <c r="C134" i="20" s="1"/>
  <c r="C82" i="15"/>
  <c r="C82" i="18" s="1"/>
  <c r="C82" i="20" s="1"/>
  <c r="P26" i="15"/>
  <c r="C130" i="15"/>
  <c r="C130" i="18" s="1"/>
  <c r="C130" i="20" s="1"/>
  <c r="C78" i="15"/>
  <c r="C78" i="18" s="1"/>
  <c r="C78" i="20" s="1"/>
  <c r="P22" i="15"/>
  <c r="C126" i="15"/>
  <c r="C74" i="15"/>
  <c r="C74" i="18" s="1"/>
  <c r="C74" i="20" s="1"/>
  <c r="O28" i="15"/>
  <c r="B132" i="15"/>
  <c r="B80" i="15"/>
  <c r="B128" i="15"/>
  <c r="B128" i="18" s="1"/>
  <c r="B128" i="20" s="1"/>
  <c r="B76" i="15"/>
  <c r="B76" i="18" s="1"/>
  <c r="B76" i="20" s="1"/>
  <c r="K82" i="18"/>
  <c r="J132" i="18"/>
  <c r="J132" i="20" s="1"/>
  <c r="K126" i="18"/>
  <c r="K126" i="20" s="1"/>
  <c r="C126" i="18"/>
  <c r="C126" i="20" s="1"/>
  <c r="F76" i="18"/>
  <c r="F76" i="20" s="1"/>
  <c r="F128" i="18"/>
  <c r="X29" i="15"/>
  <c r="K133" i="15"/>
  <c r="K133" i="18" s="1"/>
  <c r="K133" i="20" s="1"/>
  <c r="K81" i="15"/>
  <c r="X25" i="15"/>
  <c r="K129" i="15"/>
  <c r="K77" i="15"/>
  <c r="K77" i="18" s="1"/>
  <c r="K77" i="20" s="1"/>
  <c r="X21" i="15"/>
  <c r="X21" i="18" s="1"/>
  <c r="X21" i="20" s="1"/>
  <c r="K125" i="15"/>
  <c r="K73" i="15"/>
  <c r="K73" i="18" s="1"/>
  <c r="K73" i="20" s="1"/>
  <c r="J131" i="15"/>
  <c r="J131" i="18" s="1"/>
  <c r="J131" i="20" s="1"/>
  <c r="J79" i="15"/>
  <c r="J127" i="15"/>
  <c r="J75" i="15"/>
  <c r="V29" i="15"/>
  <c r="V29" i="18" s="1"/>
  <c r="V29" i="20" s="1"/>
  <c r="I81" i="15"/>
  <c r="I81" i="18" s="1"/>
  <c r="I81" i="20" s="1"/>
  <c r="I133" i="15"/>
  <c r="I133" i="18" s="1"/>
  <c r="I133" i="20" s="1"/>
  <c r="V25" i="15"/>
  <c r="I77" i="15"/>
  <c r="I77" i="18" s="1"/>
  <c r="I77" i="20" s="1"/>
  <c r="I129" i="15"/>
  <c r="I73" i="15"/>
  <c r="I73" i="18" s="1"/>
  <c r="I73" i="20" s="1"/>
  <c r="I125" i="15"/>
  <c r="U27" i="15"/>
  <c r="U27" i="18" s="1"/>
  <c r="U27" i="20" s="1"/>
  <c r="H131" i="15"/>
  <c r="H131" i="18" s="1"/>
  <c r="H131" i="20" s="1"/>
  <c r="H79" i="15"/>
  <c r="H79" i="18" s="1"/>
  <c r="H79" i="20" s="1"/>
  <c r="U23" i="15"/>
  <c r="H127" i="15"/>
  <c r="H127" i="18" s="1"/>
  <c r="H127" i="20" s="1"/>
  <c r="H75" i="15"/>
  <c r="H75" i="18" s="1"/>
  <c r="H75" i="20" s="1"/>
  <c r="T29" i="15"/>
  <c r="G133" i="15"/>
  <c r="G133" i="18" s="1"/>
  <c r="G133" i="20" s="1"/>
  <c r="G81" i="15"/>
  <c r="G81" i="18" s="1"/>
  <c r="G81" i="20" s="1"/>
  <c r="T25" i="15"/>
  <c r="G129" i="15"/>
  <c r="G129" i="18" s="1"/>
  <c r="G129" i="20" s="1"/>
  <c r="G77" i="15"/>
  <c r="G77" i="18" s="1"/>
  <c r="G77" i="20" s="1"/>
  <c r="T21" i="15"/>
  <c r="G125" i="15"/>
  <c r="G125" i="18" s="1"/>
  <c r="G125" i="20" s="1"/>
  <c r="G73" i="15"/>
  <c r="G73" i="18" s="1"/>
  <c r="G73" i="20" s="1"/>
  <c r="F131" i="15"/>
  <c r="F131" i="18" s="1"/>
  <c r="F131" i="20" s="1"/>
  <c r="F79" i="15"/>
  <c r="F79" i="18" s="1"/>
  <c r="F79" i="20" s="1"/>
  <c r="F127" i="15"/>
  <c r="F127" i="18" s="1"/>
  <c r="F127" i="20" s="1"/>
  <c r="F75" i="15"/>
  <c r="R29" i="15"/>
  <c r="E133" i="15"/>
  <c r="E133" i="18" s="1"/>
  <c r="E133" i="20" s="1"/>
  <c r="E81" i="15"/>
  <c r="E81" i="18" s="1"/>
  <c r="E81" i="20" s="1"/>
  <c r="R25" i="15"/>
  <c r="E129" i="15"/>
  <c r="E77" i="15"/>
  <c r="E77" i="18" s="1"/>
  <c r="E77" i="20" s="1"/>
  <c r="R21" i="15"/>
  <c r="R21" i="18" s="1"/>
  <c r="R21" i="20" s="1"/>
  <c r="E125" i="15"/>
  <c r="E73" i="15"/>
  <c r="Q27" i="15"/>
  <c r="Q27" i="18" s="1"/>
  <c r="Q27" i="20" s="1"/>
  <c r="D131" i="15"/>
  <c r="D131" i="18" s="1"/>
  <c r="D131" i="20" s="1"/>
  <c r="D79" i="15"/>
  <c r="D79" i="18" s="1"/>
  <c r="D79" i="20" s="1"/>
  <c r="D127" i="15"/>
  <c r="D127" i="18" s="1"/>
  <c r="D127" i="20" s="1"/>
  <c r="D75" i="15"/>
  <c r="D75" i="18" s="1"/>
  <c r="D75" i="20" s="1"/>
  <c r="P29" i="15"/>
  <c r="P29" i="18" s="1"/>
  <c r="P29" i="20" s="1"/>
  <c r="C133" i="15"/>
  <c r="C81" i="15"/>
  <c r="C129" i="15"/>
  <c r="C129" i="18" s="1"/>
  <c r="C129" i="20" s="1"/>
  <c r="C77" i="15"/>
  <c r="C77" i="18" s="1"/>
  <c r="C77" i="20" s="1"/>
  <c r="P21" i="15"/>
  <c r="C125" i="15"/>
  <c r="C73" i="15"/>
  <c r="C73" i="18" s="1"/>
  <c r="C73" i="20" s="1"/>
  <c r="B131" i="15"/>
  <c r="B131" i="18" s="1"/>
  <c r="B131" i="20" s="1"/>
  <c r="B79" i="15"/>
  <c r="B127" i="15"/>
  <c r="B127" i="18" s="1"/>
  <c r="B127" i="20" s="1"/>
  <c r="B75" i="15"/>
  <c r="B75" i="18" s="1"/>
  <c r="B75" i="20" s="1"/>
  <c r="I134" i="18"/>
  <c r="K81" i="18"/>
  <c r="K81" i="20" s="1"/>
  <c r="C81" i="18"/>
  <c r="C81" i="20" s="1"/>
  <c r="C133" i="18"/>
  <c r="C133" i="20" s="1"/>
  <c r="J79" i="18"/>
  <c r="B79" i="18"/>
  <c r="E130" i="18"/>
  <c r="I129" i="18"/>
  <c r="I129" i="20" s="1"/>
  <c r="J76" i="18"/>
  <c r="J75" i="18"/>
  <c r="J75" i="20" s="1"/>
  <c r="J127" i="18"/>
  <c r="J127" i="20" s="1"/>
  <c r="I125" i="18"/>
  <c r="I125" i="20" s="1"/>
  <c r="C125" i="18"/>
  <c r="C125" i="20" s="1"/>
  <c r="S23" i="15"/>
  <c r="P25" i="15"/>
  <c r="K80" i="15"/>
  <c r="K132" i="15"/>
  <c r="K132" i="18" s="1"/>
  <c r="K132" i="20" s="1"/>
  <c r="K76" i="15"/>
  <c r="K76" i="18" s="1"/>
  <c r="K76" i="20" s="1"/>
  <c r="K128" i="15"/>
  <c r="K128" i="18" s="1"/>
  <c r="K128" i="20" s="1"/>
  <c r="W30" i="15"/>
  <c r="J82" i="15"/>
  <c r="J82" i="18" s="1"/>
  <c r="J82" i="20" s="1"/>
  <c r="J134" i="15"/>
  <c r="J134" i="18" s="1"/>
  <c r="J134" i="20" s="1"/>
  <c r="W26" i="15"/>
  <c r="J130" i="15"/>
  <c r="J130" i="18" s="1"/>
  <c r="J130" i="20" s="1"/>
  <c r="J78" i="15"/>
  <c r="J78" i="18" s="1"/>
  <c r="J78" i="20" s="1"/>
  <c r="W22" i="15"/>
  <c r="W22" i="18" s="1"/>
  <c r="W22" i="20" s="1"/>
  <c r="J126" i="15"/>
  <c r="J126" i="18" s="1"/>
  <c r="J126" i="20" s="1"/>
  <c r="J74" i="15"/>
  <c r="J74" i="18" s="1"/>
  <c r="J74" i="20" s="1"/>
  <c r="V28" i="15"/>
  <c r="V28" i="18" s="1"/>
  <c r="V28" i="20" s="1"/>
  <c r="I132" i="15"/>
  <c r="I132" i="18" s="1"/>
  <c r="I132" i="20" s="1"/>
  <c r="I80" i="15"/>
  <c r="I80" i="18" s="1"/>
  <c r="I80" i="20" s="1"/>
  <c r="V24" i="15"/>
  <c r="I128" i="15"/>
  <c r="I128" i="18" s="1"/>
  <c r="I128" i="20" s="1"/>
  <c r="I76" i="15"/>
  <c r="I76" i="18" s="1"/>
  <c r="I76" i="20" s="1"/>
  <c r="H134" i="15"/>
  <c r="H134" i="18" s="1"/>
  <c r="H134" i="20" s="1"/>
  <c r="H82" i="15"/>
  <c r="H82" i="18" s="1"/>
  <c r="H82" i="20" s="1"/>
  <c r="U26" i="15"/>
  <c r="U26" i="18" s="1"/>
  <c r="U26" i="20" s="1"/>
  <c r="H130" i="15"/>
  <c r="H130" i="18" s="1"/>
  <c r="H130" i="20" s="1"/>
  <c r="H78" i="15"/>
  <c r="H78" i="18" s="1"/>
  <c r="H78" i="20" s="1"/>
  <c r="U22" i="15"/>
  <c r="H126" i="15"/>
  <c r="H126" i="18" s="1"/>
  <c r="H126" i="20" s="1"/>
  <c r="H74" i="15"/>
  <c r="H74" i="18" s="1"/>
  <c r="H74" i="20" s="1"/>
  <c r="G132" i="15"/>
  <c r="G132" i="18" s="1"/>
  <c r="G132" i="20" s="1"/>
  <c r="G80" i="15"/>
  <c r="G80" i="18" s="1"/>
  <c r="G80" i="20" s="1"/>
  <c r="G128" i="15"/>
  <c r="G128" i="18" s="1"/>
  <c r="G128" i="20" s="1"/>
  <c r="G76" i="15"/>
  <c r="G76" i="18" s="1"/>
  <c r="G76" i="20" s="1"/>
  <c r="F82" i="15"/>
  <c r="F82" i="18" s="1"/>
  <c r="F82" i="20" s="1"/>
  <c r="F134" i="15"/>
  <c r="F134" i="18" s="1"/>
  <c r="F134" i="20" s="1"/>
  <c r="F130" i="15"/>
  <c r="F130" i="18" s="1"/>
  <c r="F130" i="20" s="1"/>
  <c r="F78" i="15"/>
  <c r="F78" i="18" s="1"/>
  <c r="F78" i="20" s="1"/>
  <c r="S22" i="15"/>
  <c r="S22" i="18" s="1"/>
  <c r="S22" i="20" s="1"/>
  <c r="F126" i="15"/>
  <c r="F126" i="18" s="1"/>
  <c r="F126" i="20" s="1"/>
  <c r="F74" i="15"/>
  <c r="F74" i="18" s="1"/>
  <c r="F74" i="20" s="1"/>
  <c r="R28" i="15"/>
  <c r="E132" i="15"/>
  <c r="E132" i="18" s="1"/>
  <c r="E132" i="20" s="1"/>
  <c r="E80" i="15"/>
  <c r="E80" i="18" s="1"/>
  <c r="E80" i="20" s="1"/>
  <c r="R24" i="15"/>
  <c r="R24" i="18" s="1"/>
  <c r="R24" i="20" s="1"/>
  <c r="E128" i="15"/>
  <c r="E76" i="15"/>
  <c r="E76" i="18" s="1"/>
  <c r="E76" i="20" s="1"/>
  <c r="D134" i="15"/>
  <c r="D134" i="18" s="1"/>
  <c r="D134" i="20" s="1"/>
  <c r="D82" i="15"/>
  <c r="D82" i="18" s="1"/>
  <c r="D82" i="20" s="1"/>
  <c r="Q26" i="15"/>
  <c r="D130" i="15"/>
  <c r="D130" i="18" s="1"/>
  <c r="D130" i="20" s="1"/>
  <c r="D78" i="15"/>
  <c r="D78" i="18" s="1"/>
  <c r="D78" i="20" s="1"/>
  <c r="Q22" i="15"/>
  <c r="D126" i="15"/>
  <c r="D126" i="18" s="1"/>
  <c r="D126" i="20" s="1"/>
  <c r="D74" i="15"/>
  <c r="D74" i="18" s="1"/>
  <c r="D74" i="20" s="1"/>
  <c r="C80" i="15"/>
  <c r="C80" i="18" s="1"/>
  <c r="C80" i="20" s="1"/>
  <c r="C132" i="15"/>
  <c r="C132" i="18" s="1"/>
  <c r="C132" i="20" s="1"/>
  <c r="C76" i="15"/>
  <c r="C76" i="18" s="1"/>
  <c r="C76" i="20" s="1"/>
  <c r="C128" i="15"/>
  <c r="C128" i="18" s="1"/>
  <c r="C128" i="20" s="1"/>
  <c r="B82" i="15"/>
  <c r="B82" i="18" s="1"/>
  <c r="B82" i="20" s="1"/>
  <c r="B134" i="15"/>
  <c r="B134" i="18" s="1"/>
  <c r="B134" i="20" s="1"/>
  <c r="B130" i="15"/>
  <c r="B130" i="18" s="1"/>
  <c r="B130" i="20" s="1"/>
  <c r="B78" i="15"/>
  <c r="B78" i="18" s="1"/>
  <c r="B78" i="20" s="1"/>
  <c r="B126" i="15"/>
  <c r="B126" i="18" s="1"/>
  <c r="B126" i="20" s="1"/>
  <c r="B74" i="15"/>
  <c r="B74" i="18" s="1"/>
  <c r="B74" i="20" s="1"/>
  <c r="H80" i="18"/>
  <c r="B80" i="18"/>
  <c r="B132" i="18"/>
  <c r="B132" i="20" s="1"/>
  <c r="K130" i="18"/>
  <c r="G78" i="18"/>
  <c r="G78" i="20" s="1"/>
  <c r="G130" i="18"/>
  <c r="G130" i="20" s="1"/>
  <c r="K129" i="18"/>
  <c r="K129" i="20" s="1"/>
  <c r="E129" i="18"/>
  <c r="E128" i="18"/>
  <c r="F75" i="18"/>
  <c r="F75" i="20" s="1"/>
  <c r="I74" i="18"/>
  <c r="I74" i="20" s="1"/>
  <c r="E126" i="18"/>
  <c r="E126" i="20" s="1"/>
  <c r="K125" i="18"/>
  <c r="K125" i="20" s="1"/>
  <c r="E73" i="18"/>
  <c r="E73" i="20" s="1"/>
  <c r="E125" i="18"/>
  <c r="E125" i="20" s="1"/>
  <c r="K131" i="15"/>
  <c r="K131" i="18" s="1"/>
  <c r="K131" i="20" s="1"/>
  <c r="K79" i="15"/>
  <c r="K79" i="18" s="1"/>
  <c r="K79" i="20" s="1"/>
  <c r="K127" i="15"/>
  <c r="K127" i="18" s="1"/>
  <c r="K127" i="20" s="1"/>
  <c r="K75" i="15"/>
  <c r="K75" i="18" s="1"/>
  <c r="K75" i="20" s="1"/>
  <c r="W29" i="15"/>
  <c r="W29" i="18" s="1"/>
  <c r="W29" i="20" s="1"/>
  <c r="J133" i="15"/>
  <c r="J133" i="18" s="1"/>
  <c r="J133" i="20" s="1"/>
  <c r="J81" i="15"/>
  <c r="J81" i="18" s="1"/>
  <c r="J81" i="20" s="1"/>
  <c r="J129" i="15"/>
  <c r="J129" i="18" s="1"/>
  <c r="J129" i="20" s="1"/>
  <c r="J77" i="15"/>
  <c r="J77" i="18" s="1"/>
  <c r="J77" i="20" s="1"/>
  <c r="W21" i="15"/>
  <c r="W21" i="18" s="1"/>
  <c r="W21" i="20" s="1"/>
  <c r="J125" i="15"/>
  <c r="J125" i="18" s="1"/>
  <c r="J125" i="20" s="1"/>
  <c r="J73" i="15"/>
  <c r="J73" i="18" s="1"/>
  <c r="J73" i="20" s="1"/>
  <c r="I131" i="15"/>
  <c r="I131" i="18" s="1"/>
  <c r="I131" i="20" s="1"/>
  <c r="I79" i="15"/>
  <c r="I79" i="18" s="1"/>
  <c r="I79" i="20" s="1"/>
  <c r="V23" i="15"/>
  <c r="I127" i="15"/>
  <c r="I127" i="18" s="1"/>
  <c r="I127" i="20" s="1"/>
  <c r="I75" i="15"/>
  <c r="I75" i="18" s="1"/>
  <c r="I75" i="20" s="1"/>
  <c r="H133" i="15"/>
  <c r="H133" i="18" s="1"/>
  <c r="H133" i="20" s="1"/>
  <c r="H81" i="15"/>
  <c r="H81" i="18" s="1"/>
  <c r="H81" i="20" s="1"/>
  <c r="H129" i="15"/>
  <c r="H129" i="18" s="1"/>
  <c r="H129" i="20" s="1"/>
  <c r="H77" i="15"/>
  <c r="H77" i="18" s="1"/>
  <c r="H77" i="20" s="1"/>
  <c r="H125" i="15"/>
  <c r="H125" i="18" s="1"/>
  <c r="H125" i="20" s="1"/>
  <c r="H73" i="15"/>
  <c r="H73" i="18" s="1"/>
  <c r="H73" i="20" s="1"/>
  <c r="G131" i="15"/>
  <c r="G131" i="18" s="1"/>
  <c r="G131" i="20" s="1"/>
  <c r="G79" i="15"/>
  <c r="G79" i="18" s="1"/>
  <c r="G79" i="20" s="1"/>
  <c r="G127" i="15"/>
  <c r="G127" i="18" s="1"/>
  <c r="G127" i="20" s="1"/>
  <c r="G75" i="15"/>
  <c r="G75" i="18" s="1"/>
  <c r="G75" i="20" s="1"/>
  <c r="S29" i="15"/>
  <c r="F133" i="15"/>
  <c r="F133" i="18" s="1"/>
  <c r="F133" i="20" s="1"/>
  <c r="F81" i="15"/>
  <c r="F81" i="18" s="1"/>
  <c r="F81" i="20" s="1"/>
  <c r="S25" i="15"/>
  <c r="F129" i="15"/>
  <c r="F129" i="18" s="1"/>
  <c r="F129" i="20" s="1"/>
  <c r="F77" i="15"/>
  <c r="F77" i="18" s="1"/>
  <c r="F77" i="20" s="1"/>
  <c r="S21" i="15"/>
  <c r="S21" i="18" s="1"/>
  <c r="S21" i="20" s="1"/>
  <c r="F125" i="15"/>
  <c r="F125" i="18" s="1"/>
  <c r="F125" i="20" s="1"/>
  <c r="F73" i="15"/>
  <c r="F73" i="18" s="1"/>
  <c r="F73" i="20" s="1"/>
  <c r="R27" i="15"/>
  <c r="R27" i="18" s="1"/>
  <c r="R27" i="20" s="1"/>
  <c r="E79" i="15"/>
  <c r="E79" i="18" s="1"/>
  <c r="E79" i="20" s="1"/>
  <c r="E131" i="15"/>
  <c r="E131" i="18" s="1"/>
  <c r="E131" i="20" s="1"/>
  <c r="R23" i="15"/>
  <c r="E75" i="15"/>
  <c r="E75" i="18" s="1"/>
  <c r="E75" i="20" s="1"/>
  <c r="E127" i="15"/>
  <c r="E127" i="18" s="1"/>
  <c r="E127" i="20" s="1"/>
  <c r="D81" i="15"/>
  <c r="D81" i="18" s="1"/>
  <c r="D81" i="20" s="1"/>
  <c r="D133" i="15"/>
  <c r="D133" i="18" s="1"/>
  <c r="D133" i="20" s="1"/>
  <c r="D129" i="15"/>
  <c r="D129" i="18" s="1"/>
  <c r="D129" i="20" s="1"/>
  <c r="D77" i="15"/>
  <c r="D77" i="18" s="1"/>
  <c r="D77" i="20" s="1"/>
  <c r="D125" i="15"/>
  <c r="D125" i="18" s="1"/>
  <c r="D125" i="20" s="1"/>
  <c r="D73" i="15"/>
  <c r="D73" i="18" s="1"/>
  <c r="D73" i="20" s="1"/>
  <c r="C131" i="15"/>
  <c r="C131" i="18" s="1"/>
  <c r="C131" i="20" s="1"/>
  <c r="C79" i="15"/>
  <c r="C79" i="18" s="1"/>
  <c r="C79" i="20" s="1"/>
  <c r="C127" i="15"/>
  <c r="C127" i="18" s="1"/>
  <c r="C127" i="20" s="1"/>
  <c r="C75" i="15"/>
  <c r="C75" i="18" s="1"/>
  <c r="C75" i="20" s="1"/>
  <c r="O29" i="15"/>
  <c r="O29" i="18" s="1"/>
  <c r="O29" i="20" s="1"/>
  <c r="B133" i="15"/>
  <c r="B133" i="18" s="1"/>
  <c r="B133" i="20" s="1"/>
  <c r="B81" i="15"/>
  <c r="B81" i="18" s="1"/>
  <c r="B81" i="20" s="1"/>
  <c r="O25" i="15"/>
  <c r="B129" i="15"/>
  <c r="B129" i="18" s="1"/>
  <c r="B129" i="20" s="1"/>
  <c r="B77" i="15"/>
  <c r="B77" i="18" s="1"/>
  <c r="B77" i="20" s="1"/>
  <c r="B125" i="15"/>
  <c r="B125" i="18" s="1"/>
  <c r="B125" i="20" s="1"/>
  <c r="B73" i="15"/>
  <c r="B73" i="18" s="1"/>
  <c r="B73" i="20" s="1"/>
  <c r="D54" i="116"/>
  <c r="D41" i="121"/>
  <c r="B42" i="121"/>
  <c r="C42" i="121" s="1"/>
  <c r="D41" i="120"/>
  <c r="B42" i="120"/>
  <c r="C42" i="120" s="1"/>
  <c r="D42" i="120" s="1"/>
  <c r="D41" i="119"/>
  <c r="B42" i="119"/>
  <c r="C42" i="119" s="1"/>
  <c r="D41" i="118"/>
  <c r="B42" i="118"/>
  <c r="C42" i="118" s="1"/>
  <c r="D41" i="117"/>
  <c r="B42" i="117"/>
  <c r="C42" i="117" s="1"/>
  <c r="E129" i="20"/>
  <c r="J76" i="20"/>
  <c r="F128" i="20"/>
  <c r="K82" i="20"/>
  <c r="J79" i="20"/>
  <c r="K130" i="20"/>
  <c r="E128" i="20"/>
  <c r="B80" i="20"/>
  <c r="H80" i="20"/>
  <c r="B79" i="20"/>
  <c r="I134" i="20"/>
  <c r="E130" i="20"/>
  <c r="Q29" i="18"/>
  <c r="V26" i="18"/>
  <c r="V26" i="20" s="1"/>
  <c r="I78" i="18"/>
  <c r="I78" i="20" s="1"/>
  <c r="Q23" i="18"/>
  <c r="X28" i="18"/>
  <c r="X28" i="20" s="1"/>
  <c r="K80" i="18"/>
  <c r="K80" i="20" s="1"/>
  <c r="O23" i="18"/>
  <c r="O23" i="20" s="1"/>
  <c r="R26" i="18"/>
  <c r="R26" i="20" s="1"/>
  <c r="V30" i="18"/>
  <c r="V30" i="20" s="1"/>
  <c r="I82" i="18"/>
  <c r="I82" i="20" s="1"/>
  <c r="V27" i="18"/>
  <c r="R22" i="18"/>
  <c r="R22" i="20" s="1"/>
  <c r="E74" i="18"/>
  <c r="E74" i="20" s="1"/>
  <c r="X23" i="18"/>
  <c r="X23" i="20" s="1"/>
  <c r="Q21" i="18"/>
  <c r="Q21" i="20" s="1"/>
  <c r="S27" i="18"/>
  <c r="S27" i="20" s="1"/>
  <c r="U24" i="18"/>
  <c r="U24" i="20" s="1"/>
  <c r="V21" i="18"/>
  <c r="V21" i="20" s="1"/>
  <c r="X29" i="18"/>
  <c r="X29" i="20" s="1"/>
  <c r="S28" i="18"/>
  <c r="S28" i="20" s="1"/>
  <c r="P23" i="18"/>
  <c r="P23" i="20" s="1"/>
  <c r="V22" i="18"/>
  <c r="V22" i="20" s="1"/>
  <c r="O28" i="18"/>
  <c r="O28" i="20" s="1"/>
  <c r="P25" i="18"/>
  <c r="P25" i="20" s="1"/>
  <c r="R30" i="18"/>
  <c r="R30" i="20" s="1"/>
  <c r="R25" i="18"/>
  <c r="R25" i="20" s="1"/>
  <c r="O24" i="18"/>
  <c r="O24" i="20" s="1"/>
  <c r="O22" i="18"/>
  <c r="O30" i="18"/>
  <c r="O30" i="20" s="1"/>
  <c r="Q28" i="18"/>
  <c r="Q28" i="20" s="1"/>
  <c r="X27" i="18"/>
  <c r="W27" i="18"/>
  <c r="W27" i="20" s="1"/>
  <c r="T30" i="18"/>
  <c r="T30" i="20" s="1"/>
  <c r="S25" i="18"/>
  <c r="P26" i="18"/>
  <c r="P26" i="20" s="1"/>
  <c r="W23" i="18"/>
  <c r="W23" i="20" s="1"/>
  <c r="R23" i="18"/>
  <c r="R23" i="20" s="1"/>
  <c r="Q26" i="18"/>
  <c r="X24" i="18"/>
  <c r="X24" i="20" s="1"/>
  <c r="R28" i="18"/>
  <c r="R28" i="20" s="1"/>
  <c r="U29" i="18"/>
  <c r="U29" i="20" s="1"/>
  <c r="W28" i="18"/>
  <c r="W28" i="20" s="1"/>
  <c r="W26" i="18"/>
  <c r="W26" i="20" s="1"/>
  <c r="S23" i="18"/>
  <c r="S23" i="20" s="1"/>
  <c r="U22" i="18"/>
  <c r="U22" i="20" s="1"/>
  <c r="W30" i="18"/>
  <c r="W30" i="20" s="1"/>
  <c r="U28" i="18"/>
  <c r="U28" i="20" s="1"/>
  <c r="Q22" i="18"/>
  <c r="Q22" i="20" s="1"/>
  <c r="W25" i="18"/>
  <c r="W25" i="20" s="1"/>
  <c r="W24" i="18"/>
  <c r="V23" i="18"/>
  <c r="V23" i="20" s="1"/>
  <c r="T21" i="18"/>
  <c r="T21" i="20" s="1"/>
  <c r="O21" i="18"/>
  <c r="O21" i="20" s="1"/>
  <c r="X25" i="18"/>
  <c r="X25" i="20" s="1"/>
  <c r="X30" i="18"/>
  <c r="X30" i="20" s="1"/>
  <c r="Q30" i="18"/>
  <c r="Q30" i="20" s="1"/>
  <c r="T29" i="18"/>
  <c r="T29" i="20" s="1"/>
  <c r="T25" i="18"/>
  <c r="T25" i="20" s="1"/>
  <c r="S26" i="18"/>
  <c r="S26" i="20" s="1"/>
  <c r="P27" i="18"/>
  <c r="P27" i="20" s="1"/>
  <c r="T23" i="18"/>
  <c r="T23" i="20" s="1"/>
  <c r="U21" i="18"/>
  <c r="U21" i="20" s="1"/>
  <c r="S30" i="18"/>
  <c r="S30" i="20" s="1"/>
  <c r="X22" i="18"/>
  <c r="X22" i="20" s="1"/>
  <c r="U23" i="18"/>
  <c r="B47" i="88"/>
  <c r="C47" i="88" s="1"/>
  <c r="B22" i="107"/>
  <c r="C22" i="107" s="1"/>
  <c r="D21" i="110"/>
  <c r="Y51" i="95" s="1"/>
  <c r="D42" i="117"/>
  <c r="D54" i="118"/>
  <c r="D54" i="120"/>
  <c r="D54" i="121"/>
  <c r="T34" i="97"/>
  <c r="T39" i="97" s="1"/>
  <c r="H40" i="32"/>
  <c r="D42" i="118"/>
  <c r="D42" i="121"/>
  <c r="R32" i="12"/>
  <c r="S29" i="18"/>
  <c r="S29" i="20" s="1"/>
  <c r="P28" i="18"/>
  <c r="P28" i="20" s="1"/>
  <c r="P24" i="18"/>
  <c r="P24" i="20" s="1"/>
  <c r="V27" i="20"/>
  <c r="T27" i="18"/>
  <c r="O26" i="18"/>
  <c r="O26" i="20" s="1"/>
  <c r="P22" i="18"/>
  <c r="P22" i="20" s="1"/>
  <c r="Q23" i="20"/>
  <c r="V34" i="97"/>
  <c r="V39" i="97" s="1"/>
  <c r="J40" i="32"/>
  <c r="U34" i="97"/>
  <c r="U39" i="97" s="1"/>
  <c r="I40" i="32"/>
  <c r="W22" i="12"/>
  <c r="D42" i="119"/>
  <c r="D53" i="117"/>
  <c r="D54" i="117"/>
  <c r="B23" i="112"/>
  <c r="C23" i="112" s="1"/>
  <c r="B24" i="112" s="1"/>
  <c r="C24" i="112" s="1"/>
  <c r="B25" i="112" s="1"/>
  <c r="C25" i="112" s="1"/>
  <c r="B26" i="112" s="1"/>
  <c r="C26" i="112" s="1"/>
  <c r="D22" i="100"/>
  <c r="M52" i="95" s="1"/>
  <c r="B23" i="100"/>
  <c r="C23" i="100" s="1"/>
  <c r="B23" i="107"/>
  <c r="C23" i="107" s="1"/>
  <c r="D22" i="107"/>
  <c r="V52" i="95" s="1"/>
  <c r="D21" i="112"/>
  <c r="AA51" i="95" s="1"/>
  <c r="E40" i="32"/>
  <c r="Q34" i="97"/>
  <c r="Q39" i="97" s="1"/>
  <c r="U30" i="15"/>
  <c r="U30" i="18" s="1"/>
  <c r="U30" i="20" s="1"/>
  <c r="D40" i="32"/>
  <c r="P34" i="97"/>
  <c r="P39" i="97" s="1"/>
  <c r="D21" i="108"/>
  <c r="W51" i="95" s="1"/>
  <c r="B40" i="32"/>
  <c r="N34" i="97"/>
  <c r="N39" i="97" s="1"/>
  <c r="C40" i="32"/>
  <c r="O34" i="97"/>
  <c r="O39" i="97" s="1"/>
  <c r="U25" i="18"/>
  <c r="U25" i="20" s="1"/>
  <c r="R29" i="18"/>
  <c r="R29" i="20" s="1"/>
  <c r="Q25" i="18"/>
  <c r="Q25" i="20" s="1"/>
  <c r="V24" i="18"/>
  <c r="V24" i="20" s="1"/>
  <c r="T28" i="18"/>
  <c r="T28" i="20" s="1"/>
  <c r="W24" i="20"/>
  <c r="O25" i="18"/>
  <c r="O25" i="20" s="1"/>
  <c r="T24" i="18"/>
  <c r="T24" i="20" s="1"/>
  <c r="Q29" i="20"/>
  <c r="D21" i="89"/>
  <c r="L51" i="95" s="1"/>
  <c r="B48" i="88"/>
  <c r="C48" i="88" s="1"/>
  <c r="O27" i="18"/>
  <c r="O27" i="20" s="1"/>
  <c r="C35" i="88"/>
  <c r="V25" i="18"/>
  <c r="V25" i="20" s="1"/>
  <c r="T27" i="20"/>
  <c r="S25" i="20"/>
  <c r="U23" i="20"/>
  <c r="V32" i="12"/>
  <c r="U32" i="12"/>
  <c r="T32" i="12"/>
  <c r="S24" i="18"/>
  <c r="S24" i="20" s="1"/>
  <c r="G40" i="32"/>
  <c r="S34" i="97"/>
  <c r="S39" i="97" s="1"/>
  <c r="X27" i="20"/>
  <c r="Q26" i="20"/>
  <c r="F40" i="32"/>
  <c r="R34" i="97"/>
  <c r="R39" i="97" s="1"/>
  <c r="W31" i="12"/>
  <c r="W25" i="12"/>
  <c r="O22" i="20"/>
  <c r="B22" i="88"/>
  <c r="C22" i="88" s="1"/>
  <c r="B23" i="88" s="1"/>
  <c r="C23" i="88" s="1"/>
  <c r="B24" i="88" s="1"/>
  <c r="C24" i="88" s="1"/>
  <c r="B25" i="88" s="1"/>
  <c r="C25" i="88" s="1"/>
  <c r="B26" i="88" s="1"/>
  <c r="C26" i="88" s="1"/>
  <c r="B27" i="88" s="1"/>
  <c r="C27" i="88" s="1"/>
  <c r="B28" i="88" s="1"/>
  <c r="C28" i="88" s="1"/>
  <c r="B29" i="88" s="1"/>
  <c r="C29" i="88" s="1"/>
  <c r="B30" i="88" s="1"/>
  <c r="C30" i="88" s="1"/>
  <c r="D21" i="88"/>
  <c r="D51" i="95" s="1"/>
  <c r="P21" i="18"/>
  <c r="P21" i="20" s="1"/>
  <c r="D23" i="100"/>
  <c r="M53" i="95" s="1"/>
  <c r="B23" i="106"/>
  <c r="C23" i="106" s="1"/>
  <c r="B24" i="106" s="1"/>
  <c r="C24" i="106" s="1"/>
  <c r="B25" i="106" s="1"/>
  <c r="C25" i="106" s="1"/>
  <c r="B26" i="106" s="1"/>
  <c r="C26" i="106" s="1"/>
  <c r="B27" i="106" s="1"/>
  <c r="C27" i="106" s="1"/>
  <c r="B28" i="106" s="1"/>
  <c r="C28" i="106" s="1"/>
  <c r="B29" i="106" s="1"/>
  <c r="C29" i="106" s="1"/>
  <c r="B30" i="106" s="1"/>
  <c r="C30" i="106" s="1"/>
  <c r="D22" i="106"/>
  <c r="S52" i="95" s="1"/>
  <c r="B22" i="94"/>
  <c r="C22" i="94" s="1"/>
  <c r="D21" i="94"/>
  <c r="I51" i="95" s="1"/>
  <c r="D21" i="109"/>
  <c r="X51" i="95" s="1"/>
  <c r="B22" i="109"/>
  <c r="C22" i="109" s="1"/>
  <c r="D22" i="109" s="1"/>
  <c r="X52" i="95" s="1"/>
  <c r="D21" i="99"/>
  <c r="U51" i="95" s="1"/>
  <c r="B22" i="99"/>
  <c r="C22" i="99" s="1"/>
  <c r="D22" i="99" s="1"/>
  <c r="U52" i="95" s="1"/>
  <c r="B22" i="105"/>
  <c r="C22" i="105" s="1"/>
  <c r="B23" i="105" s="1"/>
  <c r="C23" i="105" s="1"/>
  <c r="B24" i="105" s="1"/>
  <c r="C24" i="105" s="1"/>
  <c r="B25" i="105" s="1"/>
  <c r="C25" i="105" s="1"/>
  <c r="B26" i="105" s="1"/>
  <c r="C26" i="105" s="1"/>
  <c r="B27" i="105" s="1"/>
  <c r="C27" i="105" s="1"/>
  <c r="B28" i="105" s="1"/>
  <c r="C28" i="105" s="1"/>
  <c r="B29" i="105" s="1"/>
  <c r="C29" i="105" s="1"/>
  <c r="B30" i="105" s="1"/>
  <c r="C30" i="105" s="1"/>
  <c r="D21" i="105"/>
  <c r="R51" i="95" s="1"/>
  <c r="B23" i="93"/>
  <c r="C23" i="93" s="1"/>
  <c r="B24" i="93" s="1"/>
  <c r="C24" i="93" s="1"/>
  <c r="B25" i="93" s="1"/>
  <c r="C25" i="93" s="1"/>
  <c r="B26" i="93" s="1"/>
  <c r="C26" i="93" s="1"/>
  <c r="B27" i="93" s="1"/>
  <c r="C27" i="93" s="1"/>
  <c r="B28" i="93" s="1"/>
  <c r="C28" i="93" s="1"/>
  <c r="B29" i="93" s="1"/>
  <c r="C29" i="93" s="1"/>
  <c r="B30" i="93" s="1"/>
  <c r="C30" i="93" s="1"/>
  <c r="D22" i="112"/>
  <c r="AA52" i="95" s="1"/>
  <c r="D22" i="93"/>
  <c r="H52" i="95" s="1"/>
  <c r="T20" i="97" s="1"/>
  <c r="T40" i="97" s="1"/>
  <c r="B23" i="108"/>
  <c r="C23" i="108" s="1"/>
  <c r="D22" i="108"/>
  <c r="W52" i="95" s="1"/>
  <c r="B22" i="111"/>
  <c r="C22" i="111" s="1"/>
  <c r="D21" i="111"/>
  <c r="Z51" i="95" s="1"/>
  <c r="B22" i="92"/>
  <c r="C22" i="92" s="1"/>
  <c r="D22" i="92" s="1"/>
  <c r="G52" i="95" s="1"/>
  <c r="S20" i="97" s="1"/>
  <c r="S40" i="97" s="1"/>
  <c r="D21" i="92"/>
  <c r="G51" i="95" s="1"/>
  <c r="AE32" i="97"/>
  <c r="D34" i="88"/>
  <c r="D33" i="88"/>
  <c r="B23" i="89"/>
  <c r="C23" i="89" s="1"/>
  <c r="D23" i="89" s="1"/>
  <c r="L53" i="95" s="1"/>
  <c r="D22" i="89"/>
  <c r="L52" i="95" s="1"/>
  <c r="B23" i="110"/>
  <c r="C23" i="110" s="1"/>
  <c r="D22" i="110"/>
  <c r="Y52" i="95" s="1"/>
  <c r="D46" i="88"/>
  <c r="D47" i="88"/>
  <c r="B23" i="103"/>
  <c r="C23" i="103" s="1"/>
  <c r="D22" i="103"/>
  <c r="P52" i="95" s="1"/>
  <c r="B22" i="96"/>
  <c r="C22" i="96" s="1"/>
  <c r="D21" i="96"/>
  <c r="J51" i="95" s="1"/>
  <c r="B22" i="90"/>
  <c r="C22" i="90" s="1"/>
  <c r="B49" i="88"/>
  <c r="B22" i="91"/>
  <c r="C22" i="91" s="1"/>
  <c r="B22" i="80"/>
  <c r="C22" i="80" s="1"/>
  <c r="D22" i="80" s="1"/>
  <c r="B52" i="95" s="1"/>
  <c r="N20" i="97" s="1"/>
  <c r="N40" i="97" s="1"/>
  <c r="B22" i="101"/>
  <c r="C22" i="101" s="1"/>
  <c r="D22" i="101" s="1"/>
  <c r="N52" i="95" s="1"/>
  <c r="B22" i="102"/>
  <c r="C22" i="102" s="1"/>
  <c r="D22" i="102" s="1"/>
  <c r="O52" i="95" s="1"/>
  <c r="B23" i="104"/>
  <c r="C23" i="104" s="1"/>
  <c r="B24" i="104" s="1"/>
  <c r="C24" i="104" s="1"/>
  <c r="B25" i="104" s="1"/>
  <c r="C25" i="104" s="1"/>
  <c r="B26" i="104" s="1"/>
  <c r="C26" i="104" s="1"/>
  <c r="B27" i="104" s="1"/>
  <c r="C27" i="104" s="1"/>
  <c r="B28" i="104" s="1"/>
  <c r="C28" i="104" s="1"/>
  <c r="B29" i="104" s="1"/>
  <c r="C29" i="104" s="1"/>
  <c r="B30" i="104" s="1"/>
  <c r="C30" i="104" s="1"/>
  <c r="D22" i="104"/>
  <c r="Q52" i="95" s="1"/>
  <c r="D26" i="105"/>
  <c r="R56" i="95" s="1"/>
  <c r="D30" i="105"/>
  <c r="R60" i="95" s="1"/>
  <c r="D29" i="105"/>
  <c r="R59" i="95" s="1"/>
  <c r="D23" i="105"/>
  <c r="R53" i="95" s="1"/>
  <c r="D22" i="105"/>
  <c r="R52" i="95" s="1"/>
  <c r="B24" i="107"/>
  <c r="C24" i="107" s="1"/>
  <c r="B25" i="107" s="1"/>
  <c r="C25" i="107" s="1"/>
  <c r="B26" i="107" s="1"/>
  <c r="C26" i="107" s="1"/>
  <c r="B27" i="107" s="1"/>
  <c r="C27" i="107" s="1"/>
  <c r="B28" i="107" s="1"/>
  <c r="C28" i="107" s="1"/>
  <c r="B29" i="107" s="1"/>
  <c r="C29" i="107" s="1"/>
  <c r="B30" i="107" s="1"/>
  <c r="C30" i="107" s="1"/>
  <c r="D23" i="107"/>
  <c r="V53" i="95" s="1"/>
  <c r="B23" i="99"/>
  <c r="C23" i="99" s="1"/>
  <c r="B24" i="99" s="1"/>
  <c r="C24" i="99" s="1"/>
  <c r="B25" i="99" s="1"/>
  <c r="C25" i="99" s="1"/>
  <c r="B26" i="99" s="1"/>
  <c r="C26" i="99" s="1"/>
  <c r="B27" i="99" s="1"/>
  <c r="C27" i="99" s="1"/>
  <c r="B28" i="99" s="1"/>
  <c r="C28" i="99" s="1"/>
  <c r="B29" i="99" s="1"/>
  <c r="C29" i="99" s="1"/>
  <c r="B30" i="99" s="1"/>
  <c r="C30" i="99" s="1"/>
  <c r="D23" i="87"/>
  <c r="C53" i="95" s="1"/>
  <c r="O21" i="97" s="1"/>
  <c r="O41" i="97" s="1"/>
  <c r="B24" i="87"/>
  <c r="C24" i="87" s="1"/>
  <c r="B25" i="87" s="1"/>
  <c r="C25" i="87" s="1"/>
  <c r="B26" i="87" s="1"/>
  <c r="C26" i="87" s="1"/>
  <c r="B27" i="87" s="1"/>
  <c r="C27" i="87" s="1"/>
  <c r="B28" i="87" s="1"/>
  <c r="C28" i="87" s="1"/>
  <c r="B29" i="87" s="1"/>
  <c r="C29" i="87" s="1"/>
  <c r="B30" i="87" s="1"/>
  <c r="C30" i="87" s="1"/>
  <c r="D24" i="105" l="1"/>
  <c r="R54" i="95" s="1"/>
  <c r="D27" i="105"/>
  <c r="R57" i="95" s="1"/>
  <c r="D25" i="105"/>
  <c r="R55" i="95" s="1"/>
  <c r="D28" i="105"/>
  <c r="R58" i="95" s="1"/>
  <c r="D23" i="93"/>
  <c r="H53" i="95" s="1"/>
  <c r="T21" i="97" s="1"/>
  <c r="T41" i="97" s="1"/>
  <c r="W32" i="12"/>
  <c r="D35" i="88"/>
  <c r="B36" i="88"/>
  <c r="D29" i="93"/>
  <c r="H59" i="95" s="1"/>
  <c r="D27" i="93"/>
  <c r="H57" i="95" s="1"/>
  <c r="D24" i="106"/>
  <c r="S54" i="95" s="1"/>
  <c r="D25" i="112"/>
  <c r="AA55" i="95" s="1"/>
  <c r="D24" i="112"/>
  <c r="AA54" i="95" s="1"/>
  <c r="B24" i="100"/>
  <c r="C24" i="100" s="1"/>
  <c r="D24" i="100" s="1"/>
  <c r="M54" i="95" s="1"/>
  <c r="D23" i="112"/>
  <c r="AA53" i="95" s="1"/>
  <c r="D27" i="88"/>
  <c r="D57" i="95" s="1"/>
  <c r="D29" i="99"/>
  <c r="U59" i="95" s="1"/>
  <c r="D25" i="88"/>
  <c r="D55" i="95" s="1"/>
  <c r="B23" i="91"/>
  <c r="C23" i="91" s="1"/>
  <c r="B24" i="91" s="1"/>
  <c r="C24" i="91" s="1"/>
  <c r="B25" i="91" s="1"/>
  <c r="C25" i="91" s="1"/>
  <c r="B26" i="91" s="1"/>
  <c r="C26" i="91" s="1"/>
  <c r="B27" i="91" s="1"/>
  <c r="C27" i="91" s="1"/>
  <c r="B28" i="91" s="1"/>
  <c r="C28" i="91" s="1"/>
  <c r="B29" i="91" s="1"/>
  <c r="C29" i="91" s="1"/>
  <c r="B30" i="91" s="1"/>
  <c r="C30" i="91" s="1"/>
  <c r="D30" i="99"/>
  <c r="U60" i="95" s="1"/>
  <c r="D24" i="107"/>
  <c r="V54" i="95" s="1"/>
  <c r="D28" i="104"/>
  <c r="Q58" i="95" s="1"/>
  <c r="B23" i="80"/>
  <c r="C23" i="80" s="1"/>
  <c r="B24" i="80" s="1"/>
  <c r="C24" i="80" s="1"/>
  <c r="B25" i="80" s="1"/>
  <c r="C25" i="80" s="1"/>
  <c r="B26" i="80" s="1"/>
  <c r="C26" i="80" s="1"/>
  <c r="B27" i="80" s="1"/>
  <c r="C27" i="80" s="1"/>
  <c r="B28" i="80" s="1"/>
  <c r="C28" i="80" s="1"/>
  <c r="B29" i="80" s="1"/>
  <c r="C29" i="80" s="1"/>
  <c r="B30" i="80" s="1"/>
  <c r="C30" i="80" s="1"/>
  <c r="D28" i="80"/>
  <c r="B58" i="95" s="1"/>
  <c r="D24" i="93"/>
  <c r="H54" i="95" s="1"/>
  <c r="T22" i="97" s="1"/>
  <c r="T42" i="97" s="1"/>
  <c r="D22" i="96"/>
  <c r="J52" i="95" s="1"/>
  <c r="V20" i="97" s="1"/>
  <c r="V40" i="97" s="1"/>
  <c r="D26" i="106"/>
  <c r="S56" i="95" s="1"/>
  <c r="D29" i="88"/>
  <c r="D59" i="95" s="1"/>
  <c r="B50" i="88"/>
  <c r="C49" i="88"/>
  <c r="D27" i="99"/>
  <c r="U57" i="95" s="1"/>
  <c r="D27" i="107"/>
  <c r="V57" i="95" s="1"/>
  <c r="D23" i="104"/>
  <c r="Q53" i="95" s="1"/>
  <c r="B23" i="109"/>
  <c r="C23" i="109" s="1"/>
  <c r="D25" i="106"/>
  <c r="S55" i="95" s="1"/>
  <c r="D30" i="88"/>
  <c r="D60" i="95" s="1"/>
  <c r="D23" i="103"/>
  <c r="P53" i="95" s="1"/>
  <c r="B24" i="103"/>
  <c r="C24" i="103" s="1"/>
  <c r="B25" i="103" s="1"/>
  <c r="C25" i="103" s="1"/>
  <c r="B26" i="103" s="1"/>
  <c r="C26" i="103" s="1"/>
  <c r="B27" i="103" s="1"/>
  <c r="C27" i="103" s="1"/>
  <c r="B28" i="103" s="1"/>
  <c r="C28" i="103" s="1"/>
  <c r="B29" i="103" s="1"/>
  <c r="C29" i="103" s="1"/>
  <c r="B30" i="103" s="1"/>
  <c r="C30" i="103" s="1"/>
  <c r="D26" i="93"/>
  <c r="H56" i="95" s="1"/>
  <c r="C36" i="88"/>
  <c r="B37" i="88" s="1"/>
  <c r="B23" i="94"/>
  <c r="C23" i="94" s="1"/>
  <c r="B23" i="96"/>
  <c r="C23" i="96" s="1"/>
  <c r="B24" i="96" s="1"/>
  <c r="C24" i="96" s="1"/>
  <c r="B25" i="96" s="1"/>
  <c r="C25" i="96" s="1"/>
  <c r="B26" i="96" s="1"/>
  <c r="C26" i="96" s="1"/>
  <c r="B27" i="96" s="1"/>
  <c r="C27" i="96" s="1"/>
  <c r="B28" i="96" s="1"/>
  <c r="C28" i="96" s="1"/>
  <c r="B29" i="96" s="1"/>
  <c r="C29" i="96" s="1"/>
  <c r="B30" i="96" s="1"/>
  <c r="C30" i="96" s="1"/>
  <c r="B23" i="111"/>
  <c r="C23" i="111" s="1"/>
  <c r="B24" i="111" s="1"/>
  <c r="C24" i="111" s="1"/>
  <c r="B25" i="111" s="1"/>
  <c r="C25" i="111" s="1"/>
  <c r="B26" i="111" s="1"/>
  <c r="C26" i="111" s="1"/>
  <c r="B27" i="111" s="1"/>
  <c r="C27" i="111" s="1"/>
  <c r="B28" i="111" s="1"/>
  <c r="C28" i="111" s="1"/>
  <c r="B29" i="111" s="1"/>
  <c r="C29" i="111" s="1"/>
  <c r="B30" i="111" s="1"/>
  <c r="C30" i="111" s="1"/>
  <c r="D22" i="111"/>
  <c r="Z52" i="95" s="1"/>
  <c r="D24" i="99"/>
  <c r="U54" i="95" s="1"/>
  <c r="B23" i="92"/>
  <c r="C23" i="92" s="1"/>
  <c r="B24" i="108"/>
  <c r="C24" i="108" s="1"/>
  <c r="B25" i="108" s="1"/>
  <c r="C25" i="108" s="1"/>
  <c r="B26" i="108" s="1"/>
  <c r="C26" i="108" s="1"/>
  <c r="B27" i="108" s="1"/>
  <c r="C27" i="108" s="1"/>
  <c r="B28" i="108" s="1"/>
  <c r="C28" i="108" s="1"/>
  <c r="B29" i="108" s="1"/>
  <c r="C29" i="108" s="1"/>
  <c r="B30" i="108" s="1"/>
  <c r="C30" i="108" s="1"/>
  <c r="D23" i="108"/>
  <c r="W53" i="95" s="1"/>
  <c r="D30" i="93"/>
  <c r="H60" i="95" s="1"/>
  <c r="D23" i="94"/>
  <c r="I53" i="95" s="1"/>
  <c r="U21" i="97" s="1"/>
  <c r="U41" i="97" s="1"/>
  <c r="D29" i="106"/>
  <c r="S59" i="95" s="1"/>
  <c r="B27" i="112"/>
  <c r="C27" i="112" s="1"/>
  <c r="D26" i="112"/>
  <c r="AA56" i="95" s="1"/>
  <c r="D28" i="88"/>
  <c r="D58" i="95" s="1"/>
  <c r="D22" i="88"/>
  <c r="D52" i="95" s="1"/>
  <c r="P20" i="97" s="1"/>
  <c r="P40" i="97" s="1"/>
  <c r="D23" i="99"/>
  <c r="U53" i="95" s="1"/>
  <c r="D25" i="107"/>
  <c r="V55" i="95" s="1"/>
  <c r="D22" i="91"/>
  <c r="F52" i="95" s="1"/>
  <c r="R20" i="97" s="1"/>
  <c r="R40" i="97" s="1"/>
  <c r="B24" i="110"/>
  <c r="C24" i="110" s="1"/>
  <c r="B25" i="110" s="1"/>
  <c r="C25" i="110" s="1"/>
  <c r="B26" i="110" s="1"/>
  <c r="C26" i="110" s="1"/>
  <c r="B27" i="110" s="1"/>
  <c r="C27" i="110" s="1"/>
  <c r="B28" i="110" s="1"/>
  <c r="C28" i="110" s="1"/>
  <c r="B29" i="110" s="1"/>
  <c r="C29" i="110" s="1"/>
  <c r="B30" i="110" s="1"/>
  <c r="C30" i="110" s="1"/>
  <c r="D23" i="110"/>
  <c r="Y53" i="95" s="1"/>
  <c r="B24" i="89"/>
  <c r="C24" i="89" s="1"/>
  <c r="D28" i="93"/>
  <c r="H58" i="95" s="1"/>
  <c r="D23" i="106"/>
  <c r="S53" i="95" s="1"/>
  <c r="D28" i="106"/>
  <c r="S58" i="95" s="1"/>
  <c r="D24" i="88"/>
  <c r="D54" i="95" s="1"/>
  <c r="P22" i="97" s="1"/>
  <c r="P42" i="97" s="1"/>
  <c r="D23" i="88"/>
  <c r="D53" i="95" s="1"/>
  <c r="P21" i="97" s="1"/>
  <c r="P41" i="97" s="1"/>
  <c r="B23" i="90"/>
  <c r="C23" i="90" s="1"/>
  <c r="B24" i="90" s="1"/>
  <c r="C24" i="90" s="1"/>
  <c r="B25" i="90" s="1"/>
  <c r="C25" i="90" s="1"/>
  <c r="B26" i="90" s="1"/>
  <c r="C26" i="90" s="1"/>
  <c r="B27" i="90" s="1"/>
  <c r="C27" i="90" s="1"/>
  <c r="B28" i="90" s="1"/>
  <c r="C28" i="90" s="1"/>
  <c r="B29" i="90" s="1"/>
  <c r="C29" i="90" s="1"/>
  <c r="B30" i="90" s="1"/>
  <c r="C30" i="90" s="1"/>
  <c r="D22" i="90"/>
  <c r="D28" i="99"/>
  <c r="U58" i="95" s="1"/>
  <c r="D26" i="104"/>
  <c r="Q56" i="95" s="1"/>
  <c r="D48" i="88"/>
  <c r="D25" i="93"/>
  <c r="H55" i="95" s="1"/>
  <c r="D22" i="94"/>
  <c r="I52" i="95" s="1"/>
  <c r="U20" i="97" s="1"/>
  <c r="U40" i="97" s="1"/>
  <c r="D27" i="106"/>
  <c r="S57" i="95" s="1"/>
  <c r="D30" i="106"/>
  <c r="S60" i="95" s="1"/>
  <c r="B25" i="100"/>
  <c r="C25" i="100" s="1"/>
  <c r="D26" i="88"/>
  <c r="D56" i="95" s="1"/>
  <c r="B23" i="101"/>
  <c r="C23" i="101" s="1"/>
  <c r="B23" i="102"/>
  <c r="C23" i="102" s="1"/>
  <c r="D25" i="104"/>
  <c r="Q55" i="95" s="1"/>
  <c r="D29" i="104"/>
  <c r="Q59" i="95" s="1"/>
  <c r="D30" i="104"/>
  <c r="Q60" i="95" s="1"/>
  <c r="D24" i="104"/>
  <c r="Q54" i="95" s="1"/>
  <c r="D27" i="104"/>
  <c r="Q57" i="95" s="1"/>
  <c r="D28" i="107"/>
  <c r="V58" i="95" s="1"/>
  <c r="D30" i="107"/>
  <c r="V60" i="95" s="1"/>
  <c r="D26" i="107"/>
  <c r="V56" i="95" s="1"/>
  <c r="D29" i="107"/>
  <c r="V59" i="95" s="1"/>
  <c r="D25" i="99"/>
  <c r="U55" i="95" s="1"/>
  <c r="D26" i="99"/>
  <c r="U56" i="95" s="1"/>
  <c r="D26" i="87"/>
  <c r="C56" i="95" s="1"/>
  <c r="D25" i="87"/>
  <c r="C55" i="95" s="1"/>
  <c r="D28" i="87"/>
  <c r="C58" i="95" s="1"/>
  <c r="D27" i="87"/>
  <c r="C57" i="95" s="1"/>
  <c r="D30" i="87"/>
  <c r="C60" i="95" s="1"/>
  <c r="D29" i="87"/>
  <c r="C59" i="95" s="1"/>
  <c r="D24" i="87"/>
  <c r="C54" i="95" s="1"/>
  <c r="O22" i="97" s="1"/>
  <c r="O42" i="97" s="1"/>
  <c r="E52" i="95" l="1"/>
  <c r="Q20" i="97" s="1"/>
  <c r="Q40" i="97" s="1"/>
  <c r="D30" i="80"/>
  <c r="B60" i="95" s="1"/>
  <c r="D24" i="91"/>
  <c r="F54" i="95" s="1"/>
  <c r="R22" i="97" s="1"/>
  <c r="R42" i="97" s="1"/>
  <c r="D29" i="91"/>
  <c r="F59" i="95" s="1"/>
  <c r="D27" i="96"/>
  <c r="J57" i="95" s="1"/>
  <c r="D30" i="103"/>
  <c r="P60" i="95" s="1"/>
  <c r="D25" i="103"/>
  <c r="P55" i="95" s="1"/>
  <c r="D25" i="108"/>
  <c r="W55" i="95" s="1"/>
  <c r="D26" i="111"/>
  <c r="Z56" i="95" s="1"/>
  <c r="D29" i="111"/>
  <c r="Z59" i="95" s="1"/>
  <c r="D26" i="80"/>
  <c r="B56" i="95" s="1"/>
  <c r="D24" i="96"/>
  <c r="J54" i="95" s="1"/>
  <c r="V22" i="97" s="1"/>
  <c r="V42" i="97" s="1"/>
  <c r="D29" i="103"/>
  <c r="P59" i="95" s="1"/>
  <c r="D28" i="103"/>
  <c r="P58" i="95" s="1"/>
  <c r="D26" i="103"/>
  <c r="P56" i="95" s="1"/>
  <c r="D27" i="80"/>
  <c r="B57" i="95" s="1"/>
  <c r="D23" i="91"/>
  <c r="F53" i="95" s="1"/>
  <c r="R21" i="97" s="1"/>
  <c r="R41" i="97" s="1"/>
  <c r="D30" i="108"/>
  <c r="W60" i="95" s="1"/>
  <c r="D29" i="96"/>
  <c r="J59" i="95" s="1"/>
  <c r="D24" i="80"/>
  <c r="B54" i="95" s="1"/>
  <c r="N22" i="97" s="1"/>
  <c r="N42" i="97" s="1"/>
  <c r="D27" i="108"/>
  <c r="W57" i="95" s="1"/>
  <c r="D25" i="96"/>
  <c r="J55" i="95" s="1"/>
  <c r="D26" i="96"/>
  <c r="J56" i="95" s="1"/>
  <c r="D25" i="80"/>
  <c r="B55" i="95" s="1"/>
  <c r="D30" i="91"/>
  <c r="F60" i="95" s="1"/>
  <c r="D29" i="80"/>
  <c r="B59" i="95" s="1"/>
  <c r="D27" i="91"/>
  <c r="F57" i="95" s="1"/>
  <c r="D28" i="110"/>
  <c r="Y58" i="95" s="1"/>
  <c r="D29" i="110"/>
  <c r="Y59" i="95" s="1"/>
  <c r="D25" i="90"/>
  <c r="E55" i="95" s="1"/>
  <c r="B28" i="112"/>
  <c r="C28" i="112" s="1"/>
  <c r="B29" i="112" s="1"/>
  <c r="C29" i="112" s="1"/>
  <c r="B30" i="112" s="1"/>
  <c r="C30" i="112" s="1"/>
  <c r="D27" i="112"/>
  <c r="AA57" i="95" s="1"/>
  <c r="D28" i="108"/>
  <c r="W58" i="95" s="1"/>
  <c r="D25" i="111"/>
  <c r="Z55" i="95" s="1"/>
  <c r="D23" i="80"/>
  <c r="B53" i="95" s="1"/>
  <c r="N21" i="97" s="1"/>
  <c r="N41" i="97" s="1"/>
  <c r="D26" i="91"/>
  <c r="F56" i="95" s="1"/>
  <c r="D28" i="96"/>
  <c r="J58" i="95" s="1"/>
  <c r="B25" i="89"/>
  <c r="C25" i="89" s="1"/>
  <c r="B26" i="89" s="1"/>
  <c r="C26" i="89" s="1"/>
  <c r="B27" i="89" s="1"/>
  <c r="C27" i="89" s="1"/>
  <c r="B28" i="89" s="1"/>
  <c r="C28" i="89" s="1"/>
  <c r="B29" i="89" s="1"/>
  <c r="C29" i="89" s="1"/>
  <c r="B30" i="89" s="1"/>
  <c r="C30" i="89" s="1"/>
  <c r="D24" i="111"/>
  <c r="Z54" i="95" s="1"/>
  <c r="C50" i="88"/>
  <c r="B51" i="88"/>
  <c r="D23" i="109"/>
  <c r="X53" i="95" s="1"/>
  <c r="D30" i="90"/>
  <c r="E60" i="95" s="1"/>
  <c r="D49" i="88"/>
  <c r="D24" i="90"/>
  <c r="E54" i="95" s="1"/>
  <c r="Q22" i="97" s="1"/>
  <c r="Q42" i="97" s="1"/>
  <c r="C37" i="88"/>
  <c r="D30" i="110"/>
  <c r="Y60" i="95" s="1"/>
  <c r="B26" i="100"/>
  <c r="C26" i="100" s="1"/>
  <c r="D25" i="100"/>
  <c r="M55" i="95" s="1"/>
  <c r="D28" i="90"/>
  <c r="E58" i="95" s="1"/>
  <c r="D29" i="108"/>
  <c r="W59" i="95" s="1"/>
  <c r="D30" i="111"/>
  <c r="Z60" i="95" s="1"/>
  <c r="B24" i="94"/>
  <c r="C24" i="94" s="1"/>
  <c r="D24" i="94" s="1"/>
  <c r="I54" i="95" s="1"/>
  <c r="U22" i="97" s="1"/>
  <c r="U42" i="97" s="1"/>
  <c r="D24" i="103"/>
  <c r="P54" i="95" s="1"/>
  <c r="D23" i="96"/>
  <c r="J53" i="95" s="1"/>
  <c r="V21" i="97" s="1"/>
  <c r="V41" i="97" s="1"/>
  <c r="D28" i="91"/>
  <c r="F58" i="95" s="1"/>
  <c r="D25" i="110"/>
  <c r="Y55" i="95" s="1"/>
  <c r="D29" i="90"/>
  <c r="E59" i="95" s="1"/>
  <c r="B24" i="92"/>
  <c r="C24" i="92" s="1"/>
  <c r="D23" i="92"/>
  <c r="G53" i="95" s="1"/>
  <c r="S21" i="97" s="1"/>
  <c r="S41" i="97" s="1"/>
  <c r="D24" i="92"/>
  <c r="G54" i="95" s="1"/>
  <c r="S22" i="97" s="1"/>
  <c r="S42" i="97" s="1"/>
  <c r="D27" i="110"/>
  <c r="Y57" i="95" s="1"/>
  <c r="D26" i="110"/>
  <c r="Y56" i="95" s="1"/>
  <c r="D27" i="90"/>
  <c r="E57" i="95" s="1"/>
  <c r="D24" i="110"/>
  <c r="Y54" i="95" s="1"/>
  <c r="D26" i="108"/>
  <c r="W56" i="95" s="1"/>
  <c r="D28" i="111"/>
  <c r="Z58" i="95" s="1"/>
  <c r="D27" i="103"/>
  <c r="P57" i="95" s="1"/>
  <c r="D23" i="90"/>
  <c r="E53" i="95" s="1"/>
  <c r="Q21" i="97" s="1"/>
  <c r="Q41" i="97" s="1"/>
  <c r="D50" i="88"/>
  <c r="D25" i="91"/>
  <c r="F55" i="95" s="1"/>
  <c r="D23" i="111"/>
  <c r="Z53" i="95" s="1"/>
  <c r="D36" i="88"/>
  <c r="B24" i="109"/>
  <c r="C24" i="109" s="1"/>
  <c r="D24" i="89"/>
  <c r="L54" i="95" s="1"/>
  <c r="D26" i="90"/>
  <c r="E56" i="95" s="1"/>
  <c r="D24" i="108"/>
  <c r="W54" i="95" s="1"/>
  <c r="D27" i="111"/>
  <c r="Z57" i="95" s="1"/>
  <c r="D30" i="96"/>
  <c r="J60" i="95" s="1"/>
  <c r="B24" i="101"/>
  <c r="C24" i="101" s="1"/>
  <c r="D24" i="101" s="1"/>
  <c r="N54" i="95" s="1"/>
  <c r="D23" i="101"/>
  <c r="N53" i="95" s="1"/>
  <c r="B24" i="102"/>
  <c r="C24" i="102" s="1"/>
  <c r="B25" i="102" s="1"/>
  <c r="C25" i="102" s="1"/>
  <c r="B26" i="102" s="1"/>
  <c r="C26" i="102" s="1"/>
  <c r="B27" i="102" s="1"/>
  <c r="C27" i="102" s="1"/>
  <c r="B28" i="102" s="1"/>
  <c r="C28" i="102" s="1"/>
  <c r="B29" i="102" s="1"/>
  <c r="C29" i="102" s="1"/>
  <c r="B30" i="102" s="1"/>
  <c r="C30" i="102" s="1"/>
  <c r="D23" i="102"/>
  <c r="O53" i="95" s="1"/>
  <c r="D37" i="88" l="1"/>
  <c r="B38" i="88"/>
  <c r="D29" i="89"/>
  <c r="L59" i="95" s="1"/>
  <c r="D24" i="102"/>
  <c r="O54" i="95" s="1"/>
  <c r="D30" i="89"/>
  <c r="L60" i="95" s="1"/>
  <c r="D28" i="112"/>
  <c r="AA58" i="95" s="1"/>
  <c r="D25" i="89"/>
  <c r="L55" i="95" s="1"/>
  <c r="D26" i="89"/>
  <c r="L56" i="95" s="1"/>
  <c r="D30" i="112"/>
  <c r="AA60" i="95" s="1"/>
  <c r="B25" i="109"/>
  <c r="C25" i="109" s="1"/>
  <c r="D24" i="109"/>
  <c r="X54" i="95" s="1"/>
  <c r="B25" i="92"/>
  <c r="C25" i="92" s="1"/>
  <c r="B25" i="94"/>
  <c r="C25" i="94" s="1"/>
  <c r="D25" i="94" s="1"/>
  <c r="I55" i="95" s="1"/>
  <c r="B27" i="100"/>
  <c r="C27" i="100" s="1"/>
  <c r="D26" i="100"/>
  <c r="M56" i="95" s="1"/>
  <c r="D28" i="89"/>
  <c r="L58" i="95" s="1"/>
  <c r="D25" i="109"/>
  <c r="X55" i="95" s="1"/>
  <c r="C38" i="88"/>
  <c r="B39" i="88" s="1"/>
  <c r="C51" i="88"/>
  <c r="B52" i="88"/>
  <c r="D27" i="89"/>
  <c r="L57" i="95" s="1"/>
  <c r="D29" i="112"/>
  <c r="AA59" i="95" s="1"/>
  <c r="B25" i="101"/>
  <c r="C25" i="101" s="1"/>
  <c r="D26" i="102"/>
  <c r="O56" i="95" s="1"/>
  <c r="D30" i="102"/>
  <c r="O60" i="95" s="1"/>
  <c r="D29" i="102"/>
  <c r="O59" i="95" s="1"/>
  <c r="D28" i="102"/>
  <c r="O58" i="95" s="1"/>
  <c r="D25" i="102"/>
  <c r="O55" i="95" s="1"/>
  <c r="D27" i="102"/>
  <c r="O57" i="95" s="1"/>
  <c r="C52" i="88" l="1"/>
  <c r="D52" i="88" s="1"/>
  <c r="B53" i="88"/>
  <c r="D51" i="88"/>
  <c r="B26" i="94"/>
  <c r="C26" i="94" s="1"/>
  <c r="D26" i="94" s="1"/>
  <c r="I56" i="95" s="1"/>
  <c r="C39" i="88"/>
  <c r="B40" i="88" s="1"/>
  <c r="D38" i="88"/>
  <c r="B28" i="100"/>
  <c r="C28" i="100" s="1"/>
  <c r="D28" i="100" s="1"/>
  <c r="M58" i="95" s="1"/>
  <c r="D27" i="100"/>
  <c r="M57" i="95" s="1"/>
  <c r="B26" i="109"/>
  <c r="C26" i="109" s="1"/>
  <c r="D26" i="109" s="1"/>
  <c r="X56" i="95" s="1"/>
  <c r="B26" i="92"/>
  <c r="C26" i="92" s="1"/>
  <c r="D26" i="92" s="1"/>
  <c r="G56" i="95" s="1"/>
  <c r="D25" i="92"/>
  <c r="G55" i="95" s="1"/>
  <c r="B26" i="101"/>
  <c r="C26" i="101" s="1"/>
  <c r="B27" i="101" s="1"/>
  <c r="C27" i="101" s="1"/>
  <c r="B28" i="101" s="1"/>
  <c r="C28" i="101" s="1"/>
  <c r="B29" i="101" s="1"/>
  <c r="C29" i="101" s="1"/>
  <c r="B30" i="101" s="1"/>
  <c r="C30" i="101" s="1"/>
  <c r="D30" i="101" s="1"/>
  <c r="N60" i="95" s="1"/>
  <c r="D25" i="101"/>
  <c r="N55" i="95" s="1"/>
  <c r="H32" i="12" l="1"/>
  <c r="D26" i="101"/>
  <c r="N56" i="95" s="1"/>
  <c r="D28" i="101"/>
  <c r="N58" i="95" s="1"/>
  <c r="D29" i="101"/>
  <c r="N59" i="95" s="1"/>
  <c r="C40" i="88"/>
  <c r="B27" i="92"/>
  <c r="C27" i="92" s="1"/>
  <c r="D39" i="88"/>
  <c r="B54" i="88"/>
  <c r="C54" i="88" s="1"/>
  <c r="C53" i="88"/>
  <c r="B27" i="109"/>
  <c r="C27" i="109" s="1"/>
  <c r="B28" i="109" s="1"/>
  <c r="C28" i="109" s="1"/>
  <c r="B29" i="109" s="1"/>
  <c r="C29" i="109" s="1"/>
  <c r="B30" i="109" s="1"/>
  <c r="C30" i="109" s="1"/>
  <c r="D30" i="109" s="1"/>
  <c r="X60" i="95" s="1"/>
  <c r="B29" i="100"/>
  <c r="C29" i="100" s="1"/>
  <c r="B30" i="100" s="1"/>
  <c r="C30" i="100" s="1"/>
  <c r="D30" i="100" s="1"/>
  <c r="M60" i="95" s="1"/>
  <c r="D28" i="109"/>
  <c r="X58" i="95" s="1"/>
  <c r="B27" i="94"/>
  <c r="C27" i="94" s="1"/>
  <c r="B28" i="94" s="1"/>
  <c r="C28" i="94" s="1"/>
  <c r="B29" i="94" s="1"/>
  <c r="C29" i="94" s="1"/>
  <c r="D27" i="101"/>
  <c r="N57" i="95" s="1"/>
  <c r="D40" i="88" l="1"/>
  <c r="B41" i="88"/>
  <c r="D29" i="100"/>
  <c r="M59" i="95" s="1"/>
  <c r="D27" i="109"/>
  <c r="X57" i="95" s="1"/>
  <c r="B30" i="94"/>
  <c r="C30" i="94" s="1"/>
  <c r="D30" i="94" s="1"/>
  <c r="I60" i="95" s="1"/>
  <c r="D29" i="94"/>
  <c r="I59" i="95" s="1"/>
  <c r="D29" i="109"/>
  <c r="X59" i="95" s="1"/>
  <c r="C41" i="88"/>
  <c r="D54" i="88"/>
  <c r="D53" i="88"/>
  <c r="B28" i="92"/>
  <c r="C28" i="92" s="1"/>
  <c r="D27" i="92"/>
  <c r="G57" i="95" s="1"/>
  <c r="D28" i="94"/>
  <c r="I58" i="95" s="1"/>
  <c r="D27" i="94"/>
  <c r="I57" i="95" s="1"/>
  <c r="D41" i="88" l="1"/>
  <c r="B42" i="88"/>
  <c r="C42" i="88" s="1"/>
  <c r="B29" i="92"/>
  <c r="C29" i="92" s="1"/>
  <c r="B30" i="92" s="1"/>
  <c r="C30" i="92" s="1"/>
  <c r="D28" i="92"/>
  <c r="G58" i="95" s="1"/>
  <c r="D30" i="92"/>
  <c r="G60" i="95" s="1"/>
  <c r="D42" i="88"/>
  <c r="D29" i="92" l="1"/>
  <c r="G59" i="95" s="1"/>
  <c r="E11" i="123" l="1"/>
  <c r="E8" i="123"/>
  <c r="E6" i="123"/>
  <c r="E7" i="123"/>
  <c r="E9" i="123"/>
  <c r="E5" i="123"/>
  <c r="E3" i="123"/>
  <c r="E4" i="123"/>
  <c r="E10" i="123" l="1"/>
  <c r="O17" i="124"/>
  <c r="G4" i="124"/>
  <c r="A20" i="123"/>
  <c r="G6" i="124"/>
  <c r="C20" i="123"/>
  <c r="G10" i="124"/>
  <c r="G20" i="123"/>
  <c r="G8" i="124"/>
  <c r="E20" i="123"/>
  <c r="O18" i="124"/>
  <c r="G7" i="124"/>
  <c r="D20" i="123"/>
  <c r="G9" i="124"/>
  <c r="F20" i="123"/>
  <c r="J20" i="123"/>
  <c r="G12" i="124"/>
  <c r="I20" i="123"/>
  <c r="E17" i="123" l="1"/>
  <c r="D19" i="125" s="1"/>
  <c r="G12" i="123"/>
  <c r="I16" i="124"/>
  <c r="I14" i="124"/>
  <c r="I15" i="124"/>
  <c r="H20" i="123"/>
  <c r="I17" i="124"/>
  <c r="J17" i="124"/>
  <c r="I4" i="124"/>
  <c r="I6" i="124"/>
  <c r="I12" i="124"/>
  <c r="I7" i="124"/>
  <c r="I13" i="124"/>
  <c r="I8" i="124"/>
  <c r="I9" i="124"/>
  <c r="I10" i="124"/>
  <c r="I5" i="124"/>
  <c r="I11" i="124"/>
  <c r="G8" i="123"/>
  <c r="G11" i="124"/>
  <c r="O19" i="124"/>
  <c r="O20" i="124" s="1"/>
  <c r="G10" i="123"/>
  <c r="G11" i="123"/>
  <c r="G6" i="123"/>
  <c r="G7" i="123"/>
  <c r="G4" i="123"/>
  <c r="G5" i="124"/>
  <c r="B20" i="123"/>
  <c r="G9" i="123"/>
  <c r="G5" i="123"/>
  <c r="L19" i="125" l="1"/>
  <c r="C12" i="125"/>
  <c r="D21" i="125"/>
  <c r="C24" i="125"/>
  <c r="D23" i="125"/>
  <c r="C21" i="125"/>
  <c r="D24" i="125"/>
  <c r="C22" i="125"/>
  <c r="C23" i="125"/>
  <c r="D22" i="125"/>
  <c r="C20" i="125"/>
  <c r="C14" i="125"/>
  <c r="D20" i="125"/>
  <c r="D18" i="125"/>
  <c r="C16" i="125"/>
  <c r="C13" i="125"/>
  <c r="C17" i="125"/>
  <c r="D12" i="125"/>
  <c r="C18" i="125"/>
  <c r="D13" i="125"/>
  <c r="D16" i="125"/>
  <c r="D15" i="125"/>
  <c r="D14" i="125"/>
  <c r="D17" i="125"/>
  <c r="C15" i="125"/>
  <c r="C19" i="125"/>
  <c r="G17" i="124"/>
  <c r="AB17" i="124" s="1"/>
  <c r="I19" i="124"/>
  <c r="I18" i="124"/>
  <c r="E23" i="123"/>
  <c r="L18" i="125"/>
  <c r="F12" i="123"/>
  <c r="O23" i="125"/>
  <c r="O22" i="125"/>
  <c r="N21" i="125"/>
  <c r="O21" i="125"/>
  <c r="K21" i="125"/>
  <c r="L22" i="125"/>
  <c r="F15" i="123"/>
  <c r="L24" i="125"/>
  <c r="K24" i="125"/>
  <c r="F13" i="123"/>
  <c r="F16" i="123"/>
  <c r="K22" i="125"/>
  <c r="N22" i="125"/>
  <c r="O24" i="125"/>
  <c r="F14" i="123"/>
  <c r="K23" i="125"/>
  <c r="L21" i="125"/>
  <c r="O15" i="125"/>
  <c r="L20" i="125"/>
  <c r="B3" i="34"/>
  <c r="N13" i="125"/>
  <c r="N14" i="125"/>
  <c r="D3" i="34"/>
  <c r="N15" i="125"/>
  <c r="O16" i="125"/>
  <c r="O12" i="125"/>
  <c r="O13" i="125"/>
  <c r="O17" i="125"/>
  <c r="L13" i="125"/>
  <c r="N23" i="125"/>
  <c r="O18" i="125"/>
  <c r="L16" i="125"/>
  <c r="N20" i="125"/>
  <c r="O20" i="125"/>
  <c r="C3" i="34"/>
  <c r="O14" i="125"/>
  <c r="L23" i="125"/>
  <c r="N16" i="125"/>
  <c r="L14" i="125"/>
  <c r="P25" i="125"/>
  <c r="L15" i="125"/>
  <c r="O19" i="125"/>
  <c r="N19" i="125"/>
  <c r="L17" i="125"/>
  <c r="N17" i="125"/>
  <c r="N18" i="125"/>
  <c r="C32" i="123"/>
  <c r="K18" i="125"/>
  <c r="K12" i="125"/>
  <c r="K17" i="125"/>
  <c r="K16" i="125"/>
  <c r="K15" i="125"/>
  <c r="K13" i="125"/>
  <c r="K14" i="125"/>
  <c r="K20" i="125"/>
  <c r="K19" i="125"/>
  <c r="H23" i="123"/>
  <c r="F7" i="123"/>
  <c r="F8" i="123"/>
  <c r="F10" i="123"/>
  <c r="F11" i="123"/>
  <c r="F3" i="123"/>
  <c r="F5" i="123"/>
  <c r="F9" i="123"/>
  <c r="F6" i="123"/>
  <c r="C23" i="123"/>
  <c r="B23" i="123"/>
  <c r="F4" i="123"/>
  <c r="K20" i="123"/>
  <c r="B21" i="123" s="1"/>
  <c r="D23" i="123"/>
  <c r="F23" i="123"/>
  <c r="A23" i="123"/>
  <c r="G23" i="123"/>
  <c r="I23" i="123"/>
  <c r="D25" i="125" l="1"/>
  <c r="D27" i="125" s="1"/>
  <c r="C25" i="125"/>
  <c r="C27" i="125" s="1"/>
  <c r="K116" i="125"/>
  <c r="K119" i="125"/>
  <c r="K122" i="125"/>
  <c r="K117" i="125"/>
  <c r="K115" i="125"/>
  <c r="K121" i="125"/>
  <c r="K120" i="125"/>
  <c r="K113" i="125"/>
  <c r="K114" i="125"/>
  <c r="C104" i="125" s="1"/>
  <c r="K118" i="125"/>
  <c r="P27" i="125"/>
  <c r="K4" i="125" s="1"/>
  <c r="G50" i="125"/>
  <c r="G47" i="125"/>
  <c r="G53" i="125"/>
  <c r="L26" i="33"/>
  <c r="R3" i="33" s="1"/>
  <c r="B46" i="33" s="1"/>
  <c r="G44" i="125"/>
  <c r="G46" i="125"/>
  <c r="C66" i="24"/>
  <c r="C59" i="24"/>
  <c r="C60" i="24"/>
  <c r="C61" i="24"/>
  <c r="C62" i="24"/>
  <c r="C63" i="24"/>
  <c r="C64" i="24"/>
  <c r="C65" i="24"/>
  <c r="G49" i="125"/>
  <c r="G52" i="125"/>
  <c r="G45" i="125"/>
  <c r="G51" i="125"/>
  <c r="G48" i="125"/>
  <c r="O25" i="125"/>
  <c r="L25" i="125"/>
  <c r="N25" i="125"/>
  <c r="K18" i="33"/>
  <c r="C18" i="33"/>
  <c r="J18" i="33"/>
  <c r="D18" i="33"/>
  <c r="I18" i="33"/>
  <c r="H18" i="33"/>
  <c r="G18" i="33"/>
  <c r="F18" i="33"/>
  <c r="L18" i="33"/>
  <c r="E18" i="33"/>
  <c r="D26" i="33"/>
  <c r="G24" i="33"/>
  <c r="J26" i="33"/>
  <c r="F24" i="33"/>
  <c r="E24" i="33"/>
  <c r="L24" i="33"/>
  <c r="D24" i="33"/>
  <c r="K24" i="33"/>
  <c r="C24" i="33"/>
  <c r="J24" i="33"/>
  <c r="H24" i="33"/>
  <c r="I24" i="33"/>
  <c r="I19" i="33"/>
  <c r="H19" i="33"/>
  <c r="G19" i="33"/>
  <c r="F19" i="33"/>
  <c r="E19" i="33"/>
  <c r="C19" i="33"/>
  <c r="L19" i="33"/>
  <c r="D19" i="33"/>
  <c r="K19" i="33"/>
  <c r="E26" i="33"/>
  <c r="J19" i="33"/>
  <c r="G20" i="33"/>
  <c r="F20" i="33"/>
  <c r="H20" i="33"/>
  <c r="E20" i="33"/>
  <c r="L20" i="33"/>
  <c r="D20" i="33"/>
  <c r="K20" i="33"/>
  <c r="C20" i="33"/>
  <c r="F26" i="33"/>
  <c r="J20" i="33"/>
  <c r="I20" i="33"/>
  <c r="K22" i="33"/>
  <c r="C22" i="33"/>
  <c r="J22" i="33"/>
  <c r="I22" i="33"/>
  <c r="H26" i="33"/>
  <c r="H22" i="33"/>
  <c r="G22" i="33"/>
  <c r="D22" i="33"/>
  <c r="F22" i="33"/>
  <c r="L22" i="33"/>
  <c r="E22" i="33"/>
  <c r="C26" i="33"/>
  <c r="H17" i="33"/>
  <c r="C17" i="33"/>
  <c r="G17" i="33"/>
  <c r="F17" i="33"/>
  <c r="I17" i="33"/>
  <c r="E17" i="33"/>
  <c r="D17" i="33"/>
  <c r="L17" i="33"/>
  <c r="K17" i="33"/>
  <c r="J17" i="33"/>
  <c r="K26" i="33"/>
  <c r="E25" i="33"/>
  <c r="L25" i="33"/>
  <c r="D25" i="33"/>
  <c r="K25" i="33"/>
  <c r="O19" i="33" s="1"/>
  <c r="C25" i="33"/>
  <c r="J25" i="33"/>
  <c r="I25" i="33"/>
  <c r="F25" i="33"/>
  <c r="H25" i="33"/>
  <c r="G25" i="33"/>
  <c r="I23" i="33"/>
  <c r="H23" i="33"/>
  <c r="J23" i="33"/>
  <c r="I26" i="33"/>
  <c r="G23" i="33"/>
  <c r="F23" i="33"/>
  <c r="E23" i="33"/>
  <c r="L23" i="33"/>
  <c r="D23" i="33"/>
  <c r="K23" i="33"/>
  <c r="C23" i="33"/>
  <c r="E21" i="33"/>
  <c r="L21" i="33"/>
  <c r="D21" i="33"/>
  <c r="K21" i="33"/>
  <c r="C21" i="33"/>
  <c r="F21" i="33"/>
  <c r="J21" i="33"/>
  <c r="G26" i="33"/>
  <c r="I21" i="33"/>
  <c r="H21" i="33"/>
  <c r="G21" i="33"/>
  <c r="K17" i="124"/>
  <c r="K16" i="124"/>
  <c r="K15" i="124"/>
  <c r="K14" i="124"/>
  <c r="K25" i="125"/>
  <c r="K5" i="124"/>
  <c r="AB20" i="124"/>
  <c r="K7" i="124"/>
  <c r="K13" i="124"/>
  <c r="K10" i="124"/>
  <c r="K4" i="124"/>
  <c r="K12" i="124"/>
  <c r="K6" i="124"/>
  <c r="K8" i="124"/>
  <c r="K9" i="124"/>
  <c r="K11" i="124"/>
  <c r="J123" i="17"/>
  <c r="J155" i="17" s="1"/>
  <c r="I123" i="17"/>
  <c r="I155" i="17" s="1"/>
  <c r="F123" i="17"/>
  <c r="F155" i="17" s="1"/>
  <c r="K123" i="17"/>
  <c r="K155" i="17" s="1"/>
  <c r="D123" i="17"/>
  <c r="D155" i="17" s="1"/>
  <c r="B123" i="17"/>
  <c r="B155" i="17" s="1"/>
  <c r="H123" i="17"/>
  <c r="H155" i="17" s="1"/>
  <c r="C123" i="17"/>
  <c r="C155" i="17" s="1"/>
  <c r="G123" i="17"/>
  <c r="G155" i="17" s="1"/>
  <c r="E123" i="17"/>
  <c r="E155" i="17" s="1"/>
  <c r="H21" i="123"/>
  <c r="M46" i="125" s="1"/>
  <c r="I21" i="123"/>
  <c r="N52" i="125" s="1"/>
  <c r="G21" i="123"/>
  <c r="L45" i="125" s="1"/>
  <c r="F21" i="123"/>
  <c r="K53" i="125" s="1"/>
  <c r="D21" i="123"/>
  <c r="I52" i="125" s="1"/>
  <c r="J21" i="123"/>
  <c r="O44" i="125" s="1"/>
  <c r="E21" i="123"/>
  <c r="N115" i="125" s="1"/>
  <c r="C21" i="123"/>
  <c r="H51" i="125" s="1"/>
  <c r="A21" i="123"/>
  <c r="F44" i="125" s="1"/>
  <c r="C32" i="125" s="1"/>
  <c r="V12" i="125" s="1"/>
  <c r="C26" i="123"/>
  <c r="C35" i="24"/>
  <c r="C38" i="24"/>
  <c r="C30" i="24"/>
  <c r="C31" i="24"/>
  <c r="C36" i="24"/>
  <c r="C25" i="123"/>
  <c r="C27" i="24"/>
  <c r="C25" i="24"/>
  <c r="C26" i="24"/>
  <c r="C23" i="24"/>
  <c r="C24" i="24"/>
  <c r="K20" i="14"/>
  <c r="C21" i="24"/>
  <c r="B20" i="14"/>
  <c r="C20" i="24"/>
  <c r="C29" i="24"/>
  <c r="C22" i="24"/>
  <c r="C19" i="24"/>
  <c r="E20" i="14"/>
  <c r="G20" i="14"/>
  <c r="H20" i="14"/>
  <c r="J20" i="14"/>
  <c r="C20" i="14"/>
  <c r="F20" i="14"/>
  <c r="I20" i="14"/>
  <c r="D20" i="14"/>
  <c r="C34" i="24"/>
  <c r="C32" i="24"/>
  <c r="C37" i="24"/>
  <c r="C33" i="24"/>
  <c r="S120" i="125" l="1"/>
  <c r="L121" i="125"/>
  <c r="J122" i="125"/>
  <c r="Q119" i="125"/>
  <c r="R115" i="125"/>
  <c r="P117" i="125"/>
  <c r="J116" i="125"/>
  <c r="O113" i="125"/>
  <c r="J117" i="125"/>
  <c r="M114" i="125"/>
  <c r="S118" i="125"/>
  <c r="L114" i="125"/>
  <c r="C105" i="125" s="1"/>
  <c r="N113" i="125"/>
  <c r="L113" i="125"/>
  <c r="M120" i="125"/>
  <c r="O121" i="125"/>
  <c r="S115" i="125"/>
  <c r="Q117" i="125"/>
  <c r="R117" i="125"/>
  <c r="R122" i="125"/>
  <c r="J119" i="125"/>
  <c r="R116" i="125"/>
  <c r="R118" i="125"/>
  <c r="S114" i="125"/>
  <c r="S113" i="125"/>
  <c r="Q120" i="125"/>
  <c r="S121" i="125"/>
  <c r="J115" i="125"/>
  <c r="N117" i="125"/>
  <c r="N122" i="125"/>
  <c r="Q122" i="125"/>
  <c r="P119" i="125"/>
  <c r="P116" i="125"/>
  <c r="J118" i="125"/>
  <c r="R120" i="125"/>
  <c r="L120" i="125"/>
  <c r="Q115" i="125"/>
  <c r="M117" i="125"/>
  <c r="L122" i="125"/>
  <c r="P122" i="125"/>
  <c r="O116" i="125"/>
  <c r="O118" i="125"/>
  <c r="Q118" i="125"/>
  <c r="R114" i="125"/>
  <c r="R113" i="125"/>
  <c r="J120" i="125"/>
  <c r="P121" i="125"/>
  <c r="R121" i="125"/>
  <c r="P115" i="125"/>
  <c r="L117" i="125"/>
  <c r="M122" i="125"/>
  <c r="M119" i="125"/>
  <c r="O119" i="125"/>
  <c r="Q116" i="125"/>
  <c r="N118" i="125"/>
  <c r="P118" i="125"/>
  <c r="J114" i="125"/>
  <c r="E103" i="125" s="1"/>
  <c r="L160" i="125" s="1"/>
  <c r="Q113" i="125"/>
  <c r="P120" i="125"/>
  <c r="Q121" i="125"/>
  <c r="J121" i="125"/>
  <c r="E110" i="125" s="1"/>
  <c r="S117" i="125"/>
  <c r="S122" i="125"/>
  <c r="C120" i="125" s="1"/>
  <c r="L119" i="125"/>
  <c r="N119" i="125"/>
  <c r="N116" i="125"/>
  <c r="M113" i="125"/>
  <c r="L118" i="125"/>
  <c r="O114" i="125"/>
  <c r="Q114" i="125"/>
  <c r="J113" i="125"/>
  <c r="E102" i="125" s="1"/>
  <c r="L159" i="125" s="1"/>
  <c r="O120" i="125"/>
  <c r="N121" i="125"/>
  <c r="M115" i="125"/>
  <c r="O115" i="125"/>
  <c r="S119" i="125"/>
  <c r="S116" i="125"/>
  <c r="M116" i="125"/>
  <c r="M118" i="125"/>
  <c r="N114" i="125"/>
  <c r="P114" i="125"/>
  <c r="P113" i="125"/>
  <c r="N120" i="125"/>
  <c r="M121" i="125"/>
  <c r="L115" i="125"/>
  <c r="O117" i="125"/>
  <c r="O122" i="125"/>
  <c r="R119" i="125"/>
  <c r="L116" i="125"/>
  <c r="D3" i="125"/>
  <c r="E3" i="125" s="1"/>
  <c r="Q146" i="125"/>
  <c r="N146" i="125"/>
  <c r="R146" i="125"/>
  <c r="S146" i="125"/>
  <c r="L146" i="125"/>
  <c r="K146" i="125"/>
  <c r="C128" i="125" s="1"/>
  <c r="P146" i="125"/>
  <c r="M146" i="125"/>
  <c r="J146" i="125"/>
  <c r="O146" i="125"/>
  <c r="E8" i="125"/>
  <c r="G8" i="125"/>
  <c r="H8" i="125"/>
  <c r="O27" i="125"/>
  <c r="K3" i="125" s="1"/>
  <c r="K27" i="125"/>
  <c r="I3" i="125" s="1"/>
  <c r="D8" i="125"/>
  <c r="N27" i="125"/>
  <c r="J3" i="125" s="1"/>
  <c r="L27" i="125"/>
  <c r="H3" i="125" s="1"/>
  <c r="M44" i="125"/>
  <c r="F45" i="125"/>
  <c r="C33" i="125" s="1"/>
  <c r="V13" i="125" s="1"/>
  <c r="K52" i="125"/>
  <c r="K19" i="124"/>
  <c r="L52" i="125"/>
  <c r="O47" i="125"/>
  <c r="F48" i="125"/>
  <c r="K49" i="125"/>
  <c r="K50" i="125"/>
  <c r="J78" i="125"/>
  <c r="I78" i="125"/>
  <c r="M78" i="125"/>
  <c r="K78" i="125"/>
  <c r="F78" i="125"/>
  <c r="C57" i="125" s="1"/>
  <c r="L78" i="125"/>
  <c r="G78" i="125"/>
  <c r="N78" i="125"/>
  <c r="H78" i="125"/>
  <c r="O78" i="125"/>
  <c r="F38" i="24"/>
  <c r="F59" i="24"/>
  <c r="F60" i="24"/>
  <c r="F58" i="24"/>
  <c r="F62" i="24"/>
  <c r="F63" i="24"/>
  <c r="F64" i="24"/>
  <c r="F65" i="24"/>
  <c r="F66" i="24"/>
  <c r="D35" i="24"/>
  <c r="D66" i="24"/>
  <c r="D58" i="24"/>
  <c r="D60" i="24"/>
  <c r="D61" i="24"/>
  <c r="D62" i="24"/>
  <c r="D63" i="24"/>
  <c r="D64" i="24"/>
  <c r="D65" i="24"/>
  <c r="N48" i="125"/>
  <c r="M51" i="125"/>
  <c r="N45" i="125"/>
  <c r="M52" i="125"/>
  <c r="L49" i="125"/>
  <c r="K46" i="125"/>
  <c r="N44" i="125"/>
  <c r="H47" i="125"/>
  <c r="N50" i="125"/>
  <c r="J53" i="125"/>
  <c r="K59" i="24"/>
  <c r="K60" i="24"/>
  <c r="K61" i="24"/>
  <c r="K62" i="24"/>
  <c r="K63" i="24"/>
  <c r="K64" i="24"/>
  <c r="K65" i="24"/>
  <c r="K58" i="24"/>
  <c r="M48" i="125"/>
  <c r="O51" i="125"/>
  <c r="M45" i="125"/>
  <c r="H52" i="125"/>
  <c r="J49" i="125"/>
  <c r="J46" i="125"/>
  <c r="H53" i="125"/>
  <c r="O53" i="125"/>
  <c r="C50" i="125" s="1"/>
  <c r="U18" i="125" s="1"/>
  <c r="O50" i="125"/>
  <c r="E25" i="24"/>
  <c r="E61" i="24"/>
  <c r="E62" i="24"/>
  <c r="E63" i="24"/>
  <c r="E64" i="24"/>
  <c r="E65" i="24"/>
  <c r="E66" i="24"/>
  <c r="E59" i="24"/>
  <c r="E58" i="24"/>
  <c r="J48" i="125"/>
  <c r="L48" i="125"/>
  <c r="I45" i="125"/>
  <c r="J52" i="125"/>
  <c r="I49" i="125"/>
  <c r="O49" i="125"/>
  <c r="I46" i="125"/>
  <c r="L44" i="125"/>
  <c r="N53" i="125"/>
  <c r="N47" i="125"/>
  <c r="G30" i="24"/>
  <c r="G59" i="24"/>
  <c r="G60" i="24"/>
  <c r="G61" i="24"/>
  <c r="G58" i="24"/>
  <c r="G63" i="24"/>
  <c r="G64" i="24"/>
  <c r="G65" i="24"/>
  <c r="G66" i="24"/>
  <c r="H48" i="125"/>
  <c r="I48" i="125"/>
  <c r="N51" i="125"/>
  <c r="O52" i="125"/>
  <c r="N49" i="125"/>
  <c r="H46" i="125"/>
  <c r="H44" i="125"/>
  <c r="F53" i="125"/>
  <c r="M47" i="125"/>
  <c r="F47" i="125"/>
  <c r="J50" i="125"/>
  <c r="H30" i="24"/>
  <c r="H59" i="24"/>
  <c r="H60" i="24"/>
  <c r="H61" i="24"/>
  <c r="H62" i="24"/>
  <c r="H58" i="24"/>
  <c r="H64" i="24"/>
  <c r="H65" i="24"/>
  <c r="H66" i="24"/>
  <c r="O48" i="125"/>
  <c r="L51" i="125"/>
  <c r="F51" i="125"/>
  <c r="K45" i="125"/>
  <c r="F49" i="125"/>
  <c r="N46" i="125"/>
  <c r="O46" i="125"/>
  <c r="K44" i="125"/>
  <c r="M53" i="125"/>
  <c r="J47" i="125"/>
  <c r="K47" i="125"/>
  <c r="I50" i="125"/>
  <c r="J51" i="125"/>
  <c r="K51" i="125"/>
  <c r="J45" i="125"/>
  <c r="H49" i="125"/>
  <c r="L46" i="125"/>
  <c r="J44" i="125"/>
  <c r="I53" i="125"/>
  <c r="L47" i="125"/>
  <c r="F50" i="125"/>
  <c r="H50" i="125"/>
  <c r="J31" i="24"/>
  <c r="J66" i="24"/>
  <c r="J59" i="24"/>
  <c r="J60" i="24"/>
  <c r="J61" i="24"/>
  <c r="J62" i="24"/>
  <c r="J63" i="24"/>
  <c r="J64" i="24"/>
  <c r="J58" i="24"/>
  <c r="I38" i="24"/>
  <c r="I59" i="24"/>
  <c r="I60" i="24"/>
  <c r="I61" i="24"/>
  <c r="I62" i="24"/>
  <c r="I63" i="24"/>
  <c r="I58" i="24"/>
  <c r="I65" i="24"/>
  <c r="I66" i="24"/>
  <c r="K48" i="125"/>
  <c r="I51" i="125"/>
  <c r="H45" i="125"/>
  <c r="O45" i="125"/>
  <c r="F52" i="125"/>
  <c r="M49" i="125"/>
  <c r="F46" i="125"/>
  <c r="I44" i="125"/>
  <c r="L53" i="125"/>
  <c r="I47" i="125"/>
  <c r="L50" i="125"/>
  <c r="M50" i="125"/>
  <c r="R5" i="33"/>
  <c r="B48" i="33" s="1"/>
  <c r="I48" i="33" s="1"/>
  <c r="R6" i="33"/>
  <c r="B49" i="33" s="1"/>
  <c r="J49" i="33" s="1"/>
  <c r="O15" i="33"/>
  <c r="B42" i="33" s="1"/>
  <c r="O9" i="33"/>
  <c r="B36" i="33" s="1"/>
  <c r="O16" i="33"/>
  <c r="O6" i="33"/>
  <c r="B33" i="33" s="1"/>
  <c r="R8" i="33"/>
  <c r="B51" i="33" s="1"/>
  <c r="O7" i="33"/>
  <c r="B34" i="33" s="1"/>
  <c r="O10" i="33"/>
  <c r="B37" i="33" s="1"/>
  <c r="O3" i="33"/>
  <c r="O18" i="33"/>
  <c r="I46" i="33"/>
  <c r="J46" i="33"/>
  <c r="K46" i="33"/>
  <c r="D46" i="33"/>
  <c r="L46" i="33"/>
  <c r="E46" i="33"/>
  <c r="C46" i="33"/>
  <c r="C53" i="33" s="1"/>
  <c r="K57" i="33" s="1"/>
  <c r="H46" i="33"/>
  <c r="F46" i="33"/>
  <c r="G46" i="33"/>
  <c r="O11" i="33"/>
  <c r="B38" i="33" s="1"/>
  <c r="O8" i="33"/>
  <c r="B35" i="33" s="1"/>
  <c r="O17" i="33"/>
  <c r="R4" i="33"/>
  <c r="O14" i="33"/>
  <c r="B41" i="33" s="1"/>
  <c r="R11" i="33"/>
  <c r="O4" i="33"/>
  <c r="B31" i="33" s="1"/>
  <c r="O13" i="33"/>
  <c r="B40" i="33" s="1"/>
  <c r="O12" i="33"/>
  <c r="B39" i="33" s="1"/>
  <c r="R10" i="33"/>
  <c r="R12" i="33"/>
  <c r="O5" i="33"/>
  <c r="B32" i="33" s="1"/>
  <c r="R9" i="33"/>
  <c r="B52" i="33" s="1"/>
  <c r="R7" i="33"/>
  <c r="B50" i="33" s="1"/>
  <c r="K18" i="124"/>
  <c r="K35" i="24"/>
  <c r="C27" i="26"/>
  <c r="C27" i="29" s="1"/>
  <c r="C75" i="26"/>
  <c r="I29" i="24"/>
  <c r="B20" i="24"/>
  <c r="K27" i="24"/>
  <c r="G35" i="24"/>
  <c r="E33" i="24"/>
  <c r="E23" i="24"/>
  <c r="E38" i="24"/>
  <c r="I19" i="24"/>
  <c r="E27" i="24"/>
  <c r="I35" i="24"/>
  <c r="I32" i="24"/>
  <c r="K25" i="24"/>
  <c r="K19" i="24"/>
  <c r="J19" i="24"/>
  <c r="J24" i="24"/>
  <c r="J29" i="24"/>
  <c r="J22" i="24"/>
  <c r="K24" i="24"/>
  <c r="K30" i="24"/>
  <c r="J38" i="24"/>
  <c r="J35" i="24"/>
  <c r="J21" i="24"/>
  <c r="J23" i="24"/>
  <c r="F37" i="24"/>
  <c r="F31" i="24"/>
  <c r="K31" i="24"/>
  <c r="F33" i="24"/>
  <c r="K34" i="24"/>
  <c r="J20" i="24"/>
  <c r="F25" i="24"/>
  <c r="K22" i="24"/>
  <c r="D37" i="24"/>
  <c r="D34" i="24"/>
  <c r="H33" i="24"/>
  <c r="J25" i="24"/>
  <c r="G24" i="24"/>
  <c r="K20" i="24"/>
  <c r="H27" i="24"/>
  <c r="J36" i="24"/>
  <c r="G33" i="24"/>
  <c r="D33" i="24"/>
  <c r="F32" i="24"/>
  <c r="D26" i="24"/>
  <c r="G21" i="24"/>
  <c r="G27" i="24"/>
  <c r="G38" i="24"/>
  <c r="G37" i="24"/>
  <c r="G34" i="24"/>
  <c r="D32" i="24"/>
  <c r="G32" i="24"/>
  <c r="K29" i="24"/>
  <c r="H37" i="24"/>
  <c r="H22" i="24"/>
  <c r="F24" i="24"/>
  <c r="F20" i="24"/>
  <c r="H26" i="24"/>
  <c r="F30" i="24"/>
  <c r="F35" i="24"/>
  <c r="J33" i="24"/>
  <c r="K33" i="24"/>
  <c r="H32" i="24"/>
  <c r="J34" i="24"/>
  <c r="F34" i="24"/>
  <c r="F23" i="24"/>
  <c r="K26" i="24"/>
  <c r="F29" i="24"/>
  <c r="F22" i="24"/>
  <c r="F21" i="24"/>
  <c r="H20" i="24"/>
  <c r="H24" i="24"/>
  <c r="B23" i="24"/>
  <c r="K23" i="24"/>
  <c r="F27" i="24"/>
  <c r="K36" i="24"/>
  <c r="H31" i="24"/>
  <c r="J30" i="24"/>
  <c r="K38" i="24"/>
  <c r="H34" i="24"/>
  <c r="H23" i="24"/>
  <c r="F26" i="24"/>
  <c r="J37" i="24"/>
  <c r="K37" i="24"/>
  <c r="J32" i="24"/>
  <c r="K32" i="24"/>
  <c r="H29" i="24"/>
  <c r="F19" i="24"/>
  <c r="H19" i="24"/>
  <c r="H21" i="24"/>
  <c r="J26" i="24"/>
  <c r="H25" i="24"/>
  <c r="K21" i="24"/>
  <c r="J27" i="24"/>
  <c r="H38" i="24"/>
  <c r="D21" i="24"/>
  <c r="D22" i="24"/>
  <c r="D19" i="24"/>
  <c r="G23" i="24"/>
  <c r="G22" i="24"/>
  <c r="G25" i="24"/>
  <c r="Q18" i="12"/>
  <c r="P18" i="12" s="1"/>
  <c r="G36" i="24"/>
  <c r="G31" i="24"/>
  <c r="D30" i="24"/>
  <c r="D24" i="24"/>
  <c r="G19" i="24"/>
  <c r="G26" i="24"/>
  <c r="D27" i="24"/>
  <c r="Q16" i="12"/>
  <c r="P16" i="12" s="1"/>
  <c r="H36" i="24"/>
  <c r="D36" i="24"/>
  <c r="D31" i="24"/>
  <c r="H35" i="24"/>
  <c r="D29" i="24"/>
  <c r="D20" i="24"/>
  <c r="G29" i="24"/>
  <c r="G20" i="24"/>
  <c r="D23" i="24"/>
  <c r="D25" i="24"/>
  <c r="Q19" i="12"/>
  <c r="P19" i="12" s="1"/>
  <c r="P29" i="12" s="1"/>
  <c r="F36" i="24"/>
  <c r="D38" i="24"/>
  <c r="B27" i="24"/>
  <c r="C52" i="14"/>
  <c r="H22" i="123"/>
  <c r="I33" i="24"/>
  <c r="E32" i="24"/>
  <c r="I34" i="24"/>
  <c r="D52" i="14"/>
  <c r="G52" i="14"/>
  <c r="B19" i="24"/>
  <c r="B52" i="14"/>
  <c r="K52" i="14"/>
  <c r="B21" i="24"/>
  <c r="I24" i="24"/>
  <c r="I26" i="24"/>
  <c r="E24" i="24"/>
  <c r="B26" i="24"/>
  <c r="Q20" i="12"/>
  <c r="P20" i="12" s="1"/>
  <c r="Q21" i="12"/>
  <c r="P21" i="12" s="1"/>
  <c r="E31" i="24"/>
  <c r="E30" i="24"/>
  <c r="I30" i="24"/>
  <c r="E35" i="24"/>
  <c r="C22" i="123"/>
  <c r="F22" i="123"/>
  <c r="J34" i="12"/>
  <c r="AB19" i="124" s="1"/>
  <c r="B32" i="24"/>
  <c r="B30" i="24"/>
  <c r="B35" i="24"/>
  <c r="B36" i="24"/>
  <c r="B33" i="24"/>
  <c r="B37" i="24"/>
  <c r="B31" i="24"/>
  <c r="B34" i="24"/>
  <c r="B29" i="24"/>
  <c r="E34" i="24"/>
  <c r="I52" i="14"/>
  <c r="J52" i="14"/>
  <c r="E52" i="14"/>
  <c r="E22" i="24"/>
  <c r="I20" i="24"/>
  <c r="E21" i="24"/>
  <c r="B25" i="24"/>
  <c r="E26" i="24"/>
  <c r="B24" i="24"/>
  <c r="Q15" i="12"/>
  <c r="P15" i="12" s="1"/>
  <c r="Q17" i="12"/>
  <c r="P17" i="12" s="1"/>
  <c r="I36" i="24"/>
  <c r="E22" i="123"/>
  <c r="G22" i="123"/>
  <c r="B38" i="24"/>
  <c r="D22" i="123"/>
  <c r="E37" i="24"/>
  <c r="I37" i="24"/>
  <c r="F52" i="14"/>
  <c r="H52" i="14"/>
  <c r="E29" i="24"/>
  <c r="E19" i="24"/>
  <c r="I21" i="24"/>
  <c r="E20" i="24"/>
  <c r="I22" i="24"/>
  <c r="I25" i="24"/>
  <c r="I23" i="24"/>
  <c r="B22" i="24"/>
  <c r="I27" i="24"/>
  <c r="B22" i="123"/>
  <c r="E36" i="24"/>
  <c r="I31" i="24"/>
  <c r="J22" i="123"/>
  <c r="I22" i="123"/>
  <c r="E108" i="125" l="1"/>
  <c r="E106" i="125"/>
  <c r="K163" i="125" s="1"/>
  <c r="P160" i="125"/>
  <c r="C111" i="125"/>
  <c r="L153" i="125" s="1"/>
  <c r="C118" i="125"/>
  <c r="C119" i="125"/>
  <c r="E107" i="125"/>
  <c r="C116" i="125"/>
  <c r="J158" i="125" s="1"/>
  <c r="E141" i="125" s="1"/>
  <c r="C107" i="125"/>
  <c r="N149" i="125" s="1"/>
  <c r="C115" i="125"/>
  <c r="J157" i="125" s="1"/>
  <c r="E109" i="125"/>
  <c r="C109" i="125"/>
  <c r="R151" i="125" s="1"/>
  <c r="C117" i="125"/>
  <c r="E105" i="125"/>
  <c r="L162" i="125" s="1"/>
  <c r="M159" i="125"/>
  <c r="C114" i="125"/>
  <c r="S156" i="125" s="1"/>
  <c r="E111" i="125"/>
  <c r="C113" i="125"/>
  <c r="P155" i="125" s="1"/>
  <c r="J160" i="125"/>
  <c r="O160" i="125"/>
  <c r="Q160" i="125"/>
  <c r="C110" i="125"/>
  <c r="O152" i="125" s="1"/>
  <c r="C112" i="125"/>
  <c r="N154" i="125" s="1"/>
  <c r="N160" i="125"/>
  <c r="M160" i="125"/>
  <c r="R159" i="125"/>
  <c r="E104" i="125"/>
  <c r="K160" i="125"/>
  <c r="R160" i="125"/>
  <c r="S159" i="125"/>
  <c r="S160" i="125"/>
  <c r="J159" i="125"/>
  <c r="E127" i="125" s="1"/>
  <c r="K195" i="125" s="1"/>
  <c r="N159" i="125"/>
  <c r="Q159" i="125"/>
  <c r="C108" i="125"/>
  <c r="O159" i="125"/>
  <c r="P159" i="125"/>
  <c r="K159" i="125"/>
  <c r="C106" i="125"/>
  <c r="K184" i="125"/>
  <c r="C168" i="125" s="1"/>
  <c r="L184" i="125"/>
  <c r="S184" i="125"/>
  <c r="M184" i="125"/>
  <c r="N184" i="125"/>
  <c r="J184" i="125"/>
  <c r="Q184" i="125"/>
  <c r="P184" i="125"/>
  <c r="R184" i="125"/>
  <c r="O184" i="125"/>
  <c r="N147" i="125"/>
  <c r="O147" i="125"/>
  <c r="R147" i="125"/>
  <c r="M147" i="125"/>
  <c r="P147" i="125"/>
  <c r="Q147" i="125"/>
  <c r="S147" i="125"/>
  <c r="K147" i="125"/>
  <c r="C129" i="125" s="1"/>
  <c r="J147" i="125"/>
  <c r="L147" i="125"/>
  <c r="C8" i="125"/>
  <c r="AG19" i="124" s="1"/>
  <c r="M8" i="125"/>
  <c r="C3" i="125"/>
  <c r="AG14" i="124" s="1"/>
  <c r="M3" i="125"/>
  <c r="C84" i="24"/>
  <c r="C16" i="24" s="1"/>
  <c r="C39" i="125"/>
  <c r="C34" i="125"/>
  <c r="C43" i="125"/>
  <c r="C36" i="125"/>
  <c r="C49" i="125"/>
  <c r="C44" i="125"/>
  <c r="C41" i="125"/>
  <c r="C42" i="125"/>
  <c r="V22" i="125" s="1"/>
  <c r="J79" i="125"/>
  <c r="M79" i="125"/>
  <c r="F79" i="125"/>
  <c r="C58" i="125" s="1"/>
  <c r="L79" i="125"/>
  <c r="K79" i="125"/>
  <c r="N79" i="125"/>
  <c r="G79" i="125"/>
  <c r="H79" i="125"/>
  <c r="O79" i="125"/>
  <c r="I79" i="125"/>
  <c r="C40" i="125"/>
  <c r="V20" i="125" s="1"/>
  <c r="C35" i="125"/>
  <c r="V15" i="125" s="1"/>
  <c r="C45" i="125"/>
  <c r="U13" i="125" s="1"/>
  <c r="C37" i="125"/>
  <c r="V17" i="125" s="1"/>
  <c r="C38" i="125"/>
  <c r="V18" i="125" s="1"/>
  <c r="C47" i="125"/>
  <c r="U15" i="125" s="1"/>
  <c r="C48" i="125"/>
  <c r="U16" i="125" s="1"/>
  <c r="C46" i="125"/>
  <c r="U14" i="125" s="1"/>
  <c r="K96" i="125"/>
  <c r="F96" i="125"/>
  <c r="L96" i="125"/>
  <c r="O96" i="125"/>
  <c r="C84" i="125" s="1"/>
  <c r="J96" i="125"/>
  <c r="N96" i="125"/>
  <c r="I96" i="125"/>
  <c r="M96" i="125"/>
  <c r="H96" i="125"/>
  <c r="G96" i="125"/>
  <c r="J48" i="33"/>
  <c r="L48" i="33"/>
  <c r="M48" i="33"/>
  <c r="K48" i="33"/>
  <c r="E48" i="33"/>
  <c r="N48" i="33"/>
  <c r="H48" i="33"/>
  <c r="F48" i="33"/>
  <c r="G48" i="33"/>
  <c r="I49" i="33"/>
  <c r="H49" i="33"/>
  <c r="O49" i="33"/>
  <c r="G49" i="33"/>
  <c r="N49" i="33"/>
  <c r="M49" i="33"/>
  <c r="L49" i="33"/>
  <c r="K49" i="33"/>
  <c r="F49" i="33"/>
  <c r="B76" i="33"/>
  <c r="B30" i="33"/>
  <c r="O23" i="33"/>
  <c r="O38" i="33"/>
  <c r="P38" i="33"/>
  <c r="Q38" i="33"/>
  <c r="R38" i="33"/>
  <c r="S38" i="33"/>
  <c r="N38" i="33"/>
  <c r="L38" i="33"/>
  <c r="T38" i="33"/>
  <c r="M38" i="33"/>
  <c r="K38" i="33"/>
  <c r="L37" i="33"/>
  <c r="J37" i="33"/>
  <c r="M37" i="33"/>
  <c r="S37" i="33"/>
  <c r="N37" i="33"/>
  <c r="O37" i="33"/>
  <c r="P37" i="33"/>
  <c r="Q37" i="33"/>
  <c r="K37" i="33"/>
  <c r="R37" i="33"/>
  <c r="H33" i="33"/>
  <c r="F33" i="33"/>
  <c r="I33" i="33"/>
  <c r="J33" i="33"/>
  <c r="K33" i="33"/>
  <c r="L33" i="33"/>
  <c r="M33" i="33"/>
  <c r="G33" i="33"/>
  <c r="N33" i="33"/>
  <c r="O33" i="33"/>
  <c r="M32" i="33"/>
  <c r="F32" i="33"/>
  <c r="N32" i="33"/>
  <c r="G32" i="33"/>
  <c r="E32" i="33"/>
  <c r="H32" i="33"/>
  <c r="I32" i="33"/>
  <c r="L32" i="33"/>
  <c r="J32" i="33"/>
  <c r="K32" i="33"/>
  <c r="P41" i="33"/>
  <c r="N41" i="33"/>
  <c r="Q41" i="33"/>
  <c r="R41" i="33"/>
  <c r="S41" i="33"/>
  <c r="T41" i="33"/>
  <c r="W41" i="33"/>
  <c r="U41" i="33"/>
  <c r="V41" i="33"/>
  <c r="O41" i="33"/>
  <c r="U40" i="33"/>
  <c r="N40" i="33"/>
  <c r="V40" i="33"/>
  <c r="O40" i="33"/>
  <c r="M40" i="33"/>
  <c r="P40" i="33"/>
  <c r="Q40" i="33"/>
  <c r="R40" i="33"/>
  <c r="T40" i="33"/>
  <c r="S40" i="33"/>
  <c r="B47" i="33"/>
  <c r="R14" i="33"/>
  <c r="K52" i="33"/>
  <c r="I52" i="33"/>
  <c r="L52" i="33"/>
  <c r="M52" i="33"/>
  <c r="R52" i="33"/>
  <c r="R53" i="33" s="1"/>
  <c r="N52" i="33"/>
  <c r="O52" i="33"/>
  <c r="P52" i="33"/>
  <c r="J52" i="33"/>
  <c r="Q52" i="33"/>
  <c r="J31" i="33"/>
  <c r="K31" i="33"/>
  <c r="L31" i="33"/>
  <c r="E31" i="33"/>
  <c r="M31" i="33"/>
  <c r="F31" i="33"/>
  <c r="D31" i="33"/>
  <c r="G31" i="33"/>
  <c r="I31" i="33"/>
  <c r="H31" i="33"/>
  <c r="K34" i="33"/>
  <c r="L34" i="33"/>
  <c r="M34" i="33"/>
  <c r="N34" i="33"/>
  <c r="O34" i="33"/>
  <c r="J34" i="33"/>
  <c r="H34" i="33"/>
  <c r="P34" i="33"/>
  <c r="I34" i="33"/>
  <c r="G34" i="33"/>
  <c r="T23" i="33"/>
  <c r="W56" i="33" s="1"/>
  <c r="V85" i="33" s="1"/>
  <c r="U113" i="33" s="1"/>
  <c r="E118" i="33" s="1"/>
  <c r="P51" i="33"/>
  <c r="I51" i="33"/>
  <c r="Q51" i="33"/>
  <c r="J51" i="33"/>
  <c r="H51" i="33"/>
  <c r="K51" i="33"/>
  <c r="O51" i="33"/>
  <c r="L51" i="33"/>
  <c r="M51" i="33"/>
  <c r="N51" i="33"/>
  <c r="Q36" i="33"/>
  <c r="J36" i="33"/>
  <c r="R36" i="33"/>
  <c r="K36" i="33"/>
  <c r="I36" i="33"/>
  <c r="L36" i="33"/>
  <c r="M36" i="33"/>
  <c r="N36" i="33"/>
  <c r="O36" i="33"/>
  <c r="P36" i="33"/>
  <c r="M50" i="33"/>
  <c r="N50" i="33"/>
  <c r="O50" i="33"/>
  <c r="H50" i="33"/>
  <c r="P50" i="33"/>
  <c r="I50" i="33"/>
  <c r="G50" i="33"/>
  <c r="L50" i="33"/>
  <c r="J50" i="33"/>
  <c r="K50" i="33"/>
  <c r="P39" i="33"/>
  <c r="O39" i="33"/>
  <c r="N39" i="33"/>
  <c r="U39" i="33"/>
  <c r="M39" i="33"/>
  <c r="T39" i="33"/>
  <c r="L39" i="33"/>
  <c r="S39" i="33"/>
  <c r="R39" i="33"/>
  <c r="Q39" i="33"/>
  <c r="L35" i="33"/>
  <c r="K35" i="33"/>
  <c r="J35" i="33"/>
  <c r="M35" i="33"/>
  <c r="Q35" i="33"/>
  <c r="I35" i="33"/>
  <c r="P35" i="33"/>
  <c r="H35" i="33"/>
  <c r="O35" i="33"/>
  <c r="N35" i="33"/>
  <c r="S42" i="33"/>
  <c r="T42" i="33"/>
  <c r="U42" i="33"/>
  <c r="V42" i="33"/>
  <c r="W42" i="33"/>
  <c r="P42" i="33"/>
  <c r="X42" i="33"/>
  <c r="X43" i="33" s="1"/>
  <c r="R42" i="33"/>
  <c r="Q42" i="33"/>
  <c r="O42" i="33"/>
  <c r="B27" i="26"/>
  <c r="B27" i="29" s="1"/>
  <c r="B75" i="26"/>
  <c r="D27" i="26"/>
  <c r="D27" i="29" s="1"/>
  <c r="D75" i="26"/>
  <c r="J27" i="26"/>
  <c r="J27" i="29" s="1"/>
  <c r="J75" i="26"/>
  <c r="E27" i="26"/>
  <c r="E27" i="29" s="1"/>
  <c r="E75" i="26"/>
  <c r="F27" i="26"/>
  <c r="F27" i="29" s="1"/>
  <c r="F75" i="26"/>
  <c r="H27" i="26"/>
  <c r="H27" i="29" s="1"/>
  <c r="H75" i="26"/>
  <c r="I27" i="26"/>
  <c r="I27" i="29" s="1"/>
  <c r="I75" i="26"/>
  <c r="G27" i="26"/>
  <c r="G27" i="29" s="1"/>
  <c r="G75" i="26"/>
  <c r="K27" i="26"/>
  <c r="K27" i="29" s="1"/>
  <c r="K75" i="26"/>
  <c r="Q28" i="12"/>
  <c r="O19" i="12"/>
  <c r="N19" i="12" s="1"/>
  <c r="N29" i="12" s="1"/>
  <c r="Q29" i="12"/>
  <c r="C72" i="24"/>
  <c r="E4" i="24" s="1"/>
  <c r="C71" i="24"/>
  <c r="K3" i="24" s="1"/>
  <c r="C83" i="24"/>
  <c r="C15" i="24" s="1"/>
  <c r="C77" i="24"/>
  <c r="E77" i="24" s="1"/>
  <c r="C80" i="24"/>
  <c r="G12" i="24" s="1"/>
  <c r="C85" i="24"/>
  <c r="K17" i="24" s="1"/>
  <c r="P26" i="12"/>
  <c r="O16" i="12"/>
  <c r="N16" i="12" s="1"/>
  <c r="M16" i="12" s="1"/>
  <c r="C81" i="24"/>
  <c r="E81" i="24" s="1"/>
  <c r="Q26" i="12"/>
  <c r="C75" i="24"/>
  <c r="B7" i="24" s="1"/>
  <c r="C78" i="24"/>
  <c r="B10" i="24" s="1"/>
  <c r="C73" i="24"/>
  <c r="H5" i="24" s="1"/>
  <c r="C74" i="24"/>
  <c r="K6" i="24" s="1"/>
  <c r="P28" i="12"/>
  <c r="C76" i="24"/>
  <c r="Q31" i="12"/>
  <c r="O21" i="12"/>
  <c r="N21" i="12" s="1"/>
  <c r="P27" i="12"/>
  <c r="P25" i="12"/>
  <c r="P22" i="12"/>
  <c r="M45" i="12"/>
  <c r="Q27" i="12"/>
  <c r="O17" i="12"/>
  <c r="N17" i="12" s="1"/>
  <c r="Q22" i="12"/>
  <c r="M46" i="12"/>
  <c r="Q25" i="12"/>
  <c r="O15" i="12"/>
  <c r="N15" i="12" s="1"/>
  <c r="M38" i="24"/>
  <c r="C79" i="24"/>
  <c r="M27" i="24"/>
  <c r="O18" i="12"/>
  <c r="P31" i="12"/>
  <c r="C3" i="28"/>
  <c r="C2" i="28"/>
  <c r="Q30" i="12"/>
  <c r="O20" i="12"/>
  <c r="P30" i="12"/>
  <c r="C82" i="24"/>
  <c r="O163" i="125" l="1"/>
  <c r="M153" i="125"/>
  <c r="S153" i="125"/>
  <c r="R153" i="125"/>
  <c r="Q163" i="125"/>
  <c r="N195" i="125"/>
  <c r="J153" i="125"/>
  <c r="P153" i="125"/>
  <c r="K153" i="125"/>
  <c r="P163" i="125"/>
  <c r="Q153" i="125"/>
  <c r="M151" i="125"/>
  <c r="S163" i="125"/>
  <c r="E140" i="125" s="1"/>
  <c r="O153" i="125"/>
  <c r="O157" i="125"/>
  <c r="N153" i="125"/>
  <c r="J163" i="125"/>
  <c r="N163" i="125"/>
  <c r="M163" i="125"/>
  <c r="R163" i="125"/>
  <c r="L163" i="125"/>
  <c r="E84" i="24"/>
  <c r="B16" i="24"/>
  <c r="K155" i="125"/>
  <c r="O151" i="125"/>
  <c r="L158" i="125"/>
  <c r="N158" i="125"/>
  <c r="Q156" i="125"/>
  <c r="R158" i="125"/>
  <c r="N156" i="125"/>
  <c r="S158" i="125"/>
  <c r="C148" i="125" s="1"/>
  <c r="S151" i="125"/>
  <c r="K158" i="125"/>
  <c r="Q158" i="125"/>
  <c r="P158" i="125"/>
  <c r="E128" i="125"/>
  <c r="R196" i="125" s="1"/>
  <c r="P151" i="125"/>
  <c r="R155" i="125"/>
  <c r="N151" i="125"/>
  <c r="L156" i="125"/>
  <c r="P195" i="125"/>
  <c r="R157" i="125"/>
  <c r="C146" i="125" s="1"/>
  <c r="N157" i="125"/>
  <c r="K156" i="125"/>
  <c r="Q195" i="125"/>
  <c r="P157" i="125"/>
  <c r="R156" i="125"/>
  <c r="Q149" i="125"/>
  <c r="O156" i="125"/>
  <c r="Q155" i="125"/>
  <c r="P156" i="125"/>
  <c r="J151" i="125"/>
  <c r="M158" i="125"/>
  <c r="O158" i="125"/>
  <c r="K157" i="125"/>
  <c r="M157" i="125"/>
  <c r="Q157" i="125"/>
  <c r="M154" i="125"/>
  <c r="L149" i="125"/>
  <c r="J156" i="125"/>
  <c r="Q151" i="125"/>
  <c r="O195" i="125"/>
  <c r="M155" i="125"/>
  <c r="S157" i="125"/>
  <c r="K149" i="125"/>
  <c r="O149" i="125"/>
  <c r="M149" i="125"/>
  <c r="R149" i="125"/>
  <c r="M156" i="125"/>
  <c r="K151" i="125"/>
  <c r="L151" i="125"/>
  <c r="L157" i="125"/>
  <c r="J149" i="125"/>
  <c r="S149" i="125"/>
  <c r="R195" i="125"/>
  <c r="L155" i="125"/>
  <c r="J162" i="125"/>
  <c r="P149" i="125"/>
  <c r="S195" i="125"/>
  <c r="P154" i="125"/>
  <c r="S155" i="125"/>
  <c r="R154" i="125"/>
  <c r="J195" i="125"/>
  <c r="E168" i="125" s="1"/>
  <c r="R225" i="125" s="1"/>
  <c r="O155" i="125"/>
  <c r="J155" i="125"/>
  <c r="L195" i="125"/>
  <c r="N155" i="125"/>
  <c r="M195" i="125"/>
  <c r="J154" i="125"/>
  <c r="F116" i="125"/>
  <c r="F151" i="125" s="1"/>
  <c r="C121" i="125"/>
  <c r="N152" i="125"/>
  <c r="N162" i="125"/>
  <c r="M152" i="125"/>
  <c r="Q162" i="125"/>
  <c r="R162" i="125"/>
  <c r="E112" i="125"/>
  <c r="K152" i="125"/>
  <c r="M162" i="125"/>
  <c r="K162" i="125"/>
  <c r="P162" i="125"/>
  <c r="Q152" i="125"/>
  <c r="L152" i="125"/>
  <c r="S152" i="125"/>
  <c r="S162" i="125"/>
  <c r="P152" i="125"/>
  <c r="O162" i="125"/>
  <c r="R152" i="125"/>
  <c r="L154" i="125"/>
  <c r="Q154" i="125"/>
  <c r="K154" i="125"/>
  <c r="O154" i="125"/>
  <c r="L161" i="125"/>
  <c r="J161" i="125"/>
  <c r="E129" i="125" s="1"/>
  <c r="O161" i="125"/>
  <c r="K161" i="125"/>
  <c r="M161" i="125"/>
  <c r="S161" i="125"/>
  <c r="P161" i="125"/>
  <c r="N161" i="125"/>
  <c r="R161" i="125"/>
  <c r="Q161" i="125"/>
  <c r="S154" i="125"/>
  <c r="J152" i="125"/>
  <c r="K148" i="125"/>
  <c r="C130" i="125" s="1"/>
  <c r="P186" i="125" s="1"/>
  <c r="N148" i="125"/>
  <c r="S148" i="125"/>
  <c r="Q148" i="125"/>
  <c r="M148" i="125"/>
  <c r="L148" i="125"/>
  <c r="O148" i="125"/>
  <c r="R148" i="125"/>
  <c r="P148" i="125"/>
  <c r="J148" i="125"/>
  <c r="J150" i="125"/>
  <c r="R150" i="125"/>
  <c r="L150" i="125"/>
  <c r="K150" i="125"/>
  <c r="M150" i="125"/>
  <c r="N150" i="125"/>
  <c r="O150" i="125"/>
  <c r="S150" i="125"/>
  <c r="P150" i="125"/>
  <c r="Q150" i="125"/>
  <c r="R185" i="125"/>
  <c r="Q185" i="125"/>
  <c r="K185" i="125"/>
  <c r="C169" i="125" s="1"/>
  <c r="S185" i="125"/>
  <c r="J185" i="125"/>
  <c r="L185" i="125"/>
  <c r="P185" i="125"/>
  <c r="M185" i="125"/>
  <c r="N185" i="125"/>
  <c r="O185" i="125"/>
  <c r="J216" i="125"/>
  <c r="R216" i="125"/>
  <c r="K216" i="125"/>
  <c r="C203" i="125" s="1"/>
  <c r="L216" i="125"/>
  <c r="S216" i="125"/>
  <c r="M216" i="125"/>
  <c r="Q216" i="125"/>
  <c r="N216" i="125"/>
  <c r="P216" i="125"/>
  <c r="O216" i="125"/>
  <c r="F90" i="125"/>
  <c r="U12" i="125"/>
  <c r="H89" i="125"/>
  <c r="W25" i="125"/>
  <c r="J80" i="125"/>
  <c r="V14" i="125"/>
  <c r="I82" i="125"/>
  <c r="V16" i="125"/>
  <c r="F85" i="125"/>
  <c r="V19" i="125"/>
  <c r="H95" i="125"/>
  <c r="U17" i="125"/>
  <c r="K87" i="125"/>
  <c r="V21" i="125"/>
  <c r="G16" i="24"/>
  <c r="H16" i="24"/>
  <c r="D16" i="24"/>
  <c r="I16" i="24"/>
  <c r="J16" i="24"/>
  <c r="F82" i="125"/>
  <c r="F16" i="24"/>
  <c r="K16" i="24"/>
  <c r="J82" i="125"/>
  <c r="G82" i="125"/>
  <c r="M82" i="125"/>
  <c r="G95" i="125"/>
  <c r="L95" i="125"/>
  <c r="G80" i="125"/>
  <c r="I89" i="125"/>
  <c r="M85" i="125"/>
  <c r="I95" i="125"/>
  <c r="L82" i="125"/>
  <c r="I85" i="125"/>
  <c r="J89" i="125"/>
  <c r="F89" i="125"/>
  <c r="L89" i="125"/>
  <c r="H85" i="125"/>
  <c r="G89" i="125"/>
  <c r="N89" i="125"/>
  <c r="K89" i="125"/>
  <c r="N85" i="125"/>
  <c r="O89" i="125"/>
  <c r="J85" i="125"/>
  <c r="L85" i="125"/>
  <c r="G85" i="125"/>
  <c r="O95" i="125"/>
  <c r="C83" i="125" s="1"/>
  <c r="K85" i="125"/>
  <c r="N95" i="125"/>
  <c r="O85" i="125"/>
  <c r="M95" i="125"/>
  <c r="N80" i="125"/>
  <c r="M80" i="125"/>
  <c r="F80" i="125"/>
  <c r="C59" i="125" s="1"/>
  <c r="E16" i="24"/>
  <c r="O80" i="125"/>
  <c r="L80" i="125"/>
  <c r="I80" i="125"/>
  <c r="K80" i="125"/>
  <c r="H80" i="125"/>
  <c r="J95" i="125"/>
  <c r="M89" i="125"/>
  <c r="K82" i="125"/>
  <c r="G87" i="125"/>
  <c r="F95" i="125"/>
  <c r="N82" i="125"/>
  <c r="H82" i="125"/>
  <c r="M87" i="125"/>
  <c r="O82" i="125"/>
  <c r="F87" i="125"/>
  <c r="O87" i="125"/>
  <c r="I90" i="125"/>
  <c r="K95" i="125"/>
  <c r="N87" i="125"/>
  <c r="L87" i="125"/>
  <c r="H87" i="125"/>
  <c r="M90" i="125"/>
  <c r="H90" i="125"/>
  <c r="J87" i="125"/>
  <c r="L90" i="125"/>
  <c r="N90" i="125"/>
  <c r="I87" i="125"/>
  <c r="G90" i="125"/>
  <c r="O90" i="125"/>
  <c r="K90" i="125"/>
  <c r="J90" i="125"/>
  <c r="I81" i="125"/>
  <c r="O81" i="125"/>
  <c r="K81" i="125"/>
  <c r="H81" i="125"/>
  <c r="G81" i="125"/>
  <c r="N81" i="125"/>
  <c r="J81" i="125"/>
  <c r="L81" i="125"/>
  <c r="F81" i="125"/>
  <c r="M81" i="125"/>
  <c r="F92" i="125"/>
  <c r="N92" i="125"/>
  <c r="G92" i="125"/>
  <c r="J92" i="125"/>
  <c r="O92" i="125"/>
  <c r="H92" i="125"/>
  <c r="L92" i="125"/>
  <c r="K92" i="125"/>
  <c r="I92" i="125"/>
  <c r="M92" i="125"/>
  <c r="G86" i="125"/>
  <c r="M86" i="125"/>
  <c r="I86" i="125"/>
  <c r="K86" i="125"/>
  <c r="F86" i="125"/>
  <c r="L86" i="125"/>
  <c r="H86" i="125"/>
  <c r="J86" i="125"/>
  <c r="O86" i="125"/>
  <c r="N86" i="125"/>
  <c r="G94" i="125"/>
  <c r="L94" i="125"/>
  <c r="H94" i="125"/>
  <c r="I94" i="125"/>
  <c r="K94" i="125"/>
  <c r="N94" i="125"/>
  <c r="O94" i="125"/>
  <c r="F94" i="125"/>
  <c r="J94" i="125"/>
  <c r="M94" i="125"/>
  <c r="C51" i="125"/>
  <c r="H88" i="125"/>
  <c r="K88" i="125"/>
  <c r="I88" i="125"/>
  <c r="L88" i="125"/>
  <c r="J88" i="125"/>
  <c r="O88" i="125"/>
  <c r="M88" i="125"/>
  <c r="G88" i="125"/>
  <c r="F88" i="125"/>
  <c r="N88" i="125"/>
  <c r="J93" i="125"/>
  <c r="H93" i="125"/>
  <c r="L93" i="125"/>
  <c r="K93" i="125"/>
  <c r="G93" i="125"/>
  <c r="M93" i="125"/>
  <c r="N93" i="125"/>
  <c r="F93" i="125"/>
  <c r="I93" i="125"/>
  <c r="O93" i="125"/>
  <c r="G84" i="125"/>
  <c r="H84" i="125"/>
  <c r="O84" i="125"/>
  <c r="K84" i="125"/>
  <c r="I84" i="125"/>
  <c r="M84" i="125"/>
  <c r="L84" i="125"/>
  <c r="J84" i="125"/>
  <c r="F84" i="125"/>
  <c r="N84" i="125"/>
  <c r="G83" i="125"/>
  <c r="O83" i="125"/>
  <c r="H83" i="125"/>
  <c r="I83" i="125"/>
  <c r="M83" i="125"/>
  <c r="K83" i="125"/>
  <c r="F83" i="125"/>
  <c r="J83" i="125"/>
  <c r="L83" i="125"/>
  <c r="N83" i="125"/>
  <c r="M91" i="125"/>
  <c r="K91" i="125"/>
  <c r="N91" i="125"/>
  <c r="L91" i="125"/>
  <c r="G91" i="125"/>
  <c r="O91" i="125"/>
  <c r="I91" i="125"/>
  <c r="J91" i="125"/>
  <c r="H91" i="125"/>
  <c r="F91" i="125"/>
  <c r="Q53" i="33"/>
  <c r="O53" i="33"/>
  <c r="P53" i="33"/>
  <c r="N53" i="33"/>
  <c r="R15" i="33"/>
  <c r="U43" i="33"/>
  <c r="G118" i="33"/>
  <c r="H118" i="33" s="1"/>
  <c r="O43" i="33"/>
  <c r="S43" i="33"/>
  <c r="S56" i="33" s="1"/>
  <c r="T43" i="33"/>
  <c r="W43" i="33"/>
  <c r="N43" i="33"/>
  <c r="P43" i="33"/>
  <c r="P56" i="33" s="1"/>
  <c r="M43" i="33"/>
  <c r="G30" i="33"/>
  <c r="G43" i="33" s="1"/>
  <c r="G56" i="33" s="1"/>
  <c r="B65" i="33" s="1"/>
  <c r="H30" i="33"/>
  <c r="H43" i="33" s="1"/>
  <c r="H56" i="33" s="1"/>
  <c r="B66" i="33" s="1"/>
  <c r="F30" i="33"/>
  <c r="F43" i="33" s="1"/>
  <c r="F56" i="33" s="1"/>
  <c r="B64" i="33" s="1"/>
  <c r="I30" i="33"/>
  <c r="I43" i="33" s="1"/>
  <c r="I56" i="33" s="1"/>
  <c r="B67" i="33" s="1"/>
  <c r="J30" i="33"/>
  <c r="J43" i="33" s="1"/>
  <c r="K30" i="33"/>
  <c r="K43" i="33" s="1"/>
  <c r="D30" i="33"/>
  <c r="D43" i="33" s="1"/>
  <c r="D56" i="33" s="1"/>
  <c r="B62" i="33" s="1"/>
  <c r="L30" i="33"/>
  <c r="L43" i="33" s="1"/>
  <c r="E30" i="33"/>
  <c r="E43" i="33" s="1"/>
  <c r="E56" i="33" s="1"/>
  <c r="B63" i="33" s="1"/>
  <c r="C30" i="33"/>
  <c r="C43" i="33" s="1"/>
  <c r="C56" i="33" s="1"/>
  <c r="Q43" i="33"/>
  <c r="Q56" i="33" s="1"/>
  <c r="R43" i="33"/>
  <c r="R56" i="33" s="1"/>
  <c r="L47" i="33"/>
  <c r="L53" i="33" s="1"/>
  <c r="E47" i="33"/>
  <c r="E53" i="33" s="1"/>
  <c r="M57" i="33" s="1"/>
  <c r="B78" i="33" s="1"/>
  <c r="M47" i="33"/>
  <c r="M53" i="33" s="1"/>
  <c r="F47" i="33"/>
  <c r="F53" i="33" s="1"/>
  <c r="N57" i="33" s="1"/>
  <c r="B79" i="33" s="1"/>
  <c r="D47" i="33"/>
  <c r="D53" i="33" s="1"/>
  <c r="L57" i="33" s="1"/>
  <c r="G47" i="33"/>
  <c r="G53" i="33" s="1"/>
  <c r="O57" i="33" s="1"/>
  <c r="B80" i="33" s="1"/>
  <c r="H47" i="33"/>
  <c r="H53" i="33" s="1"/>
  <c r="P57" i="33" s="1"/>
  <c r="B81" i="33" s="1"/>
  <c r="I47" i="33"/>
  <c r="I53" i="33" s="1"/>
  <c r="Q57" i="33" s="1"/>
  <c r="J47" i="33"/>
  <c r="J53" i="33" s="1"/>
  <c r="R57" i="33" s="1"/>
  <c r="K47" i="33"/>
  <c r="K53" i="33" s="1"/>
  <c r="S57" i="33" s="1"/>
  <c r="V43" i="33"/>
  <c r="G76" i="33"/>
  <c r="H76" i="33"/>
  <c r="I76" i="33"/>
  <c r="J76" i="33"/>
  <c r="K76" i="33"/>
  <c r="F76" i="33"/>
  <c r="D76" i="33"/>
  <c r="L76" i="33"/>
  <c r="E76" i="33"/>
  <c r="C76" i="33"/>
  <c r="C82" i="33" s="1"/>
  <c r="K86" i="33" s="1"/>
  <c r="L27" i="26"/>
  <c r="L75" i="26"/>
  <c r="H15" i="24"/>
  <c r="M19" i="12"/>
  <c r="K8" i="12" s="1"/>
  <c r="O29" i="12"/>
  <c r="D4" i="24"/>
  <c r="B3" i="24"/>
  <c r="I3" i="24"/>
  <c r="B15" i="24"/>
  <c r="E15" i="24"/>
  <c r="F15" i="24"/>
  <c r="I15" i="24"/>
  <c r="K15" i="24"/>
  <c r="C3" i="24"/>
  <c r="E71" i="24"/>
  <c r="H3" i="24"/>
  <c r="H4" i="24"/>
  <c r="D3" i="24"/>
  <c r="K4" i="24"/>
  <c r="D15" i="24"/>
  <c r="J15" i="24"/>
  <c r="E83" i="24"/>
  <c r="G15" i="24"/>
  <c r="I4" i="24"/>
  <c r="G4" i="24"/>
  <c r="E72" i="24"/>
  <c r="K12" i="24"/>
  <c r="C4" i="24"/>
  <c r="F4" i="24"/>
  <c r="C9" i="24"/>
  <c r="I12" i="24"/>
  <c r="B4" i="24"/>
  <c r="J4" i="24"/>
  <c r="J10" i="24"/>
  <c r="E9" i="24"/>
  <c r="G3" i="24"/>
  <c r="F3" i="24"/>
  <c r="G17" i="24"/>
  <c r="O26" i="12"/>
  <c r="K9" i="24"/>
  <c r="J3" i="24"/>
  <c r="E3" i="24"/>
  <c r="G9" i="24"/>
  <c r="G13" i="24"/>
  <c r="F10" i="24"/>
  <c r="D12" i="24"/>
  <c r="E80" i="24"/>
  <c r="E12" i="24"/>
  <c r="E10" i="24"/>
  <c r="E78" i="24"/>
  <c r="I5" i="24"/>
  <c r="H9" i="24"/>
  <c r="B9" i="24"/>
  <c r="I13" i="24"/>
  <c r="D10" i="24"/>
  <c r="K10" i="24"/>
  <c r="F12" i="24"/>
  <c r="H10" i="24"/>
  <c r="I10" i="24"/>
  <c r="J9" i="24"/>
  <c r="I9" i="24"/>
  <c r="E17" i="24"/>
  <c r="H12" i="24"/>
  <c r="J12" i="24"/>
  <c r="C17" i="24"/>
  <c r="D13" i="24"/>
  <c r="F13" i="24"/>
  <c r="C12" i="24"/>
  <c r="B12" i="24"/>
  <c r="H13" i="24"/>
  <c r="C10" i="24"/>
  <c r="G10" i="24"/>
  <c r="D9" i="24"/>
  <c r="F9" i="24"/>
  <c r="B17" i="24"/>
  <c r="E85" i="24"/>
  <c r="I7" i="24"/>
  <c r="C7" i="24"/>
  <c r="E75" i="24"/>
  <c r="I17" i="24"/>
  <c r="J17" i="24"/>
  <c r="F17" i="24"/>
  <c r="H7" i="24"/>
  <c r="E7" i="24"/>
  <c r="J7" i="24"/>
  <c r="F7" i="24"/>
  <c r="K7" i="24"/>
  <c r="D17" i="24"/>
  <c r="H17" i="24"/>
  <c r="D7" i="24"/>
  <c r="G7" i="24"/>
  <c r="E5" i="24"/>
  <c r="J5" i="24"/>
  <c r="D5" i="24"/>
  <c r="B6" i="24"/>
  <c r="E74" i="24"/>
  <c r="J13" i="24"/>
  <c r="B13" i="24"/>
  <c r="K13" i="24"/>
  <c r="B5" i="24"/>
  <c r="G5" i="24"/>
  <c r="E73" i="24"/>
  <c r="C6" i="24"/>
  <c r="F5" i="24"/>
  <c r="K5" i="24"/>
  <c r="H6" i="24"/>
  <c r="C13" i="24"/>
  <c r="E13" i="24"/>
  <c r="C5" i="24"/>
  <c r="I6" i="24"/>
  <c r="E6" i="24"/>
  <c r="D6" i="24"/>
  <c r="F6" i="24"/>
  <c r="Q32" i="12"/>
  <c r="J6" i="24"/>
  <c r="G6" i="24"/>
  <c r="M26" i="12"/>
  <c r="K16" i="12"/>
  <c r="K5" i="12"/>
  <c r="O30" i="12"/>
  <c r="E76" i="24"/>
  <c r="B8" i="24"/>
  <c r="E8" i="24"/>
  <c r="H8" i="24"/>
  <c r="C8" i="24"/>
  <c r="J8" i="24"/>
  <c r="G8" i="24"/>
  <c r="K8" i="24"/>
  <c r="D8" i="24"/>
  <c r="I8" i="24"/>
  <c r="F8" i="24"/>
  <c r="E82" i="24"/>
  <c r="K14" i="24"/>
  <c r="G14" i="24"/>
  <c r="F14" i="24"/>
  <c r="I14" i="24"/>
  <c r="D14" i="24"/>
  <c r="H14" i="24"/>
  <c r="B14" i="24"/>
  <c r="C14" i="24"/>
  <c r="E14" i="24"/>
  <c r="J14" i="24"/>
  <c r="C4" i="28"/>
  <c r="H41" i="26" s="1"/>
  <c r="O28" i="12"/>
  <c r="E79" i="24"/>
  <c r="K11" i="24"/>
  <c r="B11" i="24"/>
  <c r="E11" i="24"/>
  <c r="F11" i="24"/>
  <c r="D11" i="24"/>
  <c r="H11" i="24"/>
  <c r="J11" i="24"/>
  <c r="I11" i="24"/>
  <c r="G11" i="24"/>
  <c r="C11" i="24"/>
  <c r="N18" i="12"/>
  <c r="M18" i="12" s="1"/>
  <c r="M43" i="12"/>
  <c r="N25" i="12"/>
  <c r="N20" i="12"/>
  <c r="M20" i="12" s="1"/>
  <c r="N31" i="12"/>
  <c r="O22" i="12"/>
  <c r="O25" i="12"/>
  <c r="M44" i="12"/>
  <c r="M15" i="12"/>
  <c r="L15" i="12" s="1"/>
  <c r="O27" i="12"/>
  <c r="M17" i="12"/>
  <c r="P32" i="12"/>
  <c r="N27" i="12"/>
  <c r="N26" i="12"/>
  <c r="L16" i="12"/>
  <c r="C87" i="24"/>
  <c r="N46" i="12"/>
  <c r="O46" i="12" s="1"/>
  <c r="N45" i="12"/>
  <c r="O45" i="12" s="1"/>
  <c r="O31" i="12"/>
  <c r="M21" i="12"/>
  <c r="J196" i="125" l="1"/>
  <c r="E169" i="125" s="1"/>
  <c r="Q226" i="125" s="1"/>
  <c r="S196" i="125"/>
  <c r="M196" i="125"/>
  <c r="K196" i="125"/>
  <c r="P196" i="125"/>
  <c r="O196" i="125"/>
  <c r="L196" i="125"/>
  <c r="C147" i="125"/>
  <c r="N196" i="125"/>
  <c r="E130" i="125"/>
  <c r="M198" i="125" s="1"/>
  <c r="Q196" i="125"/>
  <c r="C145" i="125"/>
  <c r="C141" i="125"/>
  <c r="C143" i="125"/>
  <c r="E139" i="125"/>
  <c r="M186" i="125"/>
  <c r="C142" i="125"/>
  <c r="N186" i="125"/>
  <c r="C144" i="125"/>
  <c r="E136" i="125"/>
  <c r="N225" i="125"/>
  <c r="S225" i="125"/>
  <c r="K225" i="125"/>
  <c r="P225" i="125"/>
  <c r="S186" i="125"/>
  <c r="L225" i="125"/>
  <c r="E137" i="125"/>
  <c r="J186" i="125"/>
  <c r="L186" i="125"/>
  <c r="E132" i="125"/>
  <c r="K186" i="125"/>
  <c r="C170" i="125" s="1"/>
  <c r="O218" i="125" s="1"/>
  <c r="C131" i="125"/>
  <c r="N187" i="125" s="1"/>
  <c r="Q225" i="125"/>
  <c r="C137" i="125"/>
  <c r="J225" i="125"/>
  <c r="E203" i="125" s="1"/>
  <c r="M249" i="125" s="1"/>
  <c r="O225" i="125"/>
  <c r="M225" i="125"/>
  <c r="C138" i="125"/>
  <c r="O194" i="125" s="1"/>
  <c r="C139" i="125"/>
  <c r="E134" i="125"/>
  <c r="C132" i="125"/>
  <c r="R188" i="125" s="1"/>
  <c r="E131" i="125"/>
  <c r="C133" i="125"/>
  <c r="Q189" i="125" s="1"/>
  <c r="E135" i="125"/>
  <c r="E138" i="125"/>
  <c r="C140" i="125"/>
  <c r="O186" i="125"/>
  <c r="R186" i="125"/>
  <c r="Q186" i="125"/>
  <c r="E133" i="125"/>
  <c r="C136" i="125"/>
  <c r="F115" i="125"/>
  <c r="F117" i="125" s="1"/>
  <c r="N197" i="125"/>
  <c r="Q197" i="125"/>
  <c r="O197" i="125"/>
  <c r="S197" i="125"/>
  <c r="J197" i="125"/>
  <c r="L197" i="125"/>
  <c r="R197" i="125"/>
  <c r="K197" i="125"/>
  <c r="M197" i="125"/>
  <c r="P197" i="125"/>
  <c r="C135" i="125"/>
  <c r="C134" i="125"/>
  <c r="S217" i="125"/>
  <c r="R217" i="125"/>
  <c r="K217" i="125"/>
  <c r="C204" i="125" s="1"/>
  <c r="L217" i="125"/>
  <c r="M217" i="125"/>
  <c r="N217" i="125"/>
  <c r="P217" i="125"/>
  <c r="J217" i="125"/>
  <c r="Q217" i="125"/>
  <c r="O217" i="125"/>
  <c r="R242" i="125"/>
  <c r="S242" i="125"/>
  <c r="N242" i="125"/>
  <c r="K242" i="125"/>
  <c r="C232" i="125" s="1"/>
  <c r="M242" i="125"/>
  <c r="Q242" i="125"/>
  <c r="L242" i="125"/>
  <c r="O242" i="125"/>
  <c r="J242" i="125"/>
  <c r="P242" i="125"/>
  <c r="V25" i="125"/>
  <c r="D7" i="125" s="1"/>
  <c r="U25" i="125"/>
  <c r="E7" i="125" s="1"/>
  <c r="C60" i="125"/>
  <c r="C61" i="125"/>
  <c r="C82" i="125"/>
  <c r="C64" i="125"/>
  <c r="C80" i="125"/>
  <c r="C69" i="125"/>
  <c r="C75" i="125"/>
  <c r="C78" i="125"/>
  <c r="C65" i="125"/>
  <c r="C62" i="125"/>
  <c r="C74" i="125"/>
  <c r="S25" i="125" s="1"/>
  <c r="C70" i="125"/>
  <c r="C71" i="125"/>
  <c r="C68" i="125"/>
  <c r="C72" i="125"/>
  <c r="C77" i="125"/>
  <c r="C63" i="125"/>
  <c r="C67" i="125"/>
  <c r="C81" i="125"/>
  <c r="C73" i="125"/>
  <c r="T25" i="125" s="1"/>
  <c r="C79" i="125"/>
  <c r="C66" i="125"/>
  <c r="C76" i="125"/>
  <c r="O56" i="33"/>
  <c r="M56" i="33"/>
  <c r="B71" i="33" s="1"/>
  <c r="S71" i="33" s="1"/>
  <c r="N56" i="33"/>
  <c r="B72" i="33" s="1"/>
  <c r="T72" i="33" s="1"/>
  <c r="L56" i="33"/>
  <c r="B70" i="33" s="1"/>
  <c r="U70" i="33" s="1"/>
  <c r="F64" i="33"/>
  <c r="O64" i="33"/>
  <c r="N64" i="33"/>
  <c r="I64" i="33"/>
  <c r="H64" i="33"/>
  <c r="J64" i="33"/>
  <c r="G64" i="33"/>
  <c r="K64" i="33"/>
  <c r="L64" i="33"/>
  <c r="M64" i="33"/>
  <c r="B105" i="33"/>
  <c r="K80" i="33"/>
  <c r="L80" i="33"/>
  <c r="M80" i="33"/>
  <c r="N80" i="33"/>
  <c r="O80" i="33"/>
  <c r="J80" i="33"/>
  <c r="H80" i="33"/>
  <c r="P80" i="33"/>
  <c r="I80" i="33"/>
  <c r="G80" i="33"/>
  <c r="B61" i="33"/>
  <c r="N66" i="33"/>
  <c r="P66" i="33"/>
  <c r="Q66" i="33"/>
  <c r="J66" i="33"/>
  <c r="M66" i="33"/>
  <c r="K66" i="33"/>
  <c r="H66" i="33"/>
  <c r="O66" i="33"/>
  <c r="I66" i="33"/>
  <c r="L66" i="33"/>
  <c r="B77" i="33"/>
  <c r="U57" i="33"/>
  <c r="J63" i="33"/>
  <c r="M63" i="33"/>
  <c r="I63" i="33"/>
  <c r="K63" i="33"/>
  <c r="E63" i="33"/>
  <c r="L63" i="33"/>
  <c r="F63" i="33"/>
  <c r="G63" i="33"/>
  <c r="N63" i="33"/>
  <c r="H63" i="33"/>
  <c r="P65" i="33"/>
  <c r="K65" i="33"/>
  <c r="I65" i="33"/>
  <c r="J65" i="33"/>
  <c r="O65" i="33"/>
  <c r="M65" i="33"/>
  <c r="L65" i="33"/>
  <c r="H65" i="33"/>
  <c r="G65" i="33"/>
  <c r="N65" i="33"/>
  <c r="T56" i="33"/>
  <c r="H79" i="33"/>
  <c r="F79" i="33"/>
  <c r="I79" i="33"/>
  <c r="J79" i="33"/>
  <c r="K79" i="33"/>
  <c r="L79" i="33"/>
  <c r="G79" i="33"/>
  <c r="M79" i="33"/>
  <c r="O79" i="33"/>
  <c r="N79" i="33"/>
  <c r="I62" i="33"/>
  <c r="L62" i="33"/>
  <c r="M62" i="33"/>
  <c r="K62" i="33"/>
  <c r="J62" i="33"/>
  <c r="H62" i="33"/>
  <c r="E62" i="33"/>
  <c r="F62" i="33"/>
  <c r="D62" i="33"/>
  <c r="G62" i="33"/>
  <c r="M78" i="33"/>
  <c r="F78" i="33"/>
  <c r="N78" i="33"/>
  <c r="G78" i="33"/>
  <c r="E78" i="33"/>
  <c r="H78" i="33"/>
  <c r="I78" i="33"/>
  <c r="J78" i="33"/>
  <c r="K78" i="33"/>
  <c r="L78" i="33"/>
  <c r="K56" i="33"/>
  <c r="B69" i="33" s="1"/>
  <c r="N81" i="33"/>
  <c r="O81" i="33"/>
  <c r="P81" i="33"/>
  <c r="I81" i="33"/>
  <c r="Q81" i="33"/>
  <c r="Q82" i="33" s="1"/>
  <c r="J81" i="33"/>
  <c r="H81" i="33"/>
  <c r="K81" i="33"/>
  <c r="M81" i="33"/>
  <c r="L81" i="33"/>
  <c r="J56" i="33"/>
  <c r="B68" i="33" s="1"/>
  <c r="O67" i="33"/>
  <c r="M67" i="33"/>
  <c r="N67" i="33"/>
  <c r="I67" i="33"/>
  <c r="P67" i="33"/>
  <c r="J67" i="33"/>
  <c r="Q67" i="33"/>
  <c r="R67" i="33"/>
  <c r="K67" i="33"/>
  <c r="L67" i="33"/>
  <c r="K19" i="12"/>
  <c r="M29" i="12"/>
  <c r="G29" i="12" s="1"/>
  <c r="F29" i="12" s="1"/>
  <c r="L19" i="12"/>
  <c r="B29" i="12" s="1"/>
  <c r="M17" i="24"/>
  <c r="K9" i="12"/>
  <c r="M30" i="12"/>
  <c r="K20" i="12"/>
  <c r="M41" i="12"/>
  <c r="B25" i="12"/>
  <c r="J15" i="12"/>
  <c r="B15" i="12"/>
  <c r="N44" i="12"/>
  <c r="O44" i="12" s="1"/>
  <c r="C47" i="29"/>
  <c r="H43" i="26"/>
  <c r="N43" i="12"/>
  <c r="O43" i="12" s="1"/>
  <c r="M27" i="12"/>
  <c r="K6" i="12"/>
  <c r="K17" i="12"/>
  <c r="O32" i="12"/>
  <c r="M40" i="24"/>
  <c r="M41" i="24" s="1"/>
  <c r="N30" i="12"/>
  <c r="L20" i="12"/>
  <c r="M28" i="12"/>
  <c r="K7" i="12"/>
  <c r="K18" i="12"/>
  <c r="I16" i="12"/>
  <c r="K10" i="12"/>
  <c r="M31" i="12"/>
  <c r="K21" i="12"/>
  <c r="J16" i="12"/>
  <c r="B26" i="12"/>
  <c r="B16" i="12"/>
  <c r="L17" i="12"/>
  <c r="M22" i="12"/>
  <c r="K4" i="12"/>
  <c r="M25" i="12"/>
  <c r="M42" i="12"/>
  <c r="K15" i="12"/>
  <c r="L21" i="12"/>
  <c r="N22" i="12"/>
  <c r="N28" i="12"/>
  <c r="L18" i="12"/>
  <c r="G26" i="12"/>
  <c r="F26" i="12" s="1"/>
  <c r="E170" i="125" l="1"/>
  <c r="O227" i="125" s="1"/>
  <c r="M226" i="125"/>
  <c r="J226" i="125"/>
  <c r="E204" i="125" s="1"/>
  <c r="M250" i="125" s="1"/>
  <c r="P226" i="125"/>
  <c r="K226" i="125"/>
  <c r="N226" i="125"/>
  <c r="J198" i="125"/>
  <c r="E171" i="125" s="1"/>
  <c r="S226" i="125"/>
  <c r="R198" i="125"/>
  <c r="N198" i="125"/>
  <c r="L190" i="125"/>
  <c r="R226" i="125"/>
  <c r="O226" i="125"/>
  <c r="L226" i="125"/>
  <c r="Q193" i="125"/>
  <c r="S198" i="125"/>
  <c r="O187" i="125"/>
  <c r="L187" i="125"/>
  <c r="Q187" i="125"/>
  <c r="J187" i="125"/>
  <c r="E174" i="125" s="1"/>
  <c r="O198" i="125"/>
  <c r="Q198" i="125"/>
  <c r="K198" i="125"/>
  <c r="E172" i="125" s="1"/>
  <c r="L198" i="125"/>
  <c r="E173" i="125" s="1"/>
  <c r="P198" i="125"/>
  <c r="E152" i="125"/>
  <c r="E25" i="125" s="1"/>
  <c r="K193" i="125"/>
  <c r="J193" i="125"/>
  <c r="S193" i="125"/>
  <c r="O249" i="125"/>
  <c r="K191" i="125"/>
  <c r="R194" i="125"/>
  <c r="N194" i="125"/>
  <c r="M194" i="125"/>
  <c r="Q194" i="125"/>
  <c r="P194" i="125"/>
  <c r="Q249" i="125"/>
  <c r="K194" i="125"/>
  <c r="R249" i="125"/>
  <c r="K187" i="125"/>
  <c r="C171" i="125" s="1"/>
  <c r="K219" i="125" s="1"/>
  <c r="J194" i="125"/>
  <c r="E181" i="125" s="1"/>
  <c r="P188" i="125"/>
  <c r="S194" i="125"/>
  <c r="C186" i="125" s="1"/>
  <c r="M187" i="125"/>
  <c r="J189" i="125"/>
  <c r="R189" i="125"/>
  <c r="J188" i="125"/>
  <c r="P187" i="125"/>
  <c r="S188" i="125"/>
  <c r="L189" i="125"/>
  <c r="K189" i="125"/>
  <c r="S192" i="125"/>
  <c r="P189" i="125"/>
  <c r="N189" i="125"/>
  <c r="L194" i="125"/>
  <c r="O189" i="125"/>
  <c r="S189" i="125"/>
  <c r="S187" i="125"/>
  <c r="E153" i="125"/>
  <c r="M188" i="125"/>
  <c r="Q188" i="125"/>
  <c r="R187" i="125"/>
  <c r="P193" i="125"/>
  <c r="L193" i="125"/>
  <c r="L249" i="125"/>
  <c r="S249" i="125"/>
  <c r="K188" i="125"/>
  <c r="R193" i="125"/>
  <c r="N249" i="125"/>
  <c r="L188" i="125"/>
  <c r="O193" i="125"/>
  <c r="P249" i="125"/>
  <c r="O188" i="125"/>
  <c r="M193" i="125"/>
  <c r="K249" i="125"/>
  <c r="N188" i="125"/>
  <c r="E142" i="125"/>
  <c r="N193" i="125"/>
  <c r="J249" i="125"/>
  <c r="E232" i="125" s="1"/>
  <c r="P267" i="125" s="1"/>
  <c r="S190" i="125"/>
  <c r="P218" i="125"/>
  <c r="L192" i="125"/>
  <c r="M189" i="125"/>
  <c r="S218" i="125"/>
  <c r="Q218" i="125"/>
  <c r="O192" i="125"/>
  <c r="R190" i="125"/>
  <c r="N191" i="125"/>
  <c r="P192" i="125"/>
  <c r="P191" i="125"/>
  <c r="N218" i="125"/>
  <c r="J192" i="125"/>
  <c r="C149" i="125"/>
  <c r="M218" i="125"/>
  <c r="R192" i="125"/>
  <c r="K192" i="125"/>
  <c r="O191" i="125"/>
  <c r="Q192" i="125"/>
  <c r="L218" i="125"/>
  <c r="M192" i="125"/>
  <c r="M191" i="125"/>
  <c r="N192" i="125"/>
  <c r="Q191" i="125"/>
  <c r="O190" i="125"/>
  <c r="R191" i="125"/>
  <c r="J218" i="125"/>
  <c r="J191" i="125"/>
  <c r="J190" i="125"/>
  <c r="N190" i="125"/>
  <c r="L191" i="125"/>
  <c r="Q190" i="125"/>
  <c r="P190" i="125"/>
  <c r="M190" i="125"/>
  <c r="S191" i="125"/>
  <c r="E154" i="125"/>
  <c r="K190" i="125"/>
  <c r="K218" i="125"/>
  <c r="C205" i="125" s="1"/>
  <c r="R218" i="125"/>
  <c r="K243" i="125"/>
  <c r="C233" i="125" s="1"/>
  <c r="S243" i="125"/>
  <c r="L243" i="125"/>
  <c r="O243" i="125"/>
  <c r="J243" i="125"/>
  <c r="P243" i="125"/>
  <c r="M243" i="125"/>
  <c r="N243" i="125"/>
  <c r="Q243" i="125"/>
  <c r="R243" i="125"/>
  <c r="R25" i="125"/>
  <c r="R27" i="125" s="1"/>
  <c r="I4" i="125" s="1"/>
  <c r="Q25" i="125"/>
  <c r="T27" i="125"/>
  <c r="G4" i="125" s="1"/>
  <c r="S27" i="125"/>
  <c r="H4" i="125" s="1"/>
  <c r="D6" i="125"/>
  <c r="U27" i="125"/>
  <c r="G6" i="125" s="1"/>
  <c r="V27" i="125"/>
  <c r="G7" i="125" s="1"/>
  <c r="E6" i="125"/>
  <c r="C85" i="125"/>
  <c r="Q71" i="33"/>
  <c r="W72" i="33"/>
  <c r="W73" i="33" s="1"/>
  <c r="S72" i="33"/>
  <c r="U71" i="33"/>
  <c r="P72" i="33"/>
  <c r="O71" i="33"/>
  <c r="M71" i="33"/>
  <c r="P71" i="33"/>
  <c r="R71" i="33"/>
  <c r="V71" i="33"/>
  <c r="N71" i="33"/>
  <c r="T71" i="33"/>
  <c r="N72" i="33"/>
  <c r="V72" i="33"/>
  <c r="U72" i="33"/>
  <c r="R72" i="33"/>
  <c r="O72" i="33"/>
  <c r="Q72" i="33"/>
  <c r="O82" i="33"/>
  <c r="O70" i="33"/>
  <c r="R70" i="33"/>
  <c r="M70" i="33"/>
  <c r="L70" i="33"/>
  <c r="S70" i="33"/>
  <c r="Q70" i="33"/>
  <c r="T70" i="33"/>
  <c r="N70" i="33"/>
  <c r="P70" i="33"/>
  <c r="J77" i="33"/>
  <c r="J82" i="33" s="1"/>
  <c r="R86" i="33" s="1"/>
  <c r="K77" i="33"/>
  <c r="K82" i="33" s="1"/>
  <c r="I77" i="33"/>
  <c r="I82" i="33" s="1"/>
  <c r="Q86" i="33" s="1"/>
  <c r="L77" i="33"/>
  <c r="L82" i="33" s="1"/>
  <c r="E77" i="33"/>
  <c r="E82" i="33" s="1"/>
  <c r="M86" i="33" s="1"/>
  <c r="B107" i="33" s="1"/>
  <c r="M77" i="33"/>
  <c r="M82" i="33" s="1"/>
  <c r="F77" i="33"/>
  <c r="F82" i="33" s="1"/>
  <c r="N86" i="33" s="1"/>
  <c r="B108" i="33" s="1"/>
  <c r="D77" i="33"/>
  <c r="D82" i="33" s="1"/>
  <c r="L86" i="33" s="1"/>
  <c r="G77" i="33"/>
  <c r="G82" i="33" s="1"/>
  <c r="O86" i="33" s="1"/>
  <c r="B109" i="33" s="1"/>
  <c r="H77" i="33"/>
  <c r="H82" i="33" s="1"/>
  <c r="P86" i="33" s="1"/>
  <c r="N68" i="33"/>
  <c r="L68" i="33"/>
  <c r="P68" i="33"/>
  <c r="J68" i="33"/>
  <c r="Q68" i="33"/>
  <c r="K68" i="33"/>
  <c r="O68" i="33"/>
  <c r="R68" i="33"/>
  <c r="S68" i="33"/>
  <c r="M68" i="33"/>
  <c r="F119" i="33"/>
  <c r="V56" i="33"/>
  <c r="P82" i="33"/>
  <c r="L61" i="33"/>
  <c r="E61" i="33"/>
  <c r="E73" i="33" s="1"/>
  <c r="E85" i="33" s="1"/>
  <c r="B93" i="33" s="1"/>
  <c r="K61" i="33"/>
  <c r="F61" i="33"/>
  <c r="F73" i="33" s="1"/>
  <c r="F85" i="33" s="1"/>
  <c r="B94" i="33" s="1"/>
  <c r="C61" i="33"/>
  <c r="C73" i="33" s="1"/>
  <c r="C85" i="33" s="1"/>
  <c r="G61" i="33"/>
  <c r="G73" i="33" s="1"/>
  <c r="G85" i="33" s="1"/>
  <c r="B95" i="33" s="1"/>
  <c r="J61" i="33"/>
  <c r="H61" i="33"/>
  <c r="H73" i="33" s="1"/>
  <c r="H85" i="33" s="1"/>
  <c r="B96" i="33" s="1"/>
  <c r="I61" i="33"/>
  <c r="I73" i="33" s="1"/>
  <c r="D61" i="33"/>
  <c r="D73" i="33" s="1"/>
  <c r="D85" i="33" s="1"/>
  <c r="B92" i="33" s="1"/>
  <c r="K105" i="33"/>
  <c r="D105" i="33"/>
  <c r="L105" i="33"/>
  <c r="E105" i="33"/>
  <c r="C105" i="33"/>
  <c r="C110" i="33" s="1"/>
  <c r="K114" i="33" s="1"/>
  <c r="F105" i="33"/>
  <c r="G105" i="33"/>
  <c r="J105" i="33"/>
  <c r="H105" i="33"/>
  <c r="I105" i="33"/>
  <c r="N69" i="33"/>
  <c r="M69" i="33"/>
  <c r="R69" i="33"/>
  <c r="S69" i="33"/>
  <c r="O69" i="33"/>
  <c r="K69" i="33"/>
  <c r="P69" i="33"/>
  <c r="Q69" i="33"/>
  <c r="L69" i="33"/>
  <c r="T69" i="33"/>
  <c r="N82" i="33"/>
  <c r="U56" i="33"/>
  <c r="U58" i="33" s="1"/>
  <c r="N32" i="12"/>
  <c r="K122" i="13"/>
  <c r="I19" i="12"/>
  <c r="I8" i="12" s="1"/>
  <c r="J19" i="12"/>
  <c r="H19" i="12" s="1"/>
  <c r="B19" i="12"/>
  <c r="D44" i="12"/>
  <c r="L22" i="12"/>
  <c r="I21" i="12"/>
  <c r="I10" i="12" s="1"/>
  <c r="K70" i="13"/>
  <c r="K68" i="13"/>
  <c r="K69" i="13"/>
  <c r="K22" i="12"/>
  <c r="M40" i="12"/>
  <c r="C44" i="12"/>
  <c r="K18" i="13"/>
  <c r="K71" i="13"/>
  <c r="K72" i="13"/>
  <c r="K17" i="13"/>
  <c r="K16" i="13"/>
  <c r="K19" i="13"/>
  <c r="K20" i="13"/>
  <c r="K55" i="13"/>
  <c r="K56" i="13" s="1"/>
  <c r="K57" i="13" s="1"/>
  <c r="K3" i="13"/>
  <c r="K4" i="13" s="1"/>
  <c r="K5" i="13" s="1"/>
  <c r="K6" i="13" s="1"/>
  <c r="K7" i="13" s="1"/>
  <c r="K8" i="13" s="1"/>
  <c r="K9" i="13" s="1"/>
  <c r="K10" i="13" s="1"/>
  <c r="K11" i="13" s="1"/>
  <c r="I15" i="12"/>
  <c r="J5" i="12"/>
  <c r="H16" i="12"/>
  <c r="K121" i="13"/>
  <c r="I18" i="12"/>
  <c r="G27" i="12"/>
  <c r="C35" i="12"/>
  <c r="I5" i="12"/>
  <c r="G16" i="12"/>
  <c r="M39" i="12"/>
  <c r="C43" i="12"/>
  <c r="J4" i="12"/>
  <c r="H15" i="12"/>
  <c r="K123" i="13"/>
  <c r="I20" i="12"/>
  <c r="B28" i="12"/>
  <c r="B18" i="12"/>
  <c r="J18" i="12"/>
  <c r="N42" i="12"/>
  <c r="O42" i="12" s="1"/>
  <c r="M32" i="12"/>
  <c r="G25" i="12"/>
  <c r="F25" i="12" s="1"/>
  <c r="G31" i="12"/>
  <c r="F31" i="12" s="1"/>
  <c r="G28" i="12"/>
  <c r="F28" i="12" s="1"/>
  <c r="B20" i="12"/>
  <c r="B30" i="12"/>
  <c r="J20" i="12"/>
  <c r="K120" i="13"/>
  <c r="I17" i="12"/>
  <c r="G30" i="12"/>
  <c r="F30" i="12" s="1"/>
  <c r="E26" i="12"/>
  <c r="D26" i="12" s="1"/>
  <c r="B27" i="12"/>
  <c r="J17" i="12"/>
  <c r="B17" i="12"/>
  <c r="E29" i="12"/>
  <c r="D29" i="12" s="1"/>
  <c r="J21" i="12"/>
  <c r="B31" i="12"/>
  <c r="B21" i="12"/>
  <c r="K11" i="12"/>
  <c r="N41" i="12"/>
  <c r="O41" i="12" s="1"/>
  <c r="K227" i="125" l="1"/>
  <c r="E206" i="125" s="1"/>
  <c r="S227" i="125"/>
  <c r="N227" i="125"/>
  <c r="E209" i="125" s="1"/>
  <c r="J227" i="125"/>
  <c r="E205" i="125" s="1"/>
  <c r="L227" i="125"/>
  <c r="E207" i="125" s="1"/>
  <c r="R227" i="125"/>
  <c r="P227" i="125"/>
  <c r="M227" i="125"/>
  <c r="E208" i="125" s="1"/>
  <c r="Q227" i="125"/>
  <c r="E180" i="125"/>
  <c r="E179" i="125"/>
  <c r="E175" i="125"/>
  <c r="E176" i="125"/>
  <c r="E178" i="125"/>
  <c r="E177" i="125"/>
  <c r="C172" i="125"/>
  <c r="P219" i="125"/>
  <c r="C185" i="125"/>
  <c r="C183" i="125"/>
  <c r="H153" i="125"/>
  <c r="F188" i="125" s="1"/>
  <c r="L250" i="125"/>
  <c r="E235" i="125" s="1"/>
  <c r="N250" i="125"/>
  <c r="E237" i="125" s="1"/>
  <c r="K250" i="125"/>
  <c r="E234" i="125" s="1"/>
  <c r="P250" i="125"/>
  <c r="Q250" i="125"/>
  <c r="J267" i="125"/>
  <c r="E255" i="125" s="1"/>
  <c r="J250" i="125"/>
  <c r="E233" i="125" s="1"/>
  <c r="S219" i="125"/>
  <c r="L219" i="125"/>
  <c r="O250" i="125"/>
  <c r="E238" i="125" s="1"/>
  <c r="L262" i="125" s="1"/>
  <c r="R219" i="125"/>
  <c r="R250" i="125"/>
  <c r="S250" i="125"/>
  <c r="M219" i="125"/>
  <c r="C174" i="125"/>
  <c r="C181" i="125"/>
  <c r="Q219" i="125"/>
  <c r="J219" i="125"/>
  <c r="E210" i="125" s="1"/>
  <c r="L244" i="125" s="1"/>
  <c r="O219" i="125"/>
  <c r="N219" i="125"/>
  <c r="E155" i="125"/>
  <c r="C206" i="125"/>
  <c r="C184" i="125"/>
  <c r="C178" i="125"/>
  <c r="C175" i="125"/>
  <c r="C176" i="125"/>
  <c r="C177" i="125"/>
  <c r="M267" i="125"/>
  <c r="E258" i="125" s="1"/>
  <c r="C173" i="125"/>
  <c r="N267" i="125"/>
  <c r="E259" i="125" s="1"/>
  <c r="L267" i="125"/>
  <c r="E257" i="125" s="1"/>
  <c r="Q267" i="125"/>
  <c r="K267" i="125"/>
  <c r="E256" i="125" s="1"/>
  <c r="C182" i="125"/>
  <c r="C180" i="125"/>
  <c r="E151" i="125"/>
  <c r="G151" i="125" s="1"/>
  <c r="O267" i="125"/>
  <c r="E260" i="125" s="1"/>
  <c r="R267" i="125"/>
  <c r="S267" i="125"/>
  <c r="E236" i="125"/>
  <c r="C179" i="125"/>
  <c r="D4" i="125"/>
  <c r="E4" i="125" s="1"/>
  <c r="E27" i="125"/>
  <c r="G5" i="125" s="1"/>
  <c r="C6" i="125"/>
  <c r="AG17" i="124" s="1"/>
  <c r="M6" i="125"/>
  <c r="Q27" i="125"/>
  <c r="J4" i="125" s="1"/>
  <c r="M7" i="125"/>
  <c r="C7" i="125"/>
  <c r="AG18" i="124" s="1"/>
  <c r="U73" i="33"/>
  <c r="V73" i="33"/>
  <c r="I85" i="33"/>
  <c r="B97" i="33" s="1"/>
  <c r="R97" i="33" s="1"/>
  <c r="O73" i="33"/>
  <c r="O85" i="33" s="1"/>
  <c r="T73" i="33"/>
  <c r="R73" i="33"/>
  <c r="R85" i="33" s="1"/>
  <c r="N73" i="33"/>
  <c r="N85" i="33" s="1"/>
  <c r="Q73" i="33"/>
  <c r="Q85" i="33" s="1"/>
  <c r="P73" i="33"/>
  <c r="P85" i="33" s="1"/>
  <c r="M73" i="33"/>
  <c r="M85" i="33" s="1"/>
  <c r="B101" i="33" s="1"/>
  <c r="V101" i="33" s="1"/>
  <c r="V102" i="33" s="1"/>
  <c r="D92" i="33"/>
  <c r="L92" i="33"/>
  <c r="K92" i="33"/>
  <c r="F92" i="33"/>
  <c r="M92" i="33"/>
  <c r="G92" i="33"/>
  <c r="I92" i="33"/>
  <c r="H92" i="33"/>
  <c r="E92" i="33"/>
  <c r="J92" i="33"/>
  <c r="N95" i="33"/>
  <c r="O95" i="33"/>
  <c r="H95" i="33"/>
  <c r="G95" i="33"/>
  <c r="P95" i="33"/>
  <c r="M95" i="33"/>
  <c r="J95" i="33"/>
  <c r="K95" i="33"/>
  <c r="L95" i="33"/>
  <c r="I95" i="33"/>
  <c r="E119" i="33"/>
  <c r="W85" i="33"/>
  <c r="V113" i="33" s="1"/>
  <c r="J73" i="33"/>
  <c r="J85" i="33" s="1"/>
  <c r="B98" i="33" s="1"/>
  <c r="B91" i="33"/>
  <c r="I107" i="33"/>
  <c r="J107" i="33"/>
  <c r="K107" i="33"/>
  <c r="L107" i="33"/>
  <c r="M107" i="33"/>
  <c r="F107" i="33"/>
  <c r="N107" i="33"/>
  <c r="G107" i="33"/>
  <c r="E107" i="33"/>
  <c r="H107" i="33"/>
  <c r="L94" i="33"/>
  <c r="G94" i="33"/>
  <c r="M94" i="33"/>
  <c r="N94" i="33"/>
  <c r="H94" i="33"/>
  <c r="O94" i="33"/>
  <c r="F94" i="33"/>
  <c r="I94" i="33"/>
  <c r="K94" i="33"/>
  <c r="J94" i="33"/>
  <c r="K73" i="33"/>
  <c r="K85" i="33" s="1"/>
  <c r="B99" i="33" s="1"/>
  <c r="S73" i="33"/>
  <c r="K93" i="33"/>
  <c r="I93" i="33"/>
  <c r="J93" i="33"/>
  <c r="E93" i="33"/>
  <c r="M93" i="33"/>
  <c r="N93" i="33"/>
  <c r="L93" i="33"/>
  <c r="G93" i="33"/>
  <c r="F93" i="33"/>
  <c r="H93" i="33"/>
  <c r="L73" i="33"/>
  <c r="L85" i="33" s="1"/>
  <c r="B100" i="33" s="1"/>
  <c r="O109" i="33"/>
  <c r="H109" i="33"/>
  <c r="P109" i="33"/>
  <c r="P110" i="33" s="1"/>
  <c r="I109" i="33"/>
  <c r="G109" i="33"/>
  <c r="J109" i="33"/>
  <c r="K109" i="33"/>
  <c r="L109" i="33"/>
  <c r="N109" i="33"/>
  <c r="M109" i="33"/>
  <c r="L108" i="33"/>
  <c r="M108" i="33"/>
  <c r="N108" i="33"/>
  <c r="G108" i="33"/>
  <c r="O108" i="33"/>
  <c r="H108" i="33"/>
  <c r="F108" i="33"/>
  <c r="K108" i="33"/>
  <c r="I108" i="33"/>
  <c r="J108" i="33"/>
  <c r="H96" i="33"/>
  <c r="P96" i="33"/>
  <c r="I96" i="33"/>
  <c r="Q96" i="33"/>
  <c r="M96" i="33"/>
  <c r="O96" i="33"/>
  <c r="J96" i="33"/>
  <c r="L96" i="33"/>
  <c r="K96" i="33"/>
  <c r="N96" i="33"/>
  <c r="B106" i="33"/>
  <c r="T86" i="33"/>
  <c r="J69" i="13"/>
  <c r="J101" i="13" s="1"/>
  <c r="J55" i="13"/>
  <c r="J56" i="13" s="1"/>
  <c r="J57" i="13" s="1"/>
  <c r="J58" i="13" s="1"/>
  <c r="J68" i="13"/>
  <c r="J90" i="13" s="1"/>
  <c r="K58" i="13"/>
  <c r="K144" i="13"/>
  <c r="K154" i="13"/>
  <c r="K121" i="17" s="1"/>
  <c r="K153" i="17" s="1"/>
  <c r="J8" i="12"/>
  <c r="G19" i="12"/>
  <c r="G8" i="12" s="1"/>
  <c r="G21" i="12"/>
  <c r="G10" i="12" s="1"/>
  <c r="E44" i="12"/>
  <c r="B32" i="12"/>
  <c r="D35" i="12"/>
  <c r="E35" i="12" s="1"/>
  <c r="D43" i="12"/>
  <c r="E43" i="12" s="1"/>
  <c r="F27" i="12"/>
  <c r="F32" i="12" s="1"/>
  <c r="J9" i="12"/>
  <c r="J123" i="13" s="1"/>
  <c r="H20" i="12"/>
  <c r="E28" i="12"/>
  <c r="D28" i="12" s="1"/>
  <c r="J7" i="12"/>
  <c r="H18" i="12"/>
  <c r="K155" i="13"/>
  <c r="K122" i="17" s="1"/>
  <c r="K154" i="17" s="1"/>
  <c r="K145" i="13"/>
  <c r="N39" i="12"/>
  <c r="O39" i="12" s="1"/>
  <c r="I7" i="12"/>
  <c r="G18" i="12"/>
  <c r="K38" i="13"/>
  <c r="K48" i="13"/>
  <c r="K94" i="13"/>
  <c r="K104" i="13"/>
  <c r="K71" i="17" s="1"/>
  <c r="K103" i="17" s="1"/>
  <c r="N40" i="12"/>
  <c r="O40" i="12" s="1"/>
  <c r="J10" i="12"/>
  <c r="H21" i="12"/>
  <c r="J6" i="12"/>
  <c r="H17" i="12"/>
  <c r="E30" i="12"/>
  <c r="D30" i="12" s="1"/>
  <c r="I6" i="12"/>
  <c r="G17" i="12"/>
  <c r="H8" i="12"/>
  <c r="F19" i="12"/>
  <c r="G5" i="12"/>
  <c r="E16" i="12"/>
  <c r="B22" i="12"/>
  <c r="K39" i="13"/>
  <c r="K49" i="13"/>
  <c r="K93" i="13"/>
  <c r="K103" i="13"/>
  <c r="K70" i="17" s="1"/>
  <c r="K102" i="17" s="1"/>
  <c r="K104" i="14"/>
  <c r="K91" i="13"/>
  <c r="K101" i="13"/>
  <c r="K68" i="17" s="1"/>
  <c r="K100" i="17" s="1"/>
  <c r="C29" i="12"/>
  <c r="L8" i="12" s="1"/>
  <c r="B8" i="12" s="1"/>
  <c r="K142" i="13"/>
  <c r="K152" i="13"/>
  <c r="K119" i="17" s="1"/>
  <c r="K151" i="17" s="1"/>
  <c r="E31" i="12"/>
  <c r="M37" i="12"/>
  <c r="H4" i="12"/>
  <c r="H68" i="13" s="1"/>
  <c r="C41" i="12"/>
  <c r="F15" i="12"/>
  <c r="D42" i="12"/>
  <c r="K143" i="13"/>
  <c r="K153" i="13"/>
  <c r="K120" i="17" s="1"/>
  <c r="K152" i="17" s="1"/>
  <c r="C42" i="12"/>
  <c r="I22" i="12"/>
  <c r="M38" i="12"/>
  <c r="I4" i="12"/>
  <c r="G15" i="12"/>
  <c r="K52" i="13"/>
  <c r="K42" i="13"/>
  <c r="K20" i="15"/>
  <c r="K20" i="17" s="1"/>
  <c r="K50" i="13"/>
  <c r="K40" i="13"/>
  <c r="K90" i="13"/>
  <c r="K100" i="13"/>
  <c r="K67" i="17" s="1"/>
  <c r="K99" i="17" s="1"/>
  <c r="C26" i="12"/>
  <c r="L5" i="12" s="1"/>
  <c r="B5" i="12" s="1"/>
  <c r="G32" i="12"/>
  <c r="E25" i="12"/>
  <c r="I9" i="12"/>
  <c r="G20" i="12"/>
  <c r="J22" i="12"/>
  <c r="J122" i="13"/>
  <c r="H5" i="12"/>
  <c r="F16" i="12"/>
  <c r="K43" i="13"/>
  <c r="K12" i="13"/>
  <c r="K33" i="13"/>
  <c r="K51" i="13"/>
  <c r="K41" i="13"/>
  <c r="K92" i="13"/>
  <c r="K102" i="13"/>
  <c r="K69" i="17" s="1"/>
  <c r="K101" i="17" s="1"/>
  <c r="P224" i="125" l="1"/>
  <c r="N220" i="125"/>
  <c r="K223" i="125"/>
  <c r="P220" i="125"/>
  <c r="L220" i="125"/>
  <c r="K220" i="125"/>
  <c r="C207" i="125" s="1"/>
  <c r="J220" i="125"/>
  <c r="E211" i="125" s="1"/>
  <c r="P245" i="125" s="1"/>
  <c r="S220" i="125"/>
  <c r="K222" i="125"/>
  <c r="R220" i="125"/>
  <c r="M220" i="125"/>
  <c r="E182" i="125"/>
  <c r="Q220" i="125"/>
  <c r="J221" i="125"/>
  <c r="E212" i="125" s="1"/>
  <c r="O220" i="125"/>
  <c r="E190" i="125"/>
  <c r="F25" i="125" s="1"/>
  <c r="F27" i="125" s="1"/>
  <c r="H5" i="125" s="1"/>
  <c r="J244" i="125"/>
  <c r="E239" i="125" s="1"/>
  <c r="O263" i="125" s="1"/>
  <c r="O244" i="125"/>
  <c r="N244" i="125"/>
  <c r="M244" i="125"/>
  <c r="Q244" i="125"/>
  <c r="K244" i="125"/>
  <c r="C234" i="125" s="1"/>
  <c r="P244" i="125"/>
  <c r="S244" i="125"/>
  <c r="R244" i="125"/>
  <c r="R222" i="125"/>
  <c r="L222" i="125"/>
  <c r="Q222" i="125"/>
  <c r="S222" i="125"/>
  <c r="N222" i="125"/>
  <c r="O222" i="125"/>
  <c r="J222" i="125"/>
  <c r="E213" i="125" s="1"/>
  <c r="M222" i="125"/>
  <c r="P222" i="125"/>
  <c r="M223" i="125"/>
  <c r="S223" i="125"/>
  <c r="J223" i="125"/>
  <c r="E214" i="125" s="1"/>
  <c r="R223" i="125"/>
  <c r="O223" i="125"/>
  <c r="P223" i="125"/>
  <c r="N223" i="125"/>
  <c r="Q221" i="125"/>
  <c r="S221" i="125"/>
  <c r="E191" i="125"/>
  <c r="L224" i="125"/>
  <c r="J224" i="125"/>
  <c r="E215" i="125" s="1"/>
  <c r="K224" i="125"/>
  <c r="E189" i="125"/>
  <c r="L223" i="125"/>
  <c r="R224" i="125"/>
  <c r="M224" i="125"/>
  <c r="N224" i="125"/>
  <c r="S224" i="125"/>
  <c r="C219" i="125" s="1"/>
  <c r="O224" i="125"/>
  <c r="Q224" i="125"/>
  <c r="M221" i="125"/>
  <c r="N221" i="125"/>
  <c r="Q223" i="125"/>
  <c r="K221" i="125"/>
  <c r="P221" i="125"/>
  <c r="L221" i="125"/>
  <c r="Q262" i="125"/>
  <c r="R221" i="125"/>
  <c r="O221" i="125"/>
  <c r="N262" i="125"/>
  <c r="R262" i="125"/>
  <c r="K262" i="125"/>
  <c r="C255" i="125" s="1"/>
  <c r="O262" i="125"/>
  <c r="S262" i="125"/>
  <c r="J262" i="125"/>
  <c r="E261" i="125" s="1"/>
  <c r="M262" i="125"/>
  <c r="P262" i="125"/>
  <c r="C187" i="125"/>
  <c r="M4" i="125"/>
  <c r="C4" i="125"/>
  <c r="AG15" i="124" s="1"/>
  <c r="J97" i="33"/>
  <c r="P97" i="33"/>
  <c r="N97" i="33"/>
  <c r="O97" i="33"/>
  <c r="Q97" i="33"/>
  <c r="L97" i="33"/>
  <c r="K97" i="33"/>
  <c r="M97" i="33"/>
  <c r="I97" i="33"/>
  <c r="O110" i="33"/>
  <c r="S85" i="33"/>
  <c r="U85" i="33" s="1"/>
  <c r="O101" i="33"/>
  <c r="R101" i="33"/>
  <c r="Q101" i="33"/>
  <c r="N101" i="33"/>
  <c r="S101" i="33"/>
  <c r="P101" i="33"/>
  <c r="T101" i="33"/>
  <c r="U101" i="33"/>
  <c r="M101" i="33"/>
  <c r="T99" i="33"/>
  <c r="O99" i="33"/>
  <c r="P99" i="33"/>
  <c r="M99" i="33"/>
  <c r="Q99" i="33"/>
  <c r="S99" i="33"/>
  <c r="K99" i="33"/>
  <c r="R99" i="33"/>
  <c r="L99" i="33"/>
  <c r="N99" i="33"/>
  <c r="N110" i="33"/>
  <c r="C91" i="33"/>
  <c r="C102" i="33" s="1"/>
  <c r="C113" i="33" s="1"/>
  <c r="K91" i="33"/>
  <c r="D91" i="33"/>
  <c r="D102" i="33" s="1"/>
  <c r="D113" i="33" s="1"/>
  <c r="E91" i="33"/>
  <c r="E102" i="33" s="1"/>
  <c r="E113" i="33" s="1"/>
  <c r="L91" i="33"/>
  <c r="H91" i="33"/>
  <c r="H102" i="33" s="1"/>
  <c r="J91" i="33"/>
  <c r="F91" i="33"/>
  <c r="F102" i="33" s="1"/>
  <c r="F113" i="33" s="1"/>
  <c r="G91" i="33"/>
  <c r="G102" i="33" s="1"/>
  <c r="G113" i="33" s="1"/>
  <c r="I91" i="33"/>
  <c r="R100" i="33"/>
  <c r="Q100" i="33"/>
  <c r="S100" i="33"/>
  <c r="M100" i="33"/>
  <c r="L100" i="33"/>
  <c r="T100" i="33"/>
  <c r="U100" i="33"/>
  <c r="N100" i="33"/>
  <c r="O100" i="33"/>
  <c r="P100" i="33"/>
  <c r="G119" i="33"/>
  <c r="S98" i="33"/>
  <c r="L98" i="33"/>
  <c r="R98" i="33"/>
  <c r="N98" i="33"/>
  <c r="M98" i="33"/>
  <c r="J98" i="33"/>
  <c r="K98" i="33"/>
  <c r="O98" i="33"/>
  <c r="P98" i="33"/>
  <c r="Q98" i="33"/>
  <c r="F106" i="33"/>
  <c r="F110" i="33" s="1"/>
  <c r="N114" i="33" s="1"/>
  <c r="D106" i="33"/>
  <c r="D110" i="33" s="1"/>
  <c r="L114" i="33" s="1"/>
  <c r="G106" i="33"/>
  <c r="G110" i="33" s="1"/>
  <c r="O114" i="33" s="1"/>
  <c r="H106" i="33"/>
  <c r="H110" i="33" s="1"/>
  <c r="P114" i="33" s="1"/>
  <c r="I106" i="33"/>
  <c r="I110" i="33" s="1"/>
  <c r="Q114" i="33" s="1"/>
  <c r="J106" i="33"/>
  <c r="J110" i="33" s="1"/>
  <c r="E106" i="33"/>
  <c r="E110" i="33" s="1"/>
  <c r="M114" i="33" s="1"/>
  <c r="K106" i="33"/>
  <c r="K110" i="33" s="1"/>
  <c r="M106" i="33"/>
  <c r="M110" i="33" s="1"/>
  <c r="L106" i="33"/>
  <c r="L110" i="33" s="1"/>
  <c r="J100" i="13"/>
  <c r="J19" i="13"/>
  <c r="J51" i="13" s="1"/>
  <c r="J17" i="13"/>
  <c r="J39" i="13" s="1"/>
  <c r="J16" i="13"/>
  <c r="J38" i="13" s="1"/>
  <c r="J3" i="13"/>
  <c r="J4" i="13" s="1"/>
  <c r="J5" i="13" s="1"/>
  <c r="J6" i="13" s="1"/>
  <c r="J7" i="13" s="1"/>
  <c r="J8" i="13" s="1"/>
  <c r="J9" i="13" s="1"/>
  <c r="J10" i="13" s="1"/>
  <c r="J11" i="13" s="1"/>
  <c r="J33" i="13" s="1"/>
  <c r="J121" i="13"/>
  <c r="J153" i="13" s="1"/>
  <c r="J120" i="17" s="1"/>
  <c r="J152" i="17" s="1"/>
  <c r="J18" i="13"/>
  <c r="J50" i="13" s="1"/>
  <c r="J70" i="13"/>
  <c r="J92" i="13" s="1"/>
  <c r="J91" i="13"/>
  <c r="J20" i="13"/>
  <c r="J52" i="13" s="1"/>
  <c r="I20" i="13"/>
  <c r="I20" i="15" s="1"/>
  <c r="I20" i="17" s="1"/>
  <c r="H69" i="13"/>
  <c r="H101" i="13" s="1"/>
  <c r="J71" i="13"/>
  <c r="J93" i="13" s="1"/>
  <c r="I17" i="13"/>
  <c r="I49" i="13" s="1"/>
  <c r="I71" i="13"/>
  <c r="I93" i="13" s="1"/>
  <c r="I72" i="13"/>
  <c r="I94" i="13" s="1"/>
  <c r="H55" i="13"/>
  <c r="H56" i="13" s="1"/>
  <c r="H57" i="13" s="1"/>
  <c r="H58" i="13" s="1"/>
  <c r="I68" i="13"/>
  <c r="I90" i="13" s="1"/>
  <c r="I123" i="13"/>
  <c r="I145" i="13" s="1"/>
  <c r="I3" i="13"/>
  <c r="I4" i="13" s="1"/>
  <c r="I5" i="13" s="1"/>
  <c r="I6" i="13" s="1"/>
  <c r="I7" i="13" s="1"/>
  <c r="I8" i="13" s="1"/>
  <c r="I9" i="13" s="1"/>
  <c r="I10" i="13" s="1"/>
  <c r="I11" i="13" s="1"/>
  <c r="I33" i="13" s="1"/>
  <c r="I16" i="13"/>
  <c r="I38" i="13" s="1"/>
  <c r="I55" i="13"/>
  <c r="I56" i="13" s="1"/>
  <c r="I57" i="13" s="1"/>
  <c r="I58" i="13" s="1"/>
  <c r="I69" i="13"/>
  <c r="I101" i="13" s="1"/>
  <c r="J72" i="13"/>
  <c r="J120" i="13"/>
  <c r="J152" i="13" s="1"/>
  <c r="I19" i="13"/>
  <c r="I51" i="13" s="1"/>
  <c r="I70" i="13"/>
  <c r="I102" i="13" s="1"/>
  <c r="I120" i="13"/>
  <c r="I152" i="13" s="1"/>
  <c r="I18" i="13"/>
  <c r="I50" i="13" s="1"/>
  <c r="I121" i="13"/>
  <c r="I153" i="13" s="1"/>
  <c r="I122" i="13"/>
  <c r="I154" i="13" s="1"/>
  <c r="J59" i="13"/>
  <c r="K59" i="13"/>
  <c r="K124" i="15"/>
  <c r="K72" i="15"/>
  <c r="E19" i="12"/>
  <c r="C19" i="12" s="1"/>
  <c r="J11" i="12"/>
  <c r="H22" i="12"/>
  <c r="D41" i="12"/>
  <c r="E41" i="12" s="1"/>
  <c r="D40" i="12"/>
  <c r="E27" i="12"/>
  <c r="E32" i="12" s="1"/>
  <c r="K34" i="13"/>
  <c r="K44" i="13"/>
  <c r="K13" i="13"/>
  <c r="B104" i="14"/>
  <c r="J144" i="13"/>
  <c r="J154" i="13"/>
  <c r="J121" i="17" s="1"/>
  <c r="J153" i="17" s="1"/>
  <c r="G9" i="12"/>
  <c r="G123" i="13" s="1"/>
  <c r="E20" i="12"/>
  <c r="G22" i="12"/>
  <c r="M36" i="12"/>
  <c r="G4" i="12"/>
  <c r="C40" i="12"/>
  <c r="E15" i="12"/>
  <c r="E42" i="12"/>
  <c r="H100" i="13"/>
  <c r="H90" i="13"/>
  <c r="J155" i="13"/>
  <c r="J122" i="17" s="1"/>
  <c r="J154" i="17" s="1"/>
  <c r="J145" i="13"/>
  <c r="D16" i="12"/>
  <c r="F5" i="12"/>
  <c r="X20" i="15"/>
  <c r="N37" i="12"/>
  <c r="O37" i="12" s="1"/>
  <c r="D31" i="12"/>
  <c r="C31" i="12" s="1"/>
  <c r="L10" i="12" s="1"/>
  <c r="B10" i="12" s="1"/>
  <c r="H10" i="12"/>
  <c r="F21" i="12"/>
  <c r="H7" i="12"/>
  <c r="F18" i="12"/>
  <c r="C28" i="12"/>
  <c r="L7" i="12" s="1"/>
  <c r="B7" i="12" s="1"/>
  <c r="I11" i="12"/>
  <c r="F8" i="12"/>
  <c r="D19" i="12"/>
  <c r="G6" i="12"/>
  <c r="E17" i="12"/>
  <c r="C30" i="12"/>
  <c r="L9" i="12" s="1"/>
  <c r="B9" i="12" s="1"/>
  <c r="B123" i="13" s="1"/>
  <c r="B145" i="13" s="1"/>
  <c r="G7" i="12"/>
  <c r="E18" i="12"/>
  <c r="H9" i="12"/>
  <c r="H123" i="13" s="1"/>
  <c r="F20" i="12"/>
  <c r="D25" i="12"/>
  <c r="K52" i="15"/>
  <c r="N38" i="12"/>
  <c r="O38" i="12" s="1"/>
  <c r="I104" i="14"/>
  <c r="J104" i="14"/>
  <c r="C39" i="12"/>
  <c r="F4" i="12"/>
  <c r="M35" i="12"/>
  <c r="D15" i="12"/>
  <c r="E5" i="12"/>
  <c r="C16" i="12"/>
  <c r="H6" i="12"/>
  <c r="H70" i="13" s="1"/>
  <c r="F17" i="12"/>
  <c r="E21" i="12"/>
  <c r="H190" i="125" l="1"/>
  <c r="F222" i="125" s="1"/>
  <c r="R245" i="125"/>
  <c r="C208" i="125"/>
  <c r="K247" i="125" s="1"/>
  <c r="C209" i="125"/>
  <c r="P248" i="125" s="1"/>
  <c r="R246" i="125"/>
  <c r="E188" i="125"/>
  <c r="H188" i="125" s="1"/>
  <c r="P246" i="125"/>
  <c r="Q245" i="125"/>
  <c r="S245" i="125"/>
  <c r="L246" i="125"/>
  <c r="Q246" i="125"/>
  <c r="O245" i="125"/>
  <c r="N245" i="125"/>
  <c r="J246" i="125"/>
  <c r="E241" i="125" s="1"/>
  <c r="J245" i="125"/>
  <c r="E240" i="125" s="1"/>
  <c r="J264" i="125" s="1"/>
  <c r="E263" i="125" s="1"/>
  <c r="M245" i="125"/>
  <c r="L245" i="125"/>
  <c r="K245" i="125"/>
  <c r="C235" i="125" s="1"/>
  <c r="N246" i="125"/>
  <c r="S246" i="125"/>
  <c r="L263" i="125"/>
  <c r="M246" i="125"/>
  <c r="P263" i="125"/>
  <c r="K246" i="125"/>
  <c r="R263" i="125"/>
  <c r="O246" i="125"/>
  <c r="C218" i="125"/>
  <c r="C217" i="125"/>
  <c r="Q263" i="125"/>
  <c r="N263" i="125"/>
  <c r="S263" i="125"/>
  <c r="J263" i="125"/>
  <c r="E262" i="125" s="1"/>
  <c r="K281" i="125" s="1"/>
  <c r="C277" i="125" s="1"/>
  <c r="M263" i="125"/>
  <c r="K263" i="125"/>
  <c r="C256" i="125" s="1"/>
  <c r="C210" i="125"/>
  <c r="C216" i="125"/>
  <c r="C211" i="125"/>
  <c r="C214" i="125"/>
  <c r="C215" i="125"/>
  <c r="E216" i="125"/>
  <c r="C212" i="125"/>
  <c r="C213" i="125"/>
  <c r="E192" i="125"/>
  <c r="I102" i="33"/>
  <c r="I113" i="33" s="1"/>
  <c r="U102" i="33"/>
  <c r="F120" i="33"/>
  <c r="T85" i="33"/>
  <c r="T87" i="33" s="1"/>
  <c r="W87" i="33" s="1"/>
  <c r="Q102" i="33"/>
  <c r="Q113" i="33" s="1"/>
  <c r="S102" i="33"/>
  <c r="H113" i="33"/>
  <c r="P102" i="33"/>
  <c r="P113" i="33" s="1"/>
  <c r="M102" i="33"/>
  <c r="M113" i="33" s="1"/>
  <c r="N102" i="33"/>
  <c r="N113" i="33" s="1"/>
  <c r="R102" i="33"/>
  <c r="O102" i="33"/>
  <c r="O113" i="33" s="1"/>
  <c r="S114" i="33"/>
  <c r="H119" i="33"/>
  <c r="L102" i="33"/>
  <c r="L113" i="33" s="1"/>
  <c r="W113" i="33"/>
  <c r="E120" i="33"/>
  <c r="E122" i="33" s="1"/>
  <c r="K102" i="33"/>
  <c r="K113" i="33" s="1"/>
  <c r="T102" i="33"/>
  <c r="J102" i="33"/>
  <c r="J113" i="33" s="1"/>
  <c r="I121" i="17"/>
  <c r="I153" i="17" s="1"/>
  <c r="J102" i="13"/>
  <c r="J69" i="17" s="1"/>
  <c r="J101" i="17" s="1"/>
  <c r="J143" i="13"/>
  <c r="J41" i="13"/>
  <c r="J49" i="13"/>
  <c r="J48" i="13"/>
  <c r="J40" i="13"/>
  <c r="J12" i="13"/>
  <c r="J44" i="13" s="1"/>
  <c r="J43" i="13"/>
  <c r="J119" i="17"/>
  <c r="J151" i="17" s="1"/>
  <c r="I100" i="13"/>
  <c r="I67" i="17" s="1"/>
  <c r="I99" i="17" s="1"/>
  <c r="I103" i="13"/>
  <c r="I70" i="17" s="1"/>
  <c r="I102" i="17" s="1"/>
  <c r="I104" i="13"/>
  <c r="I71" i="17" s="1"/>
  <c r="I103" i="17" s="1"/>
  <c r="F69" i="13"/>
  <c r="F101" i="13" s="1"/>
  <c r="H91" i="13"/>
  <c r="I42" i="13"/>
  <c r="J20" i="15"/>
  <c r="J20" i="17" s="1"/>
  <c r="I155" i="13"/>
  <c r="I122" i="17" s="1"/>
  <c r="I154" i="17" s="1"/>
  <c r="J42" i="13"/>
  <c r="I39" i="13"/>
  <c r="I40" i="13"/>
  <c r="J103" i="13"/>
  <c r="J70" i="17" s="1"/>
  <c r="J102" i="17" s="1"/>
  <c r="I52" i="13"/>
  <c r="I52" i="15" s="1"/>
  <c r="G121" i="13"/>
  <c r="G143" i="13" s="1"/>
  <c r="F68" i="13"/>
  <c r="F100" i="13" s="1"/>
  <c r="I48" i="13"/>
  <c r="F55" i="13"/>
  <c r="F56" i="13" s="1"/>
  <c r="F57" i="13" s="1"/>
  <c r="F58" i="13" s="1"/>
  <c r="J68" i="17"/>
  <c r="J100" i="17" s="1"/>
  <c r="I69" i="17"/>
  <c r="I101" i="17" s="1"/>
  <c r="G3" i="13"/>
  <c r="G4" i="13" s="1"/>
  <c r="G5" i="13" s="1"/>
  <c r="G6" i="13" s="1"/>
  <c r="G7" i="13" s="1"/>
  <c r="G8" i="13" s="1"/>
  <c r="G9" i="13" s="1"/>
  <c r="G10" i="13" s="1"/>
  <c r="G11" i="13" s="1"/>
  <c r="G12" i="13" s="1"/>
  <c r="G120" i="13"/>
  <c r="G142" i="13" s="1"/>
  <c r="H17" i="13"/>
  <c r="H39" i="13" s="1"/>
  <c r="I43" i="13"/>
  <c r="J104" i="13"/>
  <c r="J71" i="17" s="1"/>
  <c r="J103" i="17" s="1"/>
  <c r="G122" i="13"/>
  <c r="G144" i="13" s="1"/>
  <c r="G70" i="13"/>
  <c r="G92" i="13" s="1"/>
  <c r="I12" i="13"/>
  <c r="I34" i="13" s="1"/>
  <c r="I142" i="13"/>
  <c r="J94" i="13"/>
  <c r="J67" i="17"/>
  <c r="J99" i="17" s="1"/>
  <c r="I143" i="13"/>
  <c r="I68" i="17"/>
  <c r="I100" i="17" s="1"/>
  <c r="I41" i="13"/>
  <c r="I91" i="13"/>
  <c r="I92" i="13"/>
  <c r="I120" i="17"/>
  <c r="I152" i="17" s="1"/>
  <c r="J142" i="13"/>
  <c r="I119" i="17"/>
  <c r="I151" i="17" s="1"/>
  <c r="B121" i="13"/>
  <c r="G17" i="13"/>
  <c r="G49" i="13" s="1"/>
  <c r="G19" i="13"/>
  <c r="G51" i="13" s="1"/>
  <c r="G72" i="13"/>
  <c r="G94" i="13" s="1"/>
  <c r="H20" i="13"/>
  <c r="H20" i="15" s="1"/>
  <c r="H72" i="13"/>
  <c r="I144" i="13"/>
  <c r="H120" i="13"/>
  <c r="H142" i="13" s="1"/>
  <c r="B155" i="13"/>
  <c r="B122" i="17" s="1"/>
  <c r="B154" i="17" s="1"/>
  <c r="G16" i="13"/>
  <c r="G48" i="13" s="1"/>
  <c r="G55" i="13"/>
  <c r="G56" i="13" s="1"/>
  <c r="G57" i="13" s="1"/>
  <c r="G58" i="13" s="1"/>
  <c r="G68" i="13"/>
  <c r="G100" i="13" s="1"/>
  <c r="H3" i="13"/>
  <c r="H4" i="13" s="1"/>
  <c r="H5" i="13" s="1"/>
  <c r="H6" i="13" s="1"/>
  <c r="H7" i="13" s="1"/>
  <c r="H8" i="13" s="1"/>
  <c r="H9" i="13" s="1"/>
  <c r="H10" i="13" s="1"/>
  <c r="H11" i="13" s="1"/>
  <c r="H43" i="13" s="1"/>
  <c r="H19" i="13"/>
  <c r="H51" i="13" s="1"/>
  <c r="H121" i="13"/>
  <c r="H143" i="13" s="1"/>
  <c r="G20" i="13"/>
  <c r="G42" i="13" s="1"/>
  <c r="G18" i="13"/>
  <c r="G40" i="13" s="1"/>
  <c r="G71" i="13"/>
  <c r="G93" i="13" s="1"/>
  <c r="G69" i="13"/>
  <c r="G91" i="13" s="1"/>
  <c r="H16" i="13"/>
  <c r="H48" i="13" s="1"/>
  <c r="H18" i="13"/>
  <c r="H40" i="13" s="1"/>
  <c r="H122" i="13"/>
  <c r="H154" i="13" s="1"/>
  <c r="H121" i="17" s="1"/>
  <c r="H153" i="17" s="1"/>
  <c r="B122" i="13"/>
  <c r="H71" i="13"/>
  <c r="H59" i="13"/>
  <c r="K60" i="13"/>
  <c r="J60" i="13"/>
  <c r="H92" i="13"/>
  <c r="K104" i="15"/>
  <c r="K71" i="14" s="1"/>
  <c r="K103" i="14" s="1"/>
  <c r="K156" i="15"/>
  <c r="K123" i="14" s="1"/>
  <c r="K155" i="14" s="1"/>
  <c r="I72" i="15"/>
  <c r="I124" i="15"/>
  <c r="I59" i="13"/>
  <c r="E8" i="12"/>
  <c r="H11" i="12"/>
  <c r="E40" i="12"/>
  <c r="H104" i="14"/>
  <c r="H102" i="13"/>
  <c r="D38" i="12"/>
  <c r="F22" i="12"/>
  <c r="D27" i="12"/>
  <c r="D32" i="12" s="1"/>
  <c r="J52" i="15"/>
  <c r="H155" i="13"/>
  <c r="H122" i="17" s="1"/>
  <c r="H154" i="17" s="1"/>
  <c r="H145" i="13"/>
  <c r="K52" i="17"/>
  <c r="K20" i="20"/>
  <c r="K20" i="18"/>
  <c r="K124" i="18" s="1"/>
  <c r="E22" i="12"/>
  <c r="C38" i="12"/>
  <c r="E4" i="12"/>
  <c r="E55" i="13" s="1"/>
  <c r="E56" i="13" s="1"/>
  <c r="E57" i="13" s="1"/>
  <c r="C15" i="12"/>
  <c r="C37" i="12"/>
  <c r="D4" i="12"/>
  <c r="D68" i="13" s="1"/>
  <c r="E7" i="12"/>
  <c r="C18" i="12"/>
  <c r="D5" i="12"/>
  <c r="E9" i="12"/>
  <c r="C20" i="12"/>
  <c r="K45" i="13"/>
  <c r="K14" i="13"/>
  <c r="K35" i="13"/>
  <c r="D17" i="12"/>
  <c r="F6" i="12"/>
  <c r="F70" i="13" s="1"/>
  <c r="C8" i="12"/>
  <c r="N35" i="12"/>
  <c r="O35" i="12" s="1"/>
  <c r="X52" i="15"/>
  <c r="K19" i="14"/>
  <c r="E6" i="12"/>
  <c r="D39" i="12"/>
  <c r="E39" i="12" s="1"/>
  <c r="V20" i="15"/>
  <c r="C25" i="12"/>
  <c r="E10" i="12"/>
  <c r="C21" i="12"/>
  <c r="C10" i="12" s="1"/>
  <c r="C5" i="12"/>
  <c r="F9" i="12"/>
  <c r="F122" i="13" s="1"/>
  <c r="D20" i="12"/>
  <c r="D8" i="12"/>
  <c r="F7" i="12"/>
  <c r="D18" i="12"/>
  <c r="D21" i="12"/>
  <c r="D10" i="12" s="1"/>
  <c r="F10" i="12"/>
  <c r="G11" i="12"/>
  <c r="N36" i="12"/>
  <c r="O36" i="12" s="1"/>
  <c r="G104" i="14"/>
  <c r="G155" i="13"/>
  <c r="G122" i="17" s="1"/>
  <c r="G154" i="17" s="1"/>
  <c r="G145" i="13"/>
  <c r="Q248" i="125" l="1"/>
  <c r="C236" i="125"/>
  <c r="J248" i="125"/>
  <c r="E243" i="125" s="1"/>
  <c r="M247" i="125"/>
  <c r="S247" i="125"/>
  <c r="J247" i="125"/>
  <c r="E242" i="125" s="1"/>
  <c r="P247" i="125"/>
  <c r="N247" i="125"/>
  <c r="O247" i="125"/>
  <c r="L247" i="125"/>
  <c r="Q247" i="125"/>
  <c r="C243" i="125" s="1"/>
  <c r="R247" i="125"/>
  <c r="O264" i="125"/>
  <c r="L264" i="125"/>
  <c r="S248" i="125"/>
  <c r="C246" i="125" s="1"/>
  <c r="N248" i="125"/>
  <c r="E225" i="125"/>
  <c r="M248" i="125"/>
  <c r="L248" i="125"/>
  <c r="K248" i="125"/>
  <c r="O248" i="125"/>
  <c r="R248" i="125"/>
  <c r="R264" i="125"/>
  <c r="M264" i="125"/>
  <c r="P264" i="125"/>
  <c r="S264" i="125"/>
  <c r="N264" i="125"/>
  <c r="K264" i="125"/>
  <c r="C257" i="125" s="1"/>
  <c r="Q264" i="125"/>
  <c r="R265" i="125"/>
  <c r="K265" i="125"/>
  <c r="M265" i="125"/>
  <c r="N265" i="125"/>
  <c r="J265" i="125"/>
  <c r="E264" i="125" s="1"/>
  <c r="C237" i="125"/>
  <c r="S265" i="125"/>
  <c r="L265" i="125"/>
  <c r="P265" i="125"/>
  <c r="Q265" i="125"/>
  <c r="O265" i="125"/>
  <c r="O281" i="125"/>
  <c r="Q282" i="125"/>
  <c r="E224" i="125"/>
  <c r="G25" i="125" s="1"/>
  <c r="G27" i="125" s="1"/>
  <c r="I5" i="125" s="1"/>
  <c r="J281" i="125"/>
  <c r="E277" i="125" s="1"/>
  <c r="L281" i="125"/>
  <c r="M281" i="125"/>
  <c r="N281" i="125"/>
  <c r="P281" i="125"/>
  <c r="S281" i="125"/>
  <c r="Q281" i="125"/>
  <c r="R281" i="125"/>
  <c r="P282" i="125"/>
  <c r="M282" i="125"/>
  <c r="O282" i="125"/>
  <c r="C220" i="125"/>
  <c r="E222" i="125" s="1"/>
  <c r="H222" i="125" s="1"/>
  <c r="L282" i="125"/>
  <c r="J282" i="125"/>
  <c r="E278" i="125" s="1"/>
  <c r="S282" i="125"/>
  <c r="K282" i="125"/>
  <c r="R282" i="125"/>
  <c r="N282" i="125"/>
  <c r="E223" i="125"/>
  <c r="R113" i="33"/>
  <c r="S113" i="33" s="1"/>
  <c r="S115" i="33" s="1"/>
  <c r="X115" i="33" s="1"/>
  <c r="G120" i="33"/>
  <c r="J124" i="15"/>
  <c r="J34" i="13"/>
  <c r="F91" i="13"/>
  <c r="J13" i="13"/>
  <c r="J45" i="13" s="1"/>
  <c r="W20" i="15"/>
  <c r="J72" i="15"/>
  <c r="G33" i="13"/>
  <c r="G52" i="13"/>
  <c r="G52" i="15" s="1"/>
  <c r="G154" i="13"/>
  <c r="G121" i="17" s="1"/>
  <c r="G153" i="17" s="1"/>
  <c r="H49" i="13"/>
  <c r="H42" i="13"/>
  <c r="I13" i="13"/>
  <c r="I45" i="13" s="1"/>
  <c r="G43" i="13"/>
  <c r="G153" i="13"/>
  <c r="G120" i="17" s="1"/>
  <c r="G152" i="17" s="1"/>
  <c r="H152" i="13"/>
  <c r="H119" i="17" s="1"/>
  <c r="H151" i="17" s="1"/>
  <c r="G50" i="13"/>
  <c r="F90" i="13"/>
  <c r="G104" i="13"/>
  <c r="G71" i="17" s="1"/>
  <c r="G103" i="17" s="1"/>
  <c r="H52" i="13"/>
  <c r="H52" i="15" s="1"/>
  <c r="U52" i="15" s="1"/>
  <c r="G102" i="13"/>
  <c r="G69" i="17" s="1"/>
  <c r="G101" i="17" s="1"/>
  <c r="F3" i="13"/>
  <c r="F4" i="13" s="1"/>
  <c r="F5" i="13" s="1"/>
  <c r="F6" i="13" s="1"/>
  <c r="F7" i="13" s="1"/>
  <c r="F8" i="13" s="1"/>
  <c r="F9" i="13" s="1"/>
  <c r="F10" i="13" s="1"/>
  <c r="F11" i="13" s="1"/>
  <c r="F12" i="13" s="1"/>
  <c r="G103" i="13"/>
  <c r="G70" i="17" s="1"/>
  <c r="G102" i="17" s="1"/>
  <c r="E3" i="13"/>
  <c r="E4" i="13" s="1"/>
  <c r="E5" i="13" s="1"/>
  <c r="E6" i="13" s="1"/>
  <c r="E7" i="13" s="1"/>
  <c r="E8" i="13" s="1"/>
  <c r="E9" i="13" s="1"/>
  <c r="E10" i="13" s="1"/>
  <c r="E11" i="13" s="1"/>
  <c r="E43" i="13" s="1"/>
  <c r="E121" i="13"/>
  <c r="E153" i="13" s="1"/>
  <c r="F20" i="13"/>
  <c r="F20" i="15" s="1"/>
  <c r="F20" i="17" s="1"/>
  <c r="F121" i="13"/>
  <c r="F143" i="13" s="1"/>
  <c r="G90" i="13"/>
  <c r="G20" i="15"/>
  <c r="G20" i="17" s="1"/>
  <c r="G152" i="13"/>
  <c r="G119" i="17" s="1"/>
  <c r="G151" i="17" s="1"/>
  <c r="F123" i="13"/>
  <c r="F145" i="13" s="1"/>
  <c r="E120" i="13"/>
  <c r="E142" i="13" s="1"/>
  <c r="F71" i="13"/>
  <c r="F103" i="13" s="1"/>
  <c r="E122" i="13"/>
  <c r="E154" i="13" s="1"/>
  <c r="D69" i="13"/>
  <c r="D91" i="13" s="1"/>
  <c r="E71" i="13"/>
  <c r="E93" i="13" s="1"/>
  <c r="E70" i="13"/>
  <c r="E102" i="13" s="1"/>
  <c r="D55" i="13"/>
  <c r="D56" i="13" s="1"/>
  <c r="D57" i="13" s="1"/>
  <c r="D58" i="13" s="1"/>
  <c r="E18" i="13"/>
  <c r="E50" i="13" s="1"/>
  <c r="F16" i="13"/>
  <c r="F38" i="13" s="1"/>
  <c r="I44" i="13"/>
  <c r="G41" i="13"/>
  <c r="G101" i="13"/>
  <c r="G68" i="17" s="1"/>
  <c r="G100" i="17" s="1"/>
  <c r="H33" i="13"/>
  <c r="G67" i="17"/>
  <c r="G99" i="17" s="1"/>
  <c r="H153" i="13"/>
  <c r="H120" i="17" s="1"/>
  <c r="H152" i="17" s="1"/>
  <c r="H12" i="13"/>
  <c r="H13" i="13" s="1"/>
  <c r="H144" i="13"/>
  <c r="H20" i="17"/>
  <c r="H20" i="18" s="1"/>
  <c r="U20" i="15"/>
  <c r="H67" i="17"/>
  <c r="H99" i="17" s="1"/>
  <c r="G38" i="13"/>
  <c r="G39" i="13"/>
  <c r="H41" i="13"/>
  <c r="H94" i="13"/>
  <c r="H104" i="13"/>
  <c r="H71" i="17" s="1"/>
  <c r="H103" i="17" s="1"/>
  <c r="H68" i="17"/>
  <c r="H100" i="17" s="1"/>
  <c r="H69" i="17"/>
  <c r="H101" i="17" s="1"/>
  <c r="H103" i="13"/>
  <c r="H70" i="17" s="1"/>
  <c r="H102" i="17" s="1"/>
  <c r="H50" i="13"/>
  <c r="H38" i="13"/>
  <c r="H93" i="13"/>
  <c r="F120" i="13"/>
  <c r="F152" i="13" s="1"/>
  <c r="E123" i="13"/>
  <c r="F18" i="13"/>
  <c r="F40" i="13" s="1"/>
  <c r="E19" i="13"/>
  <c r="E51" i="13" s="1"/>
  <c r="B144" i="13"/>
  <c r="B154" i="13"/>
  <c r="B121" i="17" s="1"/>
  <c r="B153" i="17" s="1"/>
  <c r="F19" i="13"/>
  <c r="F41" i="13" s="1"/>
  <c r="E16" i="13"/>
  <c r="E38" i="13" s="1"/>
  <c r="E68" i="13"/>
  <c r="E90" i="13" s="1"/>
  <c r="E72" i="13"/>
  <c r="E94" i="13" s="1"/>
  <c r="F17" i="13"/>
  <c r="F49" i="13" s="1"/>
  <c r="F72" i="13"/>
  <c r="E20" i="13"/>
  <c r="E42" i="13" s="1"/>
  <c r="E17" i="13"/>
  <c r="E39" i="13" s="1"/>
  <c r="E69" i="13"/>
  <c r="E91" i="13" s="1"/>
  <c r="B143" i="13"/>
  <c r="B153" i="13"/>
  <c r="B120" i="17" s="1"/>
  <c r="B152" i="17" s="1"/>
  <c r="K124" i="20"/>
  <c r="J104" i="15"/>
  <c r="J71" i="14" s="1"/>
  <c r="J103" i="14" s="1"/>
  <c r="J156" i="15"/>
  <c r="J123" i="14" s="1"/>
  <c r="J155" i="14" s="1"/>
  <c r="G59" i="13"/>
  <c r="F154" i="13"/>
  <c r="H72" i="15"/>
  <c r="H124" i="15"/>
  <c r="H60" i="13"/>
  <c r="F59" i="13"/>
  <c r="K61" i="13"/>
  <c r="I60" i="13"/>
  <c r="I156" i="15"/>
  <c r="I123" i="14" s="1"/>
  <c r="I155" i="14" s="1"/>
  <c r="I104" i="15"/>
  <c r="I71" i="14" s="1"/>
  <c r="I103" i="14" s="1"/>
  <c r="E58" i="13"/>
  <c r="J61" i="13"/>
  <c r="X20" i="18"/>
  <c r="X20" i="20" s="1"/>
  <c r="K72" i="18"/>
  <c r="K72" i="20" s="1"/>
  <c r="C17" i="12"/>
  <c r="F144" i="13"/>
  <c r="E38" i="12"/>
  <c r="C27" i="12"/>
  <c r="L6" i="12" s="1"/>
  <c r="B6" i="12" s="1"/>
  <c r="M47" i="12"/>
  <c r="F11" i="12"/>
  <c r="V52" i="15"/>
  <c r="I19" i="14"/>
  <c r="K19" i="15"/>
  <c r="K19" i="17" s="1"/>
  <c r="K51" i="14"/>
  <c r="D6" i="12"/>
  <c r="D70" i="13" s="1"/>
  <c r="K46" i="13"/>
  <c r="K36" i="13"/>
  <c r="K15" i="13"/>
  <c r="F104" i="14"/>
  <c r="J52" i="17"/>
  <c r="J20" i="20"/>
  <c r="J20" i="18"/>
  <c r="J124" i="18" s="1"/>
  <c r="E11" i="12"/>
  <c r="W52" i="15"/>
  <c r="J19" i="14"/>
  <c r="L4" i="12"/>
  <c r="I52" i="17"/>
  <c r="I20" i="20"/>
  <c r="I20" i="18"/>
  <c r="I124" i="18" s="1"/>
  <c r="N47" i="12"/>
  <c r="C9" i="12"/>
  <c r="C123" i="13" s="1"/>
  <c r="D37" i="12"/>
  <c r="E37" i="12" s="1"/>
  <c r="D90" i="13"/>
  <c r="D100" i="13"/>
  <c r="K52" i="18"/>
  <c r="K156" i="18" s="1"/>
  <c r="K52" i="20"/>
  <c r="G44" i="13"/>
  <c r="G34" i="13"/>
  <c r="G13" i="13"/>
  <c r="F102" i="13"/>
  <c r="F92" i="13"/>
  <c r="C7" i="12"/>
  <c r="D7" i="12"/>
  <c r="D9" i="12"/>
  <c r="D122" i="13" s="1"/>
  <c r="D22" i="12"/>
  <c r="C4" i="12"/>
  <c r="C68" i="13" s="1"/>
  <c r="C36" i="12"/>
  <c r="E104" i="14"/>
  <c r="C244" i="125" l="1"/>
  <c r="C239" i="125"/>
  <c r="C245" i="125"/>
  <c r="E244" i="125"/>
  <c r="C242" i="125"/>
  <c r="S266" i="125"/>
  <c r="C267" i="125" s="1"/>
  <c r="E249" i="125"/>
  <c r="L266" i="125"/>
  <c r="C260" i="125" s="1"/>
  <c r="P266" i="125"/>
  <c r="C264" i="125" s="1"/>
  <c r="R266" i="125"/>
  <c r="C266" i="125" s="1"/>
  <c r="N266" i="125"/>
  <c r="C262" i="125" s="1"/>
  <c r="J266" i="125"/>
  <c r="E265" i="125" s="1"/>
  <c r="E266" i="125" s="1"/>
  <c r="C258" i="125"/>
  <c r="K266" i="125"/>
  <c r="C259" i="125" s="1"/>
  <c r="M266" i="125"/>
  <c r="C261" i="125" s="1"/>
  <c r="Q266" i="125"/>
  <c r="C265" i="125" s="1"/>
  <c r="O266" i="125"/>
  <c r="C263" i="125" s="1"/>
  <c r="C241" i="125"/>
  <c r="C240" i="125"/>
  <c r="E285" i="125"/>
  <c r="C238" i="125"/>
  <c r="H224" i="125"/>
  <c r="F246" i="125" s="1"/>
  <c r="Q283" i="125"/>
  <c r="C285" i="125" s="1"/>
  <c r="R283" i="125"/>
  <c r="C286" i="125" s="1"/>
  <c r="P283" i="125"/>
  <c r="C284" i="125" s="1"/>
  <c r="E271" i="125"/>
  <c r="L283" i="125"/>
  <c r="C280" i="125" s="1"/>
  <c r="O283" i="125"/>
  <c r="C283" i="125" s="1"/>
  <c r="K283" i="125"/>
  <c r="C279" i="125" s="1"/>
  <c r="S283" i="125"/>
  <c r="C287" i="125" s="1"/>
  <c r="J283" i="125"/>
  <c r="E279" i="125" s="1"/>
  <c r="E280" i="125" s="1"/>
  <c r="N283" i="125"/>
  <c r="C282" i="125" s="1"/>
  <c r="M283" i="125"/>
  <c r="C281" i="125" s="1"/>
  <c r="C278" i="125"/>
  <c r="E226" i="125"/>
  <c r="F33" i="13"/>
  <c r="F121" i="33"/>
  <c r="F122" i="33" s="1"/>
  <c r="T113" i="33"/>
  <c r="H120" i="33"/>
  <c r="F52" i="13"/>
  <c r="F52" i="15" s="1"/>
  <c r="F42" i="13"/>
  <c r="I35" i="13"/>
  <c r="F48" i="13"/>
  <c r="J14" i="13"/>
  <c r="J36" i="13" s="1"/>
  <c r="H156" i="15"/>
  <c r="H123" i="14" s="1"/>
  <c r="H155" i="14" s="1"/>
  <c r="J35" i="13"/>
  <c r="E103" i="13"/>
  <c r="E70" i="17" s="1"/>
  <c r="E102" i="17" s="1"/>
  <c r="F43" i="13"/>
  <c r="H19" i="14"/>
  <c r="H19" i="15" s="1"/>
  <c r="H19" i="17" s="1"/>
  <c r="E152" i="13"/>
  <c r="E119" i="17" s="1"/>
  <c r="E151" i="17" s="1"/>
  <c r="I14" i="13"/>
  <c r="I46" i="13" s="1"/>
  <c r="F93" i="13"/>
  <c r="T20" i="15"/>
  <c r="E101" i="13"/>
  <c r="E68" i="17" s="1"/>
  <c r="E100" i="17" s="1"/>
  <c r="F153" i="13"/>
  <c r="F120" i="17" s="1"/>
  <c r="F152" i="17" s="1"/>
  <c r="E100" i="13"/>
  <c r="E67" i="17" s="1"/>
  <c r="E99" i="17" s="1"/>
  <c r="E121" i="17"/>
  <c r="E153" i="17" s="1"/>
  <c r="H52" i="17"/>
  <c r="H52" i="18" s="1"/>
  <c r="F67" i="17"/>
  <c r="F99" i="17" s="1"/>
  <c r="E52" i="13"/>
  <c r="E52" i="15" s="1"/>
  <c r="E92" i="13"/>
  <c r="E143" i="13"/>
  <c r="G72" i="15"/>
  <c r="F69" i="17"/>
  <c r="F101" i="17" s="1"/>
  <c r="G124" i="15"/>
  <c r="H104" i="15"/>
  <c r="H71" i="14" s="1"/>
  <c r="H103" i="14" s="1"/>
  <c r="E12" i="13"/>
  <c r="E34" i="13" s="1"/>
  <c r="E144" i="13"/>
  <c r="E49" i="13"/>
  <c r="E40" i="13"/>
  <c r="F50" i="13"/>
  <c r="F155" i="13"/>
  <c r="F122" i="17" s="1"/>
  <c r="F154" i="17" s="1"/>
  <c r="E33" i="13"/>
  <c r="D101" i="13"/>
  <c r="F39" i="13"/>
  <c r="F119" i="17"/>
  <c r="F151" i="17" s="1"/>
  <c r="H34" i="13"/>
  <c r="F121" i="17"/>
  <c r="F153" i="17" s="1"/>
  <c r="C55" i="13"/>
  <c r="C56" i="13" s="1"/>
  <c r="C57" i="13" s="1"/>
  <c r="C58" i="13" s="1"/>
  <c r="E145" i="13"/>
  <c r="E104" i="13"/>
  <c r="E71" i="17" s="1"/>
  <c r="E103" i="17" s="1"/>
  <c r="C69" i="13"/>
  <c r="C91" i="13" s="1"/>
  <c r="E155" i="13"/>
  <c r="E122" i="17" s="1"/>
  <c r="E154" i="17" s="1"/>
  <c r="E69" i="17"/>
  <c r="E101" i="17" s="1"/>
  <c r="E120" i="17"/>
  <c r="E152" i="17" s="1"/>
  <c r="D16" i="13"/>
  <c r="D48" i="13" s="1"/>
  <c r="D19" i="13"/>
  <c r="D51" i="13" s="1"/>
  <c r="D123" i="13"/>
  <c r="D155" i="13" s="1"/>
  <c r="D122" i="17" s="1"/>
  <c r="D154" i="17" s="1"/>
  <c r="C121" i="13"/>
  <c r="C143" i="13" s="1"/>
  <c r="H124" i="18"/>
  <c r="F142" i="13"/>
  <c r="H20" i="20"/>
  <c r="E20" i="15"/>
  <c r="E20" i="17" s="1"/>
  <c r="H35" i="13"/>
  <c r="H45" i="13"/>
  <c r="H14" i="13"/>
  <c r="H36" i="13" s="1"/>
  <c r="E41" i="13"/>
  <c r="F104" i="13"/>
  <c r="F71" i="17" s="1"/>
  <c r="F103" i="17" s="1"/>
  <c r="E48" i="13"/>
  <c r="F70" i="17"/>
  <c r="F102" i="17" s="1"/>
  <c r="H44" i="13"/>
  <c r="F68" i="17"/>
  <c r="F100" i="17" s="1"/>
  <c r="F94" i="13"/>
  <c r="F51" i="13"/>
  <c r="D144" i="13"/>
  <c r="D154" i="13"/>
  <c r="C17" i="13"/>
  <c r="C49" i="13" s="1"/>
  <c r="D121" i="13"/>
  <c r="D143" i="13" s="1"/>
  <c r="D71" i="13"/>
  <c r="D93" i="13" s="1"/>
  <c r="D18" i="13"/>
  <c r="D50" i="13" s="1"/>
  <c r="B120" i="13"/>
  <c r="H107" i="13"/>
  <c r="H108" i="13" s="1"/>
  <c r="H109" i="13" s="1"/>
  <c r="H110" i="13" s="1"/>
  <c r="H111" i="13" s="1"/>
  <c r="H112" i="13" s="1"/>
  <c r="H113" i="13" s="1"/>
  <c r="E107" i="13"/>
  <c r="E108" i="13" s="1"/>
  <c r="E109" i="13" s="1"/>
  <c r="E110" i="13" s="1"/>
  <c r="E111" i="13" s="1"/>
  <c r="E112" i="13" s="1"/>
  <c r="E113" i="13" s="1"/>
  <c r="G107" i="13"/>
  <c r="G108" i="13" s="1"/>
  <c r="G109" i="13" s="1"/>
  <c r="G110" i="13" s="1"/>
  <c r="G111" i="13" s="1"/>
  <c r="G112" i="13" s="1"/>
  <c r="G113" i="13" s="1"/>
  <c r="F107" i="13"/>
  <c r="F108" i="13" s="1"/>
  <c r="F109" i="13" s="1"/>
  <c r="F110" i="13" s="1"/>
  <c r="F111" i="13" s="1"/>
  <c r="F112" i="13" s="1"/>
  <c r="F113" i="13" s="1"/>
  <c r="C107" i="13"/>
  <c r="C108" i="13" s="1"/>
  <c r="C109" i="13" s="1"/>
  <c r="C110" i="13" s="1"/>
  <c r="C111" i="13" s="1"/>
  <c r="C112" i="13" s="1"/>
  <c r="C113" i="13" s="1"/>
  <c r="D107" i="13"/>
  <c r="D108" i="13" s="1"/>
  <c r="D109" i="13" s="1"/>
  <c r="D110" i="13" s="1"/>
  <c r="D111" i="13" s="1"/>
  <c r="D112" i="13" s="1"/>
  <c r="D113" i="13" s="1"/>
  <c r="J107" i="13"/>
  <c r="J108" i="13" s="1"/>
  <c r="J109" i="13" s="1"/>
  <c r="J110" i="13" s="1"/>
  <c r="J111" i="13" s="1"/>
  <c r="J112" i="13" s="1"/>
  <c r="J113" i="13" s="1"/>
  <c r="K107" i="13"/>
  <c r="K108" i="13" s="1"/>
  <c r="K109" i="13" s="1"/>
  <c r="K110" i="13" s="1"/>
  <c r="K111" i="13" s="1"/>
  <c r="K112" i="13" s="1"/>
  <c r="K113" i="13" s="1"/>
  <c r="I107" i="13"/>
  <c r="I108" i="13" s="1"/>
  <c r="I109" i="13" s="1"/>
  <c r="I110" i="13" s="1"/>
  <c r="I111" i="13" s="1"/>
  <c r="I112" i="13" s="1"/>
  <c r="I113" i="13" s="1"/>
  <c r="B107" i="13"/>
  <c r="B108" i="13" s="1"/>
  <c r="B109" i="13" s="1"/>
  <c r="B110" i="13" s="1"/>
  <c r="B111" i="13" s="1"/>
  <c r="B112" i="13" s="1"/>
  <c r="B113" i="13" s="1"/>
  <c r="D3" i="13"/>
  <c r="D4" i="13" s="1"/>
  <c r="D5" i="13" s="1"/>
  <c r="D6" i="13" s="1"/>
  <c r="D7" i="13" s="1"/>
  <c r="D8" i="13" s="1"/>
  <c r="D9" i="13" s="1"/>
  <c r="D10" i="13" s="1"/>
  <c r="D11" i="13" s="1"/>
  <c r="D33" i="13" s="1"/>
  <c r="D120" i="13"/>
  <c r="D152" i="13" s="1"/>
  <c r="D17" i="13"/>
  <c r="D49" i="13" s="1"/>
  <c r="C122" i="13"/>
  <c r="D20" i="13"/>
  <c r="D42" i="13" s="1"/>
  <c r="D72" i="13"/>
  <c r="D104" i="13" s="1"/>
  <c r="D71" i="17" s="1"/>
  <c r="D103" i="17" s="1"/>
  <c r="K156" i="20"/>
  <c r="J124" i="20"/>
  <c r="I124" i="20"/>
  <c r="K8" i="17"/>
  <c r="D59" i="13"/>
  <c r="G60" i="13"/>
  <c r="F124" i="15"/>
  <c r="F72" i="15"/>
  <c r="F60" i="13"/>
  <c r="H61" i="13"/>
  <c r="I61" i="13"/>
  <c r="K9" i="17"/>
  <c r="K62" i="13"/>
  <c r="G104" i="15"/>
  <c r="G71" i="14" s="1"/>
  <c r="G103" i="14" s="1"/>
  <c r="G156" i="15"/>
  <c r="G123" i="14" s="1"/>
  <c r="G155" i="14" s="1"/>
  <c r="K71" i="15"/>
  <c r="K123" i="15"/>
  <c r="J62" i="13"/>
  <c r="E59" i="13"/>
  <c r="K10" i="17"/>
  <c r="W20" i="18"/>
  <c r="W20" i="20" s="1"/>
  <c r="J72" i="18"/>
  <c r="J72" i="20" s="1"/>
  <c r="U20" i="18"/>
  <c r="H72" i="18"/>
  <c r="X52" i="18"/>
  <c r="X52" i="20" s="1"/>
  <c r="K104" i="18"/>
  <c r="K104" i="20" s="1"/>
  <c r="V20" i="18"/>
  <c r="V20" i="20" s="1"/>
  <c r="I72" i="18"/>
  <c r="I72" i="20" s="1"/>
  <c r="C22" i="12"/>
  <c r="D36" i="12"/>
  <c r="E36" i="12" s="1"/>
  <c r="C6" i="12"/>
  <c r="C11" i="12" s="1"/>
  <c r="C32" i="12"/>
  <c r="D11" i="12"/>
  <c r="D104" i="14"/>
  <c r="T52" i="15"/>
  <c r="G19" i="14"/>
  <c r="C155" i="13"/>
  <c r="C122" i="17" s="1"/>
  <c r="C154" i="17" s="1"/>
  <c r="C145" i="13"/>
  <c r="S20" i="15"/>
  <c r="C100" i="13"/>
  <c r="C90" i="13"/>
  <c r="F34" i="13"/>
  <c r="F13" i="13"/>
  <c r="F44" i="13"/>
  <c r="I52" i="18"/>
  <c r="I156" i="18" s="1"/>
  <c r="I52" i="20"/>
  <c r="X19" i="15"/>
  <c r="G52" i="17"/>
  <c r="G20" i="20"/>
  <c r="G20" i="18"/>
  <c r="G45" i="13"/>
  <c r="G14" i="13"/>
  <c r="G35" i="13"/>
  <c r="L11" i="12"/>
  <c r="B4" i="12"/>
  <c r="J52" i="18"/>
  <c r="J156" i="18" s="1"/>
  <c r="J52" i="20"/>
  <c r="K47" i="13"/>
  <c r="K37" i="13"/>
  <c r="K51" i="15"/>
  <c r="J19" i="15"/>
  <c r="J19" i="17" s="1"/>
  <c r="J51" i="14"/>
  <c r="D102" i="13"/>
  <c r="D92" i="13"/>
  <c r="I19" i="15"/>
  <c r="I19" i="17" s="1"/>
  <c r="I51" i="14"/>
  <c r="E248" i="125" l="1"/>
  <c r="H25" i="125" s="1"/>
  <c r="H27" i="125" s="1"/>
  <c r="J5" i="125" s="1"/>
  <c r="E247" i="125"/>
  <c r="C247" i="125"/>
  <c r="E246" i="125" s="1"/>
  <c r="H246" i="125" s="1"/>
  <c r="E269" i="125"/>
  <c r="E270" i="125"/>
  <c r="I25" i="125" s="1"/>
  <c r="I27" i="125" s="1"/>
  <c r="K5" i="125" s="1"/>
  <c r="C268" i="125"/>
  <c r="E268" i="125" s="1"/>
  <c r="E283" i="125"/>
  <c r="C288" i="125"/>
  <c r="E282" i="125" s="1"/>
  <c r="E284" i="125"/>
  <c r="J25" i="125" s="1"/>
  <c r="G121" i="33"/>
  <c r="G122" i="33" s="1"/>
  <c r="H122" i="33" s="1"/>
  <c r="J15" i="13"/>
  <c r="J9" i="17" s="1"/>
  <c r="J46" i="13"/>
  <c r="H51" i="14"/>
  <c r="H51" i="15" s="1"/>
  <c r="I15" i="13"/>
  <c r="I8" i="17" s="1"/>
  <c r="H156" i="18"/>
  <c r="I36" i="13"/>
  <c r="E13" i="13"/>
  <c r="E45" i="13" s="1"/>
  <c r="E44" i="13"/>
  <c r="D38" i="13"/>
  <c r="D41" i="13"/>
  <c r="D153" i="13"/>
  <c r="D120" i="17" s="1"/>
  <c r="D152" i="17" s="1"/>
  <c r="H15" i="13"/>
  <c r="H10" i="17" s="1"/>
  <c r="H52" i="20"/>
  <c r="D40" i="13"/>
  <c r="C153" i="13"/>
  <c r="C120" i="17" s="1"/>
  <c r="C152" i="17" s="1"/>
  <c r="D145" i="13"/>
  <c r="H72" i="20"/>
  <c r="G124" i="18"/>
  <c r="G124" i="20" s="1"/>
  <c r="U20" i="20"/>
  <c r="D39" i="13"/>
  <c r="C101" i="13"/>
  <c r="E72" i="15"/>
  <c r="H124" i="20"/>
  <c r="D121" i="17"/>
  <c r="D153" i="17" s="1"/>
  <c r="E124" i="15"/>
  <c r="R20" i="15"/>
  <c r="D103" i="13"/>
  <c r="D70" i="17" s="1"/>
  <c r="D102" i="17" s="1"/>
  <c r="H46" i="13"/>
  <c r="D68" i="17"/>
  <c r="D100" i="17" s="1"/>
  <c r="D119" i="17"/>
  <c r="D151" i="17" s="1"/>
  <c r="D69" i="17"/>
  <c r="D101" i="17" s="1"/>
  <c r="D52" i="13"/>
  <c r="D52" i="15" s="1"/>
  <c r="C39" i="13"/>
  <c r="D142" i="13"/>
  <c r="D94" i="13"/>
  <c r="D43" i="13"/>
  <c r="D12" i="13"/>
  <c r="D34" i="13" s="1"/>
  <c r="D20" i="15"/>
  <c r="D20" i="17" s="1"/>
  <c r="D67" i="17"/>
  <c r="D99" i="17" s="1"/>
  <c r="C19" i="13"/>
  <c r="C41" i="13" s="1"/>
  <c r="C70" i="13"/>
  <c r="C120" i="13"/>
  <c r="C71" i="13"/>
  <c r="C103" i="13" s="1"/>
  <c r="B142" i="13"/>
  <c r="B152" i="13"/>
  <c r="B119" i="17" s="1"/>
  <c r="B151" i="17" s="1"/>
  <c r="C20" i="13"/>
  <c r="C20" i="15" s="1"/>
  <c r="C20" i="17" s="1"/>
  <c r="C72" i="13"/>
  <c r="C94" i="13" s="1"/>
  <c r="C18" i="13"/>
  <c r="C50" i="13" s="1"/>
  <c r="B11" i="12"/>
  <c r="B68" i="13"/>
  <c r="B69" i="13"/>
  <c r="B55" i="13"/>
  <c r="B56" i="13" s="1"/>
  <c r="B57" i="13" s="1"/>
  <c r="B58" i="13" s="1"/>
  <c r="B59" i="13" s="1"/>
  <c r="B60" i="13" s="1"/>
  <c r="B61" i="13" s="1"/>
  <c r="B62" i="13" s="1"/>
  <c r="B63" i="13" s="1"/>
  <c r="B20" i="13"/>
  <c r="B19" i="13"/>
  <c r="B3" i="13"/>
  <c r="B4" i="13" s="1"/>
  <c r="B5" i="13" s="1"/>
  <c r="B6" i="13" s="1"/>
  <c r="B7" i="13" s="1"/>
  <c r="B8" i="13" s="1"/>
  <c r="B9" i="13" s="1"/>
  <c r="B10" i="13" s="1"/>
  <c r="B11" i="13" s="1"/>
  <c r="B70" i="13"/>
  <c r="B18" i="13"/>
  <c r="B17" i="13"/>
  <c r="B71" i="13"/>
  <c r="B72" i="13"/>
  <c r="B16" i="13"/>
  <c r="C16" i="13"/>
  <c r="C38" i="13" s="1"/>
  <c r="C3" i="13"/>
  <c r="C4" i="13" s="1"/>
  <c r="C5" i="13" s="1"/>
  <c r="C6" i="13" s="1"/>
  <c r="C7" i="13" s="1"/>
  <c r="C8" i="13" s="1"/>
  <c r="C9" i="13" s="1"/>
  <c r="C10" i="13" s="1"/>
  <c r="C11" i="13" s="1"/>
  <c r="C43" i="13" s="1"/>
  <c r="C144" i="13"/>
  <c r="C154" i="13"/>
  <c r="C121" i="17" s="1"/>
  <c r="C153" i="17" s="1"/>
  <c r="J156" i="20"/>
  <c r="I156" i="20"/>
  <c r="F104" i="15"/>
  <c r="F71" i="14" s="1"/>
  <c r="F103" i="14" s="1"/>
  <c r="F156" i="15"/>
  <c r="F123" i="14" s="1"/>
  <c r="F155" i="14" s="1"/>
  <c r="K114" i="13"/>
  <c r="I62" i="13"/>
  <c r="C114" i="13"/>
  <c r="H123" i="15"/>
  <c r="H71" i="15"/>
  <c r="B114" i="13"/>
  <c r="D114" i="13"/>
  <c r="K63" i="13"/>
  <c r="J71" i="15"/>
  <c r="J123" i="15"/>
  <c r="E60" i="13"/>
  <c r="H114" i="13"/>
  <c r="G114" i="13"/>
  <c r="I123" i="15"/>
  <c r="I71" i="15"/>
  <c r="K155" i="15"/>
  <c r="K122" i="14" s="1"/>
  <c r="K154" i="14" s="1"/>
  <c r="K103" i="15"/>
  <c r="K70" i="14" s="1"/>
  <c r="K102" i="14" s="1"/>
  <c r="E156" i="15"/>
  <c r="E123" i="14" s="1"/>
  <c r="E155" i="14" s="1"/>
  <c r="E104" i="15"/>
  <c r="E71" i="14" s="1"/>
  <c r="E103" i="14" s="1"/>
  <c r="J114" i="13"/>
  <c r="C59" i="13"/>
  <c r="G61" i="13"/>
  <c r="I114" i="13"/>
  <c r="H62" i="13"/>
  <c r="F114" i="13"/>
  <c r="J63" i="13"/>
  <c r="E114" i="13"/>
  <c r="F61" i="13"/>
  <c r="D60" i="13"/>
  <c r="T20" i="18"/>
  <c r="T20" i="20" s="1"/>
  <c r="G72" i="18"/>
  <c r="G72" i="20" s="1"/>
  <c r="W52" i="18"/>
  <c r="W52" i="20" s="1"/>
  <c r="J104" i="18"/>
  <c r="J104" i="20" s="1"/>
  <c r="U52" i="18"/>
  <c r="H104" i="18"/>
  <c r="V52" i="18"/>
  <c r="V52" i="20" s="1"/>
  <c r="I104" i="18"/>
  <c r="I104" i="20" s="1"/>
  <c r="D45" i="12"/>
  <c r="C45" i="12"/>
  <c r="C104" i="14"/>
  <c r="W19" i="15"/>
  <c r="X51" i="15"/>
  <c r="K18" i="14"/>
  <c r="G46" i="13"/>
  <c r="G36" i="13"/>
  <c r="G15" i="13"/>
  <c r="K51" i="17"/>
  <c r="K19" i="20"/>
  <c r="K19" i="18"/>
  <c r="K123" i="18" s="1"/>
  <c r="E52" i="17"/>
  <c r="E20" i="20"/>
  <c r="E20" i="18"/>
  <c r="S52" i="15"/>
  <c r="F19" i="14"/>
  <c r="K40" i="17"/>
  <c r="K41" i="17"/>
  <c r="K42" i="17"/>
  <c r="U19" i="15"/>
  <c r="G52" i="18"/>
  <c r="G156" i="18" s="1"/>
  <c r="G52" i="20"/>
  <c r="F35" i="13"/>
  <c r="F14" i="13"/>
  <c r="F45" i="13"/>
  <c r="F52" i="17"/>
  <c r="F20" i="20"/>
  <c r="F20" i="18"/>
  <c r="F124" i="18" s="1"/>
  <c r="G19" i="15"/>
  <c r="G19" i="17" s="1"/>
  <c r="G51" i="14"/>
  <c r="V19" i="15"/>
  <c r="I51" i="15"/>
  <c r="J51" i="15"/>
  <c r="R52" i="15"/>
  <c r="E19" i="14"/>
  <c r="K43" i="22"/>
  <c r="C5" i="125" l="1"/>
  <c r="H248" i="125"/>
  <c r="F268" i="125" s="1"/>
  <c r="H268" i="125" s="1"/>
  <c r="E250" i="125"/>
  <c r="D5" i="125"/>
  <c r="E5" i="125" s="1"/>
  <c r="E272" i="125"/>
  <c r="J27" i="125"/>
  <c r="L5" i="125" s="1"/>
  <c r="M5" i="125" s="1"/>
  <c r="E286" i="125"/>
  <c r="H121" i="33"/>
  <c r="E14" i="13"/>
  <c r="E46" i="13" s="1"/>
  <c r="H156" i="20"/>
  <c r="J8" i="17"/>
  <c r="I10" i="17"/>
  <c r="J10" i="17"/>
  <c r="J37" i="13"/>
  <c r="J43" i="22" s="1"/>
  <c r="J47" i="13"/>
  <c r="J42" i="17" s="1"/>
  <c r="I47" i="13"/>
  <c r="I41" i="17" s="1"/>
  <c r="I37" i="13"/>
  <c r="I43" i="22" s="1"/>
  <c r="I9" i="17"/>
  <c r="E35" i="13"/>
  <c r="H37" i="13"/>
  <c r="H43" i="22" s="1"/>
  <c r="H8" i="17"/>
  <c r="H9" i="17"/>
  <c r="H47" i="13"/>
  <c r="H42" i="17" s="1"/>
  <c r="C70" i="17"/>
  <c r="C102" i="17" s="1"/>
  <c r="C93" i="13"/>
  <c r="C104" i="13"/>
  <c r="C71" i="17" s="1"/>
  <c r="C103" i="17" s="1"/>
  <c r="H104" i="20"/>
  <c r="C12" i="13"/>
  <c r="C34" i="13" s="1"/>
  <c r="U52" i="20"/>
  <c r="C33" i="13"/>
  <c r="Q20" i="15"/>
  <c r="E124" i="18"/>
  <c r="E124" i="20" s="1"/>
  <c r="D124" i="15"/>
  <c r="C42" i="13"/>
  <c r="C52" i="13"/>
  <c r="C52" i="15" s="1"/>
  <c r="C156" i="15" s="1"/>
  <c r="C123" i="14" s="1"/>
  <c r="C155" i="14" s="1"/>
  <c r="C67" i="17"/>
  <c r="C99" i="17" s="1"/>
  <c r="C48" i="13"/>
  <c r="D72" i="15"/>
  <c r="C40" i="13"/>
  <c r="C68" i="17"/>
  <c r="C100" i="17" s="1"/>
  <c r="C102" i="13"/>
  <c r="C69" i="17" s="1"/>
  <c r="C101" i="17" s="1"/>
  <c r="C92" i="13"/>
  <c r="D13" i="13"/>
  <c r="D45" i="13" s="1"/>
  <c r="C51" i="13"/>
  <c r="D44" i="13"/>
  <c r="B93" i="13"/>
  <c r="B103" i="13"/>
  <c r="B70" i="17" s="1"/>
  <c r="B102" i="17" s="1"/>
  <c r="B12" i="13"/>
  <c r="B33" i="13"/>
  <c r="B43" i="13"/>
  <c r="B91" i="13"/>
  <c r="B101" i="13"/>
  <c r="B68" i="17" s="1"/>
  <c r="B100" i="17" s="1"/>
  <c r="B49" i="13"/>
  <c r="B39" i="13"/>
  <c r="B41" i="13"/>
  <c r="B51" i="13"/>
  <c r="B90" i="13"/>
  <c r="B100" i="13"/>
  <c r="B67" i="17" s="1"/>
  <c r="B99" i="17" s="1"/>
  <c r="C152" i="13"/>
  <c r="C119" i="17" s="1"/>
  <c r="C151" i="17" s="1"/>
  <c r="C142" i="13"/>
  <c r="B48" i="13"/>
  <c r="B38" i="13"/>
  <c r="B50" i="13"/>
  <c r="B40" i="13"/>
  <c r="B52" i="13"/>
  <c r="B20" i="15"/>
  <c r="B42" i="13"/>
  <c r="B94" i="13"/>
  <c r="B104" i="13"/>
  <c r="B71" i="17" s="1"/>
  <c r="B103" i="17" s="1"/>
  <c r="B92" i="13"/>
  <c r="B102" i="13"/>
  <c r="B69" i="17" s="1"/>
  <c r="B101" i="17" s="1"/>
  <c r="F124" i="20"/>
  <c r="K123" i="20"/>
  <c r="G156" i="20"/>
  <c r="E61" i="13"/>
  <c r="D115" i="13"/>
  <c r="P20" i="15"/>
  <c r="C124" i="15"/>
  <c r="C72" i="15"/>
  <c r="E115" i="13"/>
  <c r="B85" i="13"/>
  <c r="B95" i="13"/>
  <c r="B64" i="13"/>
  <c r="G62" i="13"/>
  <c r="J115" i="13"/>
  <c r="B115" i="13"/>
  <c r="I63" i="13"/>
  <c r="K115" i="13"/>
  <c r="G10" i="17"/>
  <c r="F115" i="13"/>
  <c r="H63" i="13"/>
  <c r="C60" i="13"/>
  <c r="H103" i="15"/>
  <c r="H70" i="14" s="1"/>
  <c r="H102" i="14" s="1"/>
  <c r="H155" i="15"/>
  <c r="H122" i="14" s="1"/>
  <c r="H154" i="14" s="1"/>
  <c r="D61" i="13"/>
  <c r="F62" i="13"/>
  <c r="G115" i="13"/>
  <c r="H115" i="13"/>
  <c r="K95" i="13"/>
  <c r="K85" i="13"/>
  <c r="K64" i="13"/>
  <c r="C115" i="13"/>
  <c r="G8" i="17"/>
  <c r="G71" i="15"/>
  <c r="G123" i="15"/>
  <c r="I115" i="13"/>
  <c r="J155" i="15"/>
  <c r="J122" i="14" s="1"/>
  <c r="J154" i="14" s="1"/>
  <c r="J103" i="15"/>
  <c r="J70" i="14" s="1"/>
  <c r="J102" i="14" s="1"/>
  <c r="D156" i="15"/>
  <c r="D123" i="14" s="1"/>
  <c r="D155" i="14" s="1"/>
  <c r="D104" i="15"/>
  <c r="D71" i="14" s="1"/>
  <c r="D103" i="14" s="1"/>
  <c r="I103" i="15"/>
  <c r="I70" i="14" s="1"/>
  <c r="I102" i="14" s="1"/>
  <c r="I155" i="15"/>
  <c r="I122" i="14" s="1"/>
  <c r="I154" i="14" s="1"/>
  <c r="J64" i="13"/>
  <c r="J95" i="13"/>
  <c r="J85" i="13"/>
  <c r="G9" i="17"/>
  <c r="T52" i="18"/>
  <c r="T52" i="20" s="1"/>
  <c r="G104" i="18"/>
  <c r="G104" i="20" s="1"/>
  <c r="R20" i="18"/>
  <c r="R20" i="20" s="1"/>
  <c r="E72" i="18"/>
  <c r="E72" i="20" s="1"/>
  <c r="S20" i="18"/>
  <c r="S20" i="20" s="1"/>
  <c r="F72" i="18"/>
  <c r="F72" i="20" s="1"/>
  <c r="X19" i="18"/>
  <c r="X19" i="20" s="1"/>
  <c r="K71" i="18"/>
  <c r="K71" i="20" s="1"/>
  <c r="C52" i="17"/>
  <c r="E19" i="15"/>
  <c r="E19" i="17" s="1"/>
  <c r="E51" i="14"/>
  <c r="T19" i="15"/>
  <c r="F52" i="20"/>
  <c r="F52" i="18"/>
  <c r="F156" i="18" s="1"/>
  <c r="F36" i="13"/>
  <c r="F15" i="13"/>
  <c r="F46" i="13"/>
  <c r="U51" i="15"/>
  <c r="H18" i="14"/>
  <c r="K18" i="15"/>
  <c r="K18" i="17" s="1"/>
  <c r="K50" i="14"/>
  <c r="I51" i="17"/>
  <c r="I19" i="20"/>
  <c r="I19" i="18"/>
  <c r="I123" i="18" s="1"/>
  <c r="G51" i="15"/>
  <c r="H51" i="17"/>
  <c r="H19" i="18"/>
  <c r="H123" i="18" s="1"/>
  <c r="H19" i="20"/>
  <c r="K30" i="22"/>
  <c r="K17" i="22" s="1"/>
  <c r="K4" i="22" s="1"/>
  <c r="K51" i="18"/>
  <c r="K155" i="18" s="1"/>
  <c r="K51" i="20"/>
  <c r="G47" i="13"/>
  <c r="G37" i="13"/>
  <c r="D52" i="17"/>
  <c r="D20" i="20"/>
  <c r="D20" i="18"/>
  <c r="F19" i="15"/>
  <c r="F19" i="17" s="1"/>
  <c r="F51" i="14"/>
  <c r="Q52" i="15"/>
  <c r="D19" i="14"/>
  <c r="W51" i="15"/>
  <c r="J18" i="14"/>
  <c r="V51" i="15"/>
  <c r="I18" i="14"/>
  <c r="E52" i="20"/>
  <c r="E52" i="18"/>
  <c r="E156" i="18" s="1"/>
  <c r="J51" i="17"/>
  <c r="J19" i="18"/>
  <c r="J123" i="18" s="1"/>
  <c r="J19" i="20"/>
  <c r="H270" i="125" l="1"/>
  <c r="F282" i="125" s="1"/>
  <c r="H282" i="125" s="1"/>
  <c r="AG16" i="124"/>
  <c r="E15" i="13"/>
  <c r="E8" i="17" s="1"/>
  <c r="E36" i="13"/>
  <c r="J41" i="17"/>
  <c r="H40" i="17"/>
  <c r="J40" i="17"/>
  <c r="I40" i="17"/>
  <c r="I42" i="17"/>
  <c r="D124" i="18"/>
  <c r="D124" i="20" s="1"/>
  <c r="C104" i="15"/>
  <c r="C71" i="14" s="1"/>
  <c r="C103" i="14" s="1"/>
  <c r="P52" i="15"/>
  <c r="C44" i="13"/>
  <c r="H41" i="17"/>
  <c r="C13" i="13"/>
  <c r="C14" i="13" s="1"/>
  <c r="C15" i="13" s="1"/>
  <c r="C19" i="14"/>
  <c r="C51" i="14" s="1"/>
  <c r="D14" i="13"/>
  <c r="D36" i="13" s="1"/>
  <c r="K56" i="22"/>
  <c r="D35" i="13"/>
  <c r="H30" i="22"/>
  <c r="H17" i="22" s="1"/>
  <c r="H4" i="22" s="1"/>
  <c r="B34" i="13"/>
  <c r="B44" i="13"/>
  <c r="B13" i="13"/>
  <c r="B20" i="17"/>
  <c r="B124" i="15"/>
  <c r="B72" i="15"/>
  <c r="O20" i="15"/>
  <c r="B52" i="15"/>
  <c r="I30" i="22"/>
  <c r="I17" i="22" s="1"/>
  <c r="I4" i="22" s="1"/>
  <c r="K155" i="20"/>
  <c r="H123" i="20"/>
  <c r="I123" i="20"/>
  <c r="F156" i="20"/>
  <c r="J123" i="20"/>
  <c r="E156" i="20"/>
  <c r="K122" i="15"/>
  <c r="K70" i="15"/>
  <c r="C61" i="13"/>
  <c r="J137" i="13"/>
  <c r="J116" i="13"/>
  <c r="J147" i="13"/>
  <c r="B96" i="13"/>
  <c r="B86" i="13"/>
  <c r="B65" i="13"/>
  <c r="F10" i="17"/>
  <c r="C137" i="13"/>
  <c r="C116" i="13"/>
  <c r="C147" i="13"/>
  <c r="K96" i="13"/>
  <c r="K86" i="13"/>
  <c r="K65" i="13"/>
  <c r="G147" i="13"/>
  <c r="G137" i="13"/>
  <c r="G116" i="13"/>
  <c r="F9" i="17"/>
  <c r="F116" i="13"/>
  <c r="F137" i="13"/>
  <c r="F147" i="13"/>
  <c r="K147" i="13"/>
  <c r="K116" i="13"/>
  <c r="K137" i="13"/>
  <c r="B116" i="13"/>
  <c r="B147" i="13"/>
  <c r="B137" i="13"/>
  <c r="G155" i="15"/>
  <c r="G122" i="14" s="1"/>
  <c r="G154" i="14" s="1"/>
  <c r="G103" i="15"/>
  <c r="G70" i="14" s="1"/>
  <c r="G102" i="14" s="1"/>
  <c r="J86" i="13"/>
  <c r="J65" i="13"/>
  <c r="J96" i="13"/>
  <c r="F71" i="15"/>
  <c r="F123" i="15"/>
  <c r="G43" i="22"/>
  <c r="G30" i="22" s="1"/>
  <c r="G17" i="22" s="1"/>
  <c r="G4" i="22" s="1"/>
  <c r="I147" i="13"/>
  <c r="I137" i="13"/>
  <c r="I116" i="13"/>
  <c r="H137" i="13"/>
  <c r="H147" i="13"/>
  <c r="H116" i="13"/>
  <c r="I64" i="13"/>
  <c r="I95" i="13"/>
  <c r="I85" i="13"/>
  <c r="G63" i="13"/>
  <c r="E116" i="13"/>
  <c r="E147" i="13"/>
  <c r="E137" i="13"/>
  <c r="D137" i="13"/>
  <c r="D147" i="13"/>
  <c r="D116" i="13"/>
  <c r="J30" i="22"/>
  <c r="J17" i="22" s="1"/>
  <c r="J4" i="22" s="1"/>
  <c r="E123" i="15"/>
  <c r="E71" i="15"/>
  <c r="F8" i="17"/>
  <c r="F63" i="13"/>
  <c r="D62" i="13"/>
  <c r="H64" i="13"/>
  <c r="H85" i="13"/>
  <c r="H95" i="13"/>
  <c r="E62" i="13"/>
  <c r="R52" i="18"/>
  <c r="R52" i="20" s="1"/>
  <c r="E104" i="18"/>
  <c r="E104" i="20" s="1"/>
  <c r="V19" i="18"/>
  <c r="V19" i="20" s="1"/>
  <c r="I71" i="18"/>
  <c r="I71" i="20" s="1"/>
  <c r="X51" i="18"/>
  <c r="X51" i="20" s="1"/>
  <c r="K103" i="18"/>
  <c r="K103" i="20" s="1"/>
  <c r="Q20" i="18"/>
  <c r="Q20" i="20" s="1"/>
  <c r="D72" i="18"/>
  <c r="D72" i="20" s="1"/>
  <c r="U19" i="18"/>
  <c r="U19" i="20" s="1"/>
  <c r="H71" i="18"/>
  <c r="H71" i="20" s="1"/>
  <c r="W19" i="18"/>
  <c r="W19" i="20" s="1"/>
  <c r="J71" i="18"/>
  <c r="J71" i="20" s="1"/>
  <c r="S52" i="18"/>
  <c r="S52" i="20" s="1"/>
  <c r="F104" i="18"/>
  <c r="F104" i="20" s="1"/>
  <c r="C20" i="20"/>
  <c r="C20" i="18"/>
  <c r="C124" i="18" s="1"/>
  <c r="K50" i="15"/>
  <c r="G51" i="17"/>
  <c r="G19" i="18"/>
  <c r="G123" i="18" s="1"/>
  <c r="G19" i="20"/>
  <c r="E51" i="15"/>
  <c r="F51" i="15"/>
  <c r="F47" i="13"/>
  <c r="F37" i="13"/>
  <c r="D19" i="15"/>
  <c r="D19" i="17" s="1"/>
  <c r="D51" i="14"/>
  <c r="H18" i="15"/>
  <c r="H18" i="17" s="1"/>
  <c r="H50" i="14"/>
  <c r="I18" i="15"/>
  <c r="I18" i="17" s="1"/>
  <c r="I50" i="14"/>
  <c r="J18" i="15"/>
  <c r="J18" i="17" s="1"/>
  <c r="J50" i="14"/>
  <c r="D52" i="20"/>
  <c r="D52" i="18"/>
  <c r="D156" i="18" s="1"/>
  <c r="I51" i="20"/>
  <c r="I51" i="18"/>
  <c r="I155" i="18" s="1"/>
  <c r="R19" i="15"/>
  <c r="J51" i="20"/>
  <c r="J51" i="18"/>
  <c r="J155" i="18" s="1"/>
  <c r="S19" i="15"/>
  <c r="G42" i="17"/>
  <c r="G41" i="17"/>
  <c r="G40" i="17"/>
  <c r="H51" i="18"/>
  <c r="H155" i="18" s="1"/>
  <c r="H51" i="20"/>
  <c r="T51" i="15"/>
  <c r="G18" i="14"/>
  <c r="X18" i="15"/>
  <c r="C52" i="20"/>
  <c r="C52" i="18"/>
  <c r="C156" i="18" s="1"/>
  <c r="H284" i="125" l="1"/>
  <c r="E47" i="13"/>
  <c r="E41" i="17" s="1"/>
  <c r="E10" i="17"/>
  <c r="E37" i="13"/>
  <c r="E43" i="22" s="1"/>
  <c r="E9" i="17"/>
  <c r="C19" i="15"/>
  <c r="C19" i="17" s="1"/>
  <c r="C45" i="13"/>
  <c r="C35" i="13"/>
  <c r="D15" i="13"/>
  <c r="D9" i="17" s="1"/>
  <c r="C46" i="13"/>
  <c r="C36" i="13"/>
  <c r="D46" i="13"/>
  <c r="H56" i="22"/>
  <c r="G56" i="22"/>
  <c r="J56" i="22"/>
  <c r="I56" i="22"/>
  <c r="B104" i="15"/>
  <c r="B71" i="14" s="1"/>
  <c r="B103" i="14" s="1"/>
  <c r="O52" i="15"/>
  <c r="B19" i="14"/>
  <c r="B156" i="15"/>
  <c r="B123" i="14" s="1"/>
  <c r="B155" i="14" s="1"/>
  <c r="B52" i="17"/>
  <c r="B20" i="18"/>
  <c r="B20" i="20"/>
  <c r="B35" i="13"/>
  <c r="B14" i="13"/>
  <c r="B45" i="13"/>
  <c r="C156" i="20"/>
  <c r="I155" i="20"/>
  <c r="J155" i="20"/>
  <c r="H155" i="20"/>
  <c r="G123" i="20"/>
  <c r="D156" i="20"/>
  <c r="C124" i="20"/>
  <c r="E63" i="13"/>
  <c r="E148" i="13"/>
  <c r="E138" i="13"/>
  <c r="E117" i="13"/>
  <c r="I70" i="15"/>
  <c r="I122" i="15"/>
  <c r="D123" i="15"/>
  <c r="D71" i="15"/>
  <c r="I65" i="13"/>
  <c r="I96" i="13"/>
  <c r="I86" i="13"/>
  <c r="F148" i="13"/>
  <c r="F138" i="13"/>
  <c r="F117" i="13"/>
  <c r="C117" i="13"/>
  <c r="C138" i="13"/>
  <c r="C148" i="13"/>
  <c r="J138" i="13"/>
  <c r="J117" i="13"/>
  <c r="J148" i="13"/>
  <c r="C62" i="13"/>
  <c r="D148" i="13"/>
  <c r="D117" i="13"/>
  <c r="D138" i="13"/>
  <c r="J122" i="15"/>
  <c r="J70" i="15"/>
  <c r="H70" i="15"/>
  <c r="H122" i="15"/>
  <c r="F155" i="15"/>
  <c r="F122" i="14" s="1"/>
  <c r="F154" i="14" s="1"/>
  <c r="F103" i="15"/>
  <c r="F70" i="14" s="1"/>
  <c r="F102" i="14" s="1"/>
  <c r="E103" i="15"/>
  <c r="E70" i="14" s="1"/>
  <c r="E102" i="14" s="1"/>
  <c r="E155" i="15"/>
  <c r="E122" i="14" s="1"/>
  <c r="E154" i="14" s="1"/>
  <c r="K102" i="15"/>
  <c r="K69" i="14" s="1"/>
  <c r="K101" i="14" s="1"/>
  <c r="K154" i="15"/>
  <c r="K121" i="14" s="1"/>
  <c r="K153" i="14" s="1"/>
  <c r="F95" i="13"/>
  <c r="F64" i="13"/>
  <c r="F85" i="13"/>
  <c r="C10" i="17"/>
  <c r="B138" i="13"/>
  <c r="B117" i="13"/>
  <c r="B148" i="13"/>
  <c r="K138" i="13"/>
  <c r="K117" i="13"/>
  <c r="K148" i="13"/>
  <c r="C8" i="17"/>
  <c r="G64" i="13"/>
  <c r="G85" i="13"/>
  <c r="G95" i="13"/>
  <c r="B87" i="13"/>
  <c r="B66" i="13"/>
  <c r="B97" i="13"/>
  <c r="H86" i="13"/>
  <c r="H65" i="13"/>
  <c r="H96" i="13"/>
  <c r="D63" i="13"/>
  <c r="H148" i="13"/>
  <c r="H138" i="13"/>
  <c r="H117" i="13"/>
  <c r="I117" i="13"/>
  <c r="I138" i="13"/>
  <c r="I148" i="13"/>
  <c r="J97" i="13"/>
  <c r="J66" i="13"/>
  <c r="J87" i="13"/>
  <c r="G148" i="13"/>
  <c r="G117" i="13"/>
  <c r="G138" i="13"/>
  <c r="K87" i="13"/>
  <c r="K97" i="13"/>
  <c r="K66" i="13"/>
  <c r="C9" i="17"/>
  <c r="P52" i="18"/>
  <c r="P52" i="20" s="1"/>
  <c r="C104" i="18"/>
  <c r="C104" i="20" s="1"/>
  <c r="U51" i="18"/>
  <c r="U51" i="20" s="1"/>
  <c r="H103" i="18"/>
  <c r="H103" i="20" s="1"/>
  <c r="Q52" i="18"/>
  <c r="Q52" i="20" s="1"/>
  <c r="D104" i="18"/>
  <c r="D104" i="20" s="1"/>
  <c r="T19" i="18"/>
  <c r="T19" i="20" s="1"/>
  <c r="G71" i="18"/>
  <c r="G71" i="20" s="1"/>
  <c r="V51" i="18"/>
  <c r="V51" i="20" s="1"/>
  <c r="I103" i="18"/>
  <c r="I103" i="20" s="1"/>
  <c r="W51" i="18"/>
  <c r="W51" i="20" s="1"/>
  <c r="J103" i="18"/>
  <c r="J103" i="20" s="1"/>
  <c r="P20" i="18"/>
  <c r="P20" i="20" s="1"/>
  <c r="C72" i="18"/>
  <c r="C72" i="20" s="1"/>
  <c r="H50" i="15"/>
  <c r="F43" i="22"/>
  <c r="X50" i="15"/>
  <c r="K17" i="14"/>
  <c r="K50" i="17"/>
  <c r="K18" i="18"/>
  <c r="K122" i="18" s="1"/>
  <c r="K18" i="20"/>
  <c r="J50" i="15"/>
  <c r="I50" i="15"/>
  <c r="D51" i="15"/>
  <c r="F41" i="17"/>
  <c r="F42" i="17"/>
  <c r="C47" i="13"/>
  <c r="C37" i="13"/>
  <c r="G18" i="15"/>
  <c r="G18" i="17" s="1"/>
  <c r="G50" i="14"/>
  <c r="E51" i="17"/>
  <c r="E19" i="18"/>
  <c r="E123" i="18" s="1"/>
  <c r="E19" i="20"/>
  <c r="V18" i="15"/>
  <c r="S51" i="15"/>
  <c r="F18" i="14"/>
  <c r="C51" i="15"/>
  <c r="R51" i="15"/>
  <c r="E18" i="14"/>
  <c r="F40" i="17"/>
  <c r="F51" i="17"/>
  <c r="F19" i="18"/>
  <c r="F123" i="18" s="1"/>
  <c r="F19" i="20"/>
  <c r="W18" i="15"/>
  <c r="U18" i="15"/>
  <c r="Q19" i="15"/>
  <c r="G51" i="18"/>
  <c r="G155" i="18" s="1"/>
  <c r="G51" i="20"/>
  <c r="E42" i="17" l="1"/>
  <c r="E40" i="17"/>
  <c r="C71" i="15"/>
  <c r="D8" i="17"/>
  <c r="D10" i="17"/>
  <c r="P19" i="15"/>
  <c r="C123" i="15"/>
  <c r="D47" i="13"/>
  <c r="D41" i="17" s="1"/>
  <c r="D37" i="13"/>
  <c r="D43" i="22" s="1"/>
  <c r="E30" i="22"/>
  <c r="E17" i="22" s="1"/>
  <c r="E4" i="22" s="1"/>
  <c r="B51" i="14"/>
  <c r="B19" i="15"/>
  <c r="B124" i="18"/>
  <c r="B124" i="20" s="1"/>
  <c r="O20" i="18"/>
  <c r="O20" i="20" s="1"/>
  <c r="B72" i="18"/>
  <c r="B72" i="20" s="1"/>
  <c r="B36" i="13"/>
  <c r="B15" i="13"/>
  <c r="B10" i="17" s="1"/>
  <c r="B46" i="13"/>
  <c r="B52" i="18"/>
  <c r="B52" i="20"/>
  <c r="G155" i="20"/>
  <c r="F123" i="20"/>
  <c r="E123" i="20"/>
  <c r="K122" i="20"/>
  <c r="K99" i="25" s="1"/>
  <c r="K107" i="26" s="1"/>
  <c r="I149" i="13"/>
  <c r="I118" i="13"/>
  <c r="I139" i="13"/>
  <c r="J118" i="13"/>
  <c r="J149" i="13"/>
  <c r="J139" i="13"/>
  <c r="C139" i="13"/>
  <c r="C118" i="13"/>
  <c r="C149" i="13"/>
  <c r="G122" i="15"/>
  <c r="G70" i="15"/>
  <c r="D103" i="15"/>
  <c r="D70" i="14" s="1"/>
  <c r="D102" i="14" s="1"/>
  <c r="D155" i="15"/>
  <c r="D122" i="14" s="1"/>
  <c r="D154" i="14" s="1"/>
  <c r="H154" i="15"/>
  <c r="H121" i="14" s="1"/>
  <c r="H153" i="14" s="1"/>
  <c r="H102" i="15"/>
  <c r="H69" i="14" s="1"/>
  <c r="H101" i="14" s="1"/>
  <c r="K98" i="13"/>
  <c r="K88" i="13"/>
  <c r="K67" i="13"/>
  <c r="K60" i="17" s="1"/>
  <c r="F86" i="13"/>
  <c r="F96" i="13"/>
  <c r="F65" i="13"/>
  <c r="F139" i="13"/>
  <c r="F149" i="13"/>
  <c r="F118" i="13"/>
  <c r="I97" i="13"/>
  <c r="I87" i="13"/>
  <c r="I66" i="13"/>
  <c r="I154" i="15"/>
  <c r="I121" i="14" s="1"/>
  <c r="I153" i="14" s="1"/>
  <c r="I102" i="15"/>
  <c r="I69" i="14" s="1"/>
  <c r="I101" i="14" s="1"/>
  <c r="J88" i="13"/>
  <c r="J67" i="13"/>
  <c r="J64" i="17" s="1"/>
  <c r="J96" i="17" s="1"/>
  <c r="J98" i="13"/>
  <c r="H97" i="13"/>
  <c r="H66" i="13"/>
  <c r="H87" i="13"/>
  <c r="B88" i="13"/>
  <c r="B98" i="13"/>
  <c r="B67" i="13"/>
  <c r="B61" i="17" s="1"/>
  <c r="C155" i="15"/>
  <c r="C122" i="14" s="1"/>
  <c r="C154" i="14" s="1"/>
  <c r="C103" i="15"/>
  <c r="C70" i="14" s="1"/>
  <c r="C102" i="14" s="1"/>
  <c r="J102" i="15"/>
  <c r="J69" i="14" s="1"/>
  <c r="J101" i="14" s="1"/>
  <c r="J154" i="15"/>
  <c r="J121" i="14" s="1"/>
  <c r="J153" i="14" s="1"/>
  <c r="G139" i="13"/>
  <c r="G118" i="13"/>
  <c r="G149" i="13"/>
  <c r="D149" i="13"/>
  <c r="D139" i="13"/>
  <c r="D118" i="13"/>
  <c r="E149" i="13"/>
  <c r="E139" i="13"/>
  <c r="E118" i="13"/>
  <c r="E64" i="13"/>
  <c r="E85" i="13"/>
  <c r="E95" i="13"/>
  <c r="G86" i="13"/>
  <c r="G96" i="13"/>
  <c r="G65" i="13"/>
  <c r="H149" i="13"/>
  <c r="H118" i="13"/>
  <c r="H139" i="13"/>
  <c r="D85" i="13"/>
  <c r="D64" i="13"/>
  <c r="D95" i="13"/>
  <c r="K139" i="13"/>
  <c r="K149" i="13"/>
  <c r="K118" i="13"/>
  <c r="B149" i="13"/>
  <c r="B118" i="13"/>
  <c r="B139" i="13"/>
  <c r="C63" i="13"/>
  <c r="X18" i="18"/>
  <c r="X18" i="20" s="1"/>
  <c r="K70" i="18"/>
  <c r="K70" i="20" s="1"/>
  <c r="K58" i="25" s="1"/>
  <c r="K65" i="26" s="1"/>
  <c r="R19" i="18"/>
  <c r="R19" i="20" s="1"/>
  <c r="E71" i="18"/>
  <c r="E71" i="20" s="1"/>
  <c r="S19" i="18"/>
  <c r="S19" i="20" s="1"/>
  <c r="F71" i="18"/>
  <c r="F71" i="20" s="1"/>
  <c r="T51" i="18"/>
  <c r="T51" i="20" s="1"/>
  <c r="G103" i="18"/>
  <c r="G103" i="20" s="1"/>
  <c r="P51" i="15"/>
  <c r="C18" i="14"/>
  <c r="E51" i="20"/>
  <c r="E51" i="18"/>
  <c r="E155" i="18" s="1"/>
  <c r="C40" i="17"/>
  <c r="C42" i="17"/>
  <c r="C41" i="17"/>
  <c r="W50" i="15"/>
  <c r="J17" i="14"/>
  <c r="K17" i="15"/>
  <c r="K17" i="17" s="1"/>
  <c r="K49" i="14"/>
  <c r="C51" i="17"/>
  <c r="C19" i="18"/>
  <c r="C19" i="20"/>
  <c r="D51" i="17"/>
  <c r="D19" i="18"/>
  <c r="D123" i="18" s="1"/>
  <c r="D19" i="20"/>
  <c r="H50" i="17"/>
  <c r="H18" i="18"/>
  <c r="H122" i="18" s="1"/>
  <c r="H18" i="20"/>
  <c r="F51" i="20"/>
  <c r="F51" i="18"/>
  <c r="F155" i="18" s="1"/>
  <c r="T18" i="15"/>
  <c r="V50" i="15"/>
  <c r="I17" i="14"/>
  <c r="K17" i="25"/>
  <c r="F30" i="22"/>
  <c r="F17" i="22" s="1"/>
  <c r="F4" i="22" s="1"/>
  <c r="U50" i="15"/>
  <c r="H17" i="14"/>
  <c r="I50" i="17"/>
  <c r="I18" i="20"/>
  <c r="I18" i="18"/>
  <c r="I122" i="18" s="1"/>
  <c r="G50" i="15"/>
  <c r="Q51" i="15"/>
  <c r="D18" i="14"/>
  <c r="J50" i="17"/>
  <c r="J18" i="20"/>
  <c r="J18" i="18"/>
  <c r="J122" i="18" s="1"/>
  <c r="E18" i="15"/>
  <c r="E18" i="17" s="1"/>
  <c r="E50" i="14"/>
  <c r="F18" i="15"/>
  <c r="F18" i="17" s="1"/>
  <c r="F50" i="14"/>
  <c r="C43" i="22"/>
  <c r="K50" i="18"/>
  <c r="K154" i="18" s="1"/>
  <c r="K50" i="20"/>
  <c r="C123" i="18" l="1"/>
  <c r="C123" i="20" s="1"/>
  <c r="D42" i="17"/>
  <c r="D40" i="17"/>
  <c r="J57" i="17"/>
  <c r="K58" i="17"/>
  <c r="J63" i="17"/>
  <c r="J95" i="17" s="1"/>
  <c r="J60" i="17"/>
  <c r="J59" i="17"/>
  <c r="J62" i="17"/>
  <c r="B60" i="17"/>
  <c r="E56" i="22"/>
  <c r="F56" i="22"/>
  <c r="B58" i="17"/>
  <c r="B63" i="17"/>
  <c r="B95" i="17" s="1"/>
  <c r="B59" i="17"/>
  <c r="B8" i="17"/>
  <c r="B156" i="18"/>
  <c r="B156" i="20" s="1"/>
  <c r="B104" i="18"/>
  <c r="B104" i="20" s="1"/>
  <c r="O52" i="18"/>
  <c r="O52" i="20" s="1"/>
  <c r="B19" i="17"/>
  <c r="B71" i="15"/>
  <c r="O19" i="15"/>
  <c r="B123" i="15"/>
  <c r="B51" i="15"/>
  <c r="B37" i="13"/>
  <c r="B47" i="13"/>
  <c r="B42" i="17" s="1"/>
  <c r="B9" i="17"/>
  <c r="K59" i="17"/>
  <c r="K140" i="25"/>
  <c r="K181" i="25" s="1"/>
  <c r="B57" i="17"/>
  <c r="B64" i="17"/>
  <c r="B96" i="17" s="1"/>
  <c r="K154" i="20"/>
  <c r="F155" i="20"/>
  <c r="D123" i="20"/>
  <c r="H122" i="20"/>
  <c r="H99" i="25" s="1"/>
  <c r="H107" i="26" s="1"/>
  <c r="E155" i="20"/>
  <c r="I122" i="20"/>
  <c r="I99" i="25" s="1"/>
  <c r="I107" i="26" s="1"/>
  <c r="J122" i="20"/>
  <c r="J99" i="25" s="1"/>
  <c r="J107" i="26" s="1"/>
  <c r="D86" i="13"/>
  <c r="D96" i="13"/>
  <c r="D65" i="13"/>
  <c r="E70" i="15"/>
  <c r="E122" i="15"/>
  <c r="K57" i="17"/>
  <c r="B119" i="13"/>
  <c r="B116" i="17" s="1"/>
  <c r="B148" i="17" s="1"/>
  <c r="B150" i="13"/>
  <c r="B140" i="13"/>
  <c r="K140" i="13"/>
  <c r="K119" i="13"/>
  <c r="K110" i="17" s="1"/>
  <c r="K150" i="13"/>
  <c r="G66" i="13"/>
  <c r="G87" i="13"/>
  <c r="G97" i="13"/>
  <c r="B65" i="17"/>
  <c r="B97" i="17" s="1"/>
  <c r="B89" i="13"/>
  <c r="B86" i="17" s="1"/>
  <c r="B99" i="13"/>
  <c r="B66" i="17" s="1"/>
  <c r="B98" i="17" s="1"/>
  <c r="J58" i="17"/>
  <c r="I88" i="13"/>
  <c r="I98" i="13"/>
  <c r="I67" i="13"/>
  <c r="I64" i="17" s="1"/>
  <c r="I96" i="17" s="1"/>
  <c r="F119" i="13"/>
  <c r="F116" i="17" s="1"/>
  <c r="F148" i="17" s="1"/>
  <c r="F140" i="13"/>
  <c r="F150" i="13"/>
  <c r="K64" i="17"/>
  <c r="K96" i="17" s="1"/>
  <c r="C140" i="13"/>
  <c r="C150" i="13"/>
  <c r="C119" i="13"/>
  <c r="E119" i="13"/>
  <c r="E113" i="17" s="1"/>
  <c r="E150" i="13"/>
  <c r="E140" i="13"/>
  <c r="J150" i="13"/>
  <c r="J119" i="13"/>
  <c r="J113" i="17" s="1"/>
  <c r="J140" i="13"/>
  <c r="K69" i="15"/>
  <c r="K121" i="15"/>
  <c r="E96" i="13"/>
  <c r="E86" i="13"/>
  <c r="E65" i="13"/>
  <c r="D119" i="13"/>
  <c r="D116" i="17" s="1"/>
  <c r="D148" i="17" s="1"/>
  <c r="D140" i="13"/>
  <c r="D150" i="13"/>
  <c r="G140" i="13"/>
  <c r="G119" i="13"/>
  <c r="G113" i="17" s="1"/>
  <c r="G150" i="13"/>
  <c r="B55" i="17"/>
  <c r="H88" i="13"/>
  <c r="H98" i="13"/>
  <c r="H67" i="13"/>
  <c r="H59" i="17" s="1"/>
  <c r="J65" i="17"/>
  <c r="J97" i="17" s="1"/>
  <c r="J99" i="13"/>
  <c r="J66" i="17" s="1"/>
  <c r="J98" i="17" s="1"/>
  <c r="J89" i="13"/>
  <c r="J88" i="17" s="1"/>
  <c r="K62" i="17"/>
  <c r="F87" i="13"/>
  <c r="F66" i="13"/>
  <c r="F97" i="13"/>
  <c r="B90" i="17"/>
  <c r="K55" i="17"/>
  <c r="B62" i="17"/>
  <c r="F122" i="15"/>
  <c r="F70" i="15"/>
  <c r="G102" i="15"/>
  <c r="G69" i="14" s="1"/>
  <c r="G101" i="14" s="1"/>
  <c r="G154" i="15"/>
  <c r="G121" i="14" s="1"/>
  <c r="G153" i="14" s="1"/>
  <c r="K65" i="17"/>
  <c r="K97" i="17" s="1"/>
  <c r="K99" i="13"/>
  <c r="K89" i="13"/>
  <c r="K86" i="17" s="1"/>
  <c r="K63" i="17"/>
  <c r="K95" i="17" s="1"/>
  <c r="C85" i="13"/>
  <c r="C95" i="13"/>
  <c r="C64" i="13"/>
  <c r="H119" i="13"/>
  <c r="H110" i="17" s="1"/>
  <c r="H150" i="13"/>
  <c r="H140" i="13"/>
  <c r="J61" i="17"/>
  <c r="J55" i="17"/>
  <c r="K61" i="17"/>
  <c r="I150" i="13"/>
  <c r="I140" i="13"/>
  <c r="I119" i="13"/>
  <c r="V18" i="18"/>
  <c r="V18" i="20" s="1"/>
  <c r="I70" i="18"/>
  <c r="I70" i="20" s="1"/>
  <c r="I58" i="25" s="1"/>
  <c r="I65" i="26" s="1"/>
  <c r="X50" i="18"/>
  <c r="X50" i="20" s="1"/>
  <c r="K102" i="18"/>
  <c r="K102" i="20" s="1"/>
  <c r="Q19" i="18"/>
  <c r="Q19" i="20" s="1"/>
  <c r="D71" i="18"/>
  <c r="D71" i="20" s="1"/>
  <c r="U18" i="18"/>
  <c r="U18" i="20" s="1"/>
  <c r="H70" i="18"/>
  <c r="H70" i="20" s="1"/>
  <c r="H58" i="25" s="1"/>
  <c r="H65" i="26" s="1"/>
  <c r="R51" i="18"/>
  <c r="R51" i="20" s="1"/>
  <c r="E103" i="18"/>
  <c r="E103" i="20" s="1"/>
  <c r="W18" i="18"/>
  <c r="W18" i="20" s="1"/>
  <c r="J70" i="18"/>
  <c r="J70" i="20" s="1"/>
  <c r="J58" i="25" s="1"/>
  <c r="J65" i="26" s="1"/>
  <c r="S51" i="18"/>
  <c r="S51" i="20" s="1"/>
  <c r="F103" i="18"/>
  <c r="F103" i="20" s="1"/>
  <c r="P19" i="18"/>
  <c r="P19" i="20" s="1"/>
  <c r="C71" i="18"/>
  <c r="C71" i="20" s="1"/>
  <c r="D30" i="22"/>
  <c r="D17" i="22" s="1"/>
  <c r="D4" i="22" s="1"/>
  <c r="I50" i="18"/>
  <c r="I154" i="18" s="1"/>
  <c r="I50" i="20"/>
  <c r="I17" i="15"/>
  <c r="I17" i="17" s="1"/>
  <c r="I49" i="14"/>
  <c r="G50" i="17"/>
  <c r="G18" i="18"/>
  <c r="G122" i="18" s="1"/>
  <c r="G18" i="20"/>
  <c r="C18" i="15"/>
  <c r="C18" i="17" s="1"/>
  <c r="C50" i="14"/>
  <c r="J17" i="25"/>
  <c r="C30" i="22"/>
  <c r="C17" i="22" s="1"/>
  <c r="C4" i="22" s="1"/>
  <c r="R18" i="15"/>
  <c r="J50" i="18"/>
  <c r="J154" i="18" s="1"/>
  <c r="J50" i="20"/>
  <c r="H17" i="25"/>
  <c r="S18" i="15"/>
  <c r="H17" i="15"/>
  <c r="H17" i="17" s="1"/>
  <c r="H49" i="14"/>
  <c r="AH22" i="97"/>
  <c r="K17" i="26"/>
  <c r="K17" i="29" s="1"/>
  <c r="D51" i="20"/>
  <c r="D51" i="18"/>
  <c r="D155" i="18" s="1"/>
  <c r="C51" i="20"/>
  <c r="C51" i="18"/>
  <c r="C155" i="18" s="1"/>
  <c r="X17" i="15"/>
  <c r="F50" i="15"/>
  <c r="E50" i="15"/>
  <c r="D18" i="15"/>
  <c r="D18" i="17" s="1"/>
  <c r="D50" i="14"/>
  <c r="T50" i="15"/>
  <c r="G17" i="14"/>
  <c r="I17" i="25"/>
  <c r="H50" i="20"/>
  <c r="H50" i="18"/>
  <c r="H154" i="18" s="1"/>
  <c r="K49" i="15"/>
  <c r="J17" i="15"/>
  <c r="J17" i="17" s="1"/>
  <c r="J49" i="14"/>
  <c r="C56" i="22" l="1"/>
  <c r="D56" i="22"/>
  <c r="B93" i="17"/>
  <c r="G115" i="17"/>
  <c r="G147" i="17" s="1"/>
  <c r="K109" i="17"/>
  <c r="J109" i="17"/>
  <c r="J86" i="17"/>
  <c r="H114" i="17"/>
  <c r="H112" i="17"/>
  <c r="J111" i="17"/>
  <c r="B89" i="17"/>
  <c r="F115" i="17"/>
  <c r="F147" i="17" s="1"/>
  <c r="B111" i="17"/>
  <c r="H116" i="17"/>
  <c r="H148" i="17" s="1"/>
  <c r="E110" i="17"/>
  <c r="F109" i="17"/>
  <c r="E111" i="17"/>
  <c r="F114" i="17"/>
  <c r="B43" i="22"/>
  <c r="O51" i="15"/>
  <c r="B155" i="15"/>
  <c r="B122" i="14" s="1"/>
  <c r="B154" i="14" s="1"/>
  <c r="B103" i="15"/>
  <c r="B70" i="14" s="1"/>
  <c r="B102" i="14" s="1"/>
  <c r="B18" i="14"/>
  <c r="J93" i="17"/>
  <c r="B41" i="17"/>
  <c r="J90" i="17"/>
  <c r="B40" i="17"/>
  <c r="B51" i="17"/>
  <c r="B19" i="20"/>
  <c r="B19" i="18"/>
  <c r="I140" i="25"/>
  <c r="I181" i="25" s="1"/>
  <c r="J92" i="17"/>
  <c r="D112" i="17"/>
  <c r="E109" i="17"/>
  <c r="E116" i="17"/>
  <c r="E148" i="17" s="1"/>
  <c r="E114" i="17"/>
  <c r="J140" i="25"/>
  <c r="J181" i="25" s="1"/>
  <c r="H140" i="25"/>
  <c r="H181" i="25" s="1"/>
  <c r="G114" i="17"/>
  <c r="E112" i="17"/>
  <c r="B92" i="17"/>
  <c r="B91" i="17"/>
  <c r="B114" i="17"/>
  <c r="G110" i="17"/>
  <c r="G116" i="17"/>
  <c r="G148" i="17" s="1"/>
  <c r="H64" i="17"/>
  <c r="H96" i="17" s="1"/>
  <c r="J94" i="17"/>
  <c r="B94" i="17"/>
  <c r="D115" i="17"/>
  <c r="D147" i="17" s="1"/>
  <c r="D114" i="17"/>
  <c r="J154" i="20"/>
  <c r="C155" i="20"/>
  <c r="H154" i="20"/>
  <c r="D155" i="20"/>
  <c r="G122" i="20"/>
  <c r="G99" i="25" s="1"/>
  <c r="G107" i="26" s="1"/>
  <c r="I154" i="20"/>
  <c r="J69" i="15"/>
  <c r="J121" i="15"/>
  <c r="E107" i="17"/>
  <c r="C117" i="17"/>
  <c r="C149" i="17" s="1"/>
  <c r="C141" i="13"/>
  <c r="C138" i="17" s="1"/>
  <c r="C151" i="13"/>
  <c r="C146" i="17" s="1"/>
  <c r="C109" i="17"/>
  <c r="C113" i="17"/>
  <c r="C112" i="17"/>
  <c r="C114" i="17"/>
  <c r="K141" i="13"/>
  <c r="K138" i="17" s="1"/>
  <c r="K117" i="17"/>
  <c r="K149" i="17" s="1"/>
  <c r="K151" i="13"/>
  <c r="K112" i="17"/>
  <c r="K115" i="17"/>
  <c r="K147" i="17" s="1"/>
  <c r="K153" i="15"/>
  <c r="K120" i="14" s="1"/>
  <c r="K152" i="14" s="1"/>
  <c r="K101" i="15"/>
  <c r="K68" i="14" s="1"/>
  <c r="K100" i="14" s="1"/>
  <c r="D70" i="15"/>
  <c r="D122" i="15"/>
  <c r="C122" i="15"/>
  <c r="C70" i="15"/>
  <c r="I107" i="17"/>
  <c r="J110" i="17"/>
  <c r="K114" i="17"/>
  <c r="J114" i="17"/>
  <c r="H117" i="17"/>
  <c r="H149" i="17" s="1"/>
  <c r="H151" i="13"/>
  <c r="H146" i="17" s="1"/>
  <c r="H141" i="13"/>
  <c r="H138" i="17" s="1"/>
  <c r="H111" i="17"/>
  <c r="H115" i="17"/>
  <c r="H147" i="17" s="1"/>
  <c r="H113" i="17"/>
  <c r="C115" i="17"/>
  <c r="C147" i="17" s="1"/>
  <c r="F98" i="13"/>
  <c r="F67" i="13"/>
  <c r="F62" i="17" s="1"/>
  <c r="F88" i="13"/>
  <c r="H65" i="17"/>
  <c r="H97" i="17" s="1"/>
  <c r="H99" i="13"/>
  <c r="H94" i="17" s="1"/>
  <c r="H89" i="13"/>
  <c r="H86" i="17" s="1"/>
  <c r="H60" i="17"/>
  <c r="H57" i="17"/>
  <c r="H61" i="17"/>
  <c r="H58" i="17"/>
  <c r="H62" i="17"/>
  <c r="D113" i="17"/>
  <c r="D110" i="17"/>
  <c r="D107" i="17"/>
  <c r="E87" i="13"/>
  <c r="E66" i="13"/>
  <c r="E97" i="13"/>
  <c r="G109" i="17"/>
  <c r="F107" i="17"/>
  <c r="I62" i="17"/>
  <c r="I55" i="17"/>
  <c r="K116" i="17"/>
  <c r="K148" i="17" s="1"/>
  <c r="D87" i="13"/>
  <c r="D97" i="13"/>
  <c r="D66" i="13"/>
  <c r="H109" i="17"/>
  <c r="J115" i="17"/>
  <c r="J147" i="17" s="1"/>
  <c r="I121" i="15"/>
  <c r="I69" i="15"/>
  <c r="K66" i="17"/>
  <c r="K98" i="17" s="1"/>
  <c r="K89" i="17"/>
  <c r="K93" i="17"/>
  <c r="K91" i="17"/>
  <c r="K90" i="17"/>
  <c r="K92" i="17"/>
  <c r="E154" i="15"/>
  <c r="E121" i="14" s="1"/>
  <c r="E153" i="14" s="1"/>
  <c r="E102" i="15"/>
  <c r="E69" i="14" s="1"/>
  <c r="E101" i="14" s="1"/>
  <c r="H121" i="15"/>
  <c r="H69" i="15"/>
  <c r="K111" i="17"/>
  <c r="H107" i="17"/>
  <c r="C111" i="17"/>
  <c r="J87" i="17"/>
  <c r="J56" i="17"/>
  <c r="G141" i="13"/>
  <c r="G138" i="17" s="1"/>
  <c r="G117" i="17"/>
  <c r="G149" i="17" s="1"/>
  <c r="G151" i="13"/>
  <c r="G141" i="17" s="1"/>
  <c r="G112" i="17"/>
  <c r="D111" i="17"/>
  <c r="D109" i="17"/>
  <c r="J116" i="17"/>
  <c r="J148" i="17" s="1"/>
  <c r="E117" i="17"/>
  <c r="E149" i="17" s="1"/>
  <c r="E141" i="13"/>
  <c r="E151" i="13"/>
  <c r="C107" i="17"/>
  <c r="F117" i="17"/>
  <c r="F149" i="17" s="1"/>
  <c r="F151" i="13"/>
  <c r="F145" i="17" s="1"/>
  <c r="F141" i="13"/>
  <c r="F138" i="17" s="1"/>
  <c r="F113" i="17"/>
  <c r="F111" i="17"/>
  <c r="F110" i="17"/>
  <c r="F112" i="17"/>
  <c r="I60" i="17"/>
  <c r="B87" i="17"/>
  <c r="B56" i="17"/>
  <c r="B85" i="17"/>
  <c r="J91" i="17"/>
  <c r="G88" i="13"/>
  <c r="G98" i="13"/>
  <c r="G67" i="13"/>
  <c r="G64" i="17" s="1"/>
  <c r="G96" i="17" s="1"/>
  <c r="K107" i="17"/>
  <c r="B117" i="17"/>
  <c r="B149" i="17" s="1"/>
  <c r="B141" i="13"/>
  <c r="B137" i="17" s="1"/>
  <c r="B151" i="13"/>
  <c r="B113" i="17"/>
  <c r="B115" i="17"/>
  <c r="B147" i="17" s="1"/>
  <c r="B109" i="17"/>
  <c r="B112" i="17"/>
  <c r="B110" i="17"/>
  <c r="J89" i="17"/>
  <c r="J85" i="17"/>
  <c r="K94" i="17"/>
  <c r="I117" i="17"/>
  <c r="I149" i="17" s="1"/>
  <c r="I141" i="13"/>
  <c r="I151" i="13"/>
  <c r="I141" i="17" s="1"/>
  <c r="I111" i="17"/>
  <c r="I109" i="17"/>
  <c r="I113" i="17"/>
  <c r="I114" i="17"/>
  <c r="I115" i="17"/>
  <c r="I147" i="17" s="1"/>
  <c r="I110" i="17"/>
  <c r="G107" i="17"/>
  <c r="J117" i="17"/>
  <c r="J149" i="17" s="1"/>
  <c r="J151" i="13"/>
  <c r="J141" i="13"/>
  <c r="J138" i="17" s="1"/>
  <c r="J112" i="17"/>
  <c r="B107" i="17"/>
  <c r="F102" i="15"/>
  <c r="F69" i="14" s="1"/>
  <c r="F101" i="14" s="1"/>
  <c r="F154" i="15"/>
  <c r="F121" i="14" s="1"/>
  <c r="F153" i="14" s="1"/>
  <c r="I112" i="17"/>
  <c r="I116" i="17"/>
  <c r="I148" i="17" s="1"/>
  <c r="K113" i="17"/>
  <c r="C96" i="13"/>
  <c r="C65" i="13"/>
  <c r="C86" i="13"/>
  <c r="K87" i="17"/>
  <c r="K88" i="17"/>
  <c r="K56" i="17"/>
  <c r="K85" i="17"/>
  <c r="C110" i="17"/>
  <c r="H55" i="17"/>
  <c r="D117" i="17"/>
  <c r="D149" i="17" s="1"/>
  <c r="D151" i="13"/>
  <c r="D144" i="17" s="1"/>
  <c r="D141" i="13"/>
  <c r="J107" i="17"/>
  <c r="C116" i="17"/>
  <c r="C148" i="17" s="1"/>
  <c r="I65" i="17"/>
  <c r="I97" i="17" s="1"/>
  <c r="I99" i="13"/>
  <c r="I94" i="17" s="1"/>
  <c r="I89" i="13"/>
  <c r="I63" i="17"/>
  <c r="I95" i="17" s="1"/>
  <c r="I57" i="17"/>
  <c r="I58" i="17"/>
  <c r="I59" i="17"/>
  <c r="I61" i="17"/>
  <c r="B88" i="17"/>
  <c r="H63" i="17"/>
  <c r="H95" i="17" s="1"/>
  <c r="G111" i="17"/>
  <c r="E115" i="17"/>
  <c r="E147" i="17" s="1"/>
  <c r="Q51" i="18"/>
  <c r="Q51" i="20" s="1"/>
  <c r="D103" i="18"/>
  <c r="D103" i="20" s="1"/>
  <c r="T18" i="18"/>
  <c r="T18" i="20" s="1"/>
  <c r="G70" i="18"/>
  <c r="G70" i="20" s="1"/>
  <c r="G58" i="25" s="1"/>
  <c r="G65" i="26" s="1"/>
  <c r="V50" i="18"/>
  <c r="V50" i="20" s="1"/>
  <c r="I102" i="18"/>
  <c r="I102" i="20" s="1"/>
  <c r="P51" i="18"/>
  <c r="P51" i="20" s="1"/>
  <c r="C103" i="18"/>
  <c r="C103" i="20" s="1"/>
  <c r="W50" i="18"/>
  <c r="W50" i="20" s="1"/>
  <c r="J102" i="18"/>
  <c r="J102" i="20" s="1"/>
  <c r="U50" i="18"/>
  <c r="U50" i="20" s="1"/>
  <c r="H102" i="18"/>
  <c r="H102" i="20" s="1"/>
  <c r="W17" i="15"/>
  <c r="D50" i="15"/>
  <c r="R50" i="15"/>
  <c r="E17" i="14"/>
  <c r="AF22" i="97"/>
  <c r="I17" i="26"/>
  <c r="I17" i="29" s="1"/>
  <c r="E50" i="17"/>
  <c r="E18" i="20"/>
  <c r="E18" i="18"/>
  <c r="E122" i="18" s="1"/>
  <c r="V17" i="15"/>
  <c r="Q18" i="15"/>
  <c r="S50" i="15"/>
  <c r="F17" i="14"/>
  <c r="U17" i="15"/>
  <c r="G50" i="18"/>
  <c r="G154" i="18" s="1"/>
  <c r="G50" i="20"/>
  <c r="G17" i="15"/>
  <c r="G17" i="17" s="1"/>
  <c r="G49" i="14"/>
  <c r="H49" i="15"/>
  <c r="AE22" i="97"/>
  <c r="H17" i="26"/>
  <c r="H17" i="29" s="1"/>
  <c r="AG22" i="97"/>
  <c r="J17" i="26"/>
  <c r="J17" i="29" s="1"/>
  <c r="P18" i="15"/>
  <c r="I49" i="15"/>
  <c r="J49" i="15"/>
  <c r="X49" i="15"/>
  <c r="K16" i="14"/>
  <c r="K49" i="17"/>
  <c r="K17" i="18"/>
  <c r="K121" i="18" s="1"/>
  <c r="K17" i="20"/>
  <c r="F50" i="17"/>
  <c r="F18" i="18"/>
  <c r="F122" i="18" s="1"/>
  <c r="F18" i="20"/>
  <c r="C50" i="15"/>
  <c r="G17" i="25"/>
  <c r="D142" i="17" l="1"/>
  <c r="F146" i="17"/>
  <c r="H91" i="17"/>
  <c r="H93" i="17"/>
  <c r="H92" i="17"/>
  <c r="H89" i="17"/>
  <c r="G145" i="17"/>
  <c r="F60" i="17"/>
  <c r="G140" i="25"/>
  <c r="G181" i="25" s="1"/>
  <c r="G142" i="17"/>
  <c r="B30" i="22"/>
  <c r="B17" i="22" s="1"/>
  <c r="B4" i="22" s="1"/>
  <c r="B51" i="18"/>
  <c r="B51" i="20"/>
  <c r="B50" i="14"/>
  <c r="B18" i="15"/>
  <c r="B123" i="18"/>
  <c r="B123" i="20" s="1"/>
  <c r="O19" i="18"/>
  <c r="O19" i="20" s="1"/>
  <c r="B71" i="18"/>
  <c r="B71" i="20" s="1"/>
  <c r="B138" i="17"/>
  <c r="F144" i="17"/>
  <c r="D145" i="17"/>
  <c r="G57" i="17"/>
  <c r="I146" i="17"/>
  <c r="G60" i="17"/>
  <c r="K121" i="20"/>
  <c r="K98" i="25" s="1"/>
  <c r="K106" i="26" s="1"/>
  <c r="G154" i="20"/>
  <c r="F122" i="20"/>
  <c r="F99" i="25" s="1"/>
  <c r="F107" i="26" s="1"/>
  <c r="E122" i="20"/>
  <c r="E99" i="25" s="1"/>
  <c r="E107" i="26" s="1"/>
  <c r="I87" i="17"/>
  <c r="I56" i="17"/>
  <c r="I85" i="17"/>
  <c r="I139" i="17"/>
  <c r="I108" i="17"/>
  <c r="E139" i="17"/>
  <c r="E108" i="17"/>
  <c r="E140" i="17"/>
  <c r="I86" i="17"/>
  <c r="I137" i="17"/>
  <c r="I101" i="15"/>
  <c r="I68" i="14" s="1"/>
  <c r="I100" i="14" s="1"/>
  <c r="I153" i="15"/>
  <c r="I120" i="14" s="1"/>
  <c r="I152" i="14" s="1"/>
  <c r="G69" i="15"/>
  <c r="G121" i="15"/>
  <c r="I90" i="17"/>
  <c r="J139" i="17"/>
  <c r="J108" i="17"/>
  <c r="J137" i="17"/>
  <c r="J140" i="17"/>
  <c r="I118" i="17"/>
  <c r="I150" i="17" s="1"/>
  <c r="I145" i="17"/>
  <c r="I142" i="17"/>
  <c r="G55" i="17"/>
  <c r="F118" i="17"/>
  <c r="F150" i="17" s="1"/>
  <c r="F143" i="17"/>
  <c r="E118" i="17"/>
  <c r="E150" i="17" s="1"/>
  <c r="E142" i="17"/>
  <c r="E145" i="17"/>
  <c r="E143" i="17"/>
  <c r="E144" i="17"/>
  <c r="E141" i="17"/>
  <c r="E146" i="17"/>
  <c r="F140" i="17"/>
  <c r="E137" i="17"/>
  <c r="G118" i="17"/>
  <c r="G150" i="17" s="1"/>
  <c r="G144" i="17"/>
  <c r="G146" i="17"/>
  <c r="I140" i="17"/>
  <c r="F141" i="17"/>
  <c r="H66" i="17"/>
  <c r="H98" i="17" s="1"/>
  <c r="H90" i="17"/>
  <c r="F58" i="17"/>
  <c r="F55" i="17"/>
  <c r="J118" i="17"/>
  <c r="J150" i="17" s="1"/>
  <c r="J141" i="17"/>
  <c r="J142" i="17"/>
  <c r="J143" i="17"/>
  <c r="J145" i="17"/>
  <c r="J144" i="17"/>
  <c r="E98" i="13"/>
  <c r="E67" i="13"/>
  <c r="E62" i="17" s="1"/>
  <c r="E88" i="13"/>
  <c r="K118" i="17"/>
  <c r="K150" i="17" s="1"/>
  <c r="K144" i="17"/>
  <c r="K142" i="17"/>
  <c r="K145" i="17"/>
  <c r="K141" i="17"/>
  <c r="K143" i="17"/>
  <c r="I66" i="17"/>
  <c r="I98" i="17" s="1"/>
  <c r="I89" i="17"/>
  <c r="I92" i="17"/>
  <c r="D139" i="17"/>
  <c r="D108" i="17"/>
  <c r="D137" i="17"/>
  <c r="C87" i="13"/>
  <c r="C97" i="13"/>
  <c r="C66" i="13"/>
  <c r="D140" i="17"/>
  <c r="B118" i="17"/>
  <c r="B150" i="17" s="1"/>
  <c r="B142" i="17"/>
  <c r="B141" i="17"/>
  <c r="B146" i="17"/>
  <c r="B143" i="17"/>
  <c r="B145" i="17"/>
  <c r="G65" i="17"/>
  <c r="G97" i="17" s="1"/>
  <c r="G99" i="13"/>
  <c r="G66" i="17" s="1"/>
  <c r="G98" i="17" s="1"/>
  <c r="G89" i="13"/>
  <c r="G86" i="17" s="1"/>
  <c r="G63" i="17"/>
  <c r="G95" i="17" s="1"/>
  <c r="G59" i="17"/>
  <c r="G58" i="17"/>
  <c r="G61" i="17"/>
  <c r="G62" i="17"/>
  <c r="G139" i="17"/>
  <c r="G108" i="17"/>
  <c r="G140" i="17"/>
  <c r="I91" i="17"/>
  <c r="I144" i="17"/>
  <c r="D88" i="13"/>
  <c r="D98" i="13"/>
  <c r="D67" i="13"/>
  <c r="D59" i="17" s="1"/>
  <c r="G143" i="17"/>
  <c r="J146" i="17"/>
  <c r="D138" i="17"/>
  <c r="I93" i="17"/>
  <c r="F142" i="17"/>
  <c r="H139" i="17"/>
  <c r="H108" i="17"/>
  <c r="C118" i="17"/>
  <c r="C150" i="17" s="1"/>
  <c r="C142" i="17"/>
  <c r="C141" i="17"/>
  <c r="C144" i="17"/>
  <c r="C145" i="17"/>
  <c r="C143" i="17"/>
  <c r="E138" i="17"/>
  <c r="G137" i="17"/>
  <c r="H137" i="17"/>
  <c r="C102" i="15"/>
  <c r="C69" i="14" s="1"/>
  <c r="C101" i="14" s="1"/>
  <c r="C154" i="15"/>
  <c r="C121" i="14" s="1"/>
  <c r="C153" i="14" s="1"/>
  <c r="F65" i="17"/>
  <c r="F97" i="17" s="1"/>
  <c r="F89" i="13"/>
  <c r="F99" i="13"/>
  <c r="F93" i="17" s="1"/>
  <c r="F63" i="17"/>
  <c r="F95" i="17" s="1"/>
  <c r="F59" i="17"/>
  <c r="H101" i="15"/>
  <c r="H68" i="14" s="1"/>
  <c r="H100" i="14" s="1"/>
  <c r="H153" i="15"/>
  <c r="H120" i="14" s="1"/>
  <c r="H152" i="14" s="1"/>
  <c r="J153" i="15"/>
  <c r="J120" i="14" s="1"/>
  <c r="J152" i="14" s="1"/>
  <c r="J101" i="15"/>
  <c r="J68" i="14" s="1"/>
  <c r="J100" i="14" s="1"/>
  <c r="D154" i="15"/>
  <c r="D121" i="14" s="1"/>
  <c r="D153" i="14" s="1"/>
  <c r="D102" i="15"/>
  <c r="D69" i="14" s="1"/>
  <c r="D101" i="14" s="1"/>
  <c r="D118" i="17"/>
  <c r="D150" i="17" s="1"/>
  <c r="D146" i="17"/>
  <c r="I88" i="17"/>
  <c r="B139" i="17"/>
  <c r="B108" i="17"/>
  <c r="B140" i="17"/>
  <c r="F139" i="17"/>
  <c r="F108" i="17"/>
  <c r="F137" i="17"/>
  <c r="D141" i="17"/>
  <c r="I143" i="17"/>
  <c r="B144" i="17"/>
  <c r="H87" i="17"/>
  <c r="H85" i="17"/>
  <c r="H88" i="17"/>
  <c r="H56" i="17"/>
  <c r="F57" i="17"/>
  <c r="F61" i="17"/>
  <c r="F64" i="17"/>
  <c r="F96" i="17" s="1"/>
  <c r="H118" i="17"/>
  <c r="H150" i="17" s="1"/>
  <c r="H142" i="17"/>
  <c r="H145" i="17"/>
  <c r="H141" i="17"/>
  <c r="H144" i="17"/>
  <c r="H143" i="17"/>
  <c r="I138" i="17"/>
  <c r="K139" i="17"/>
  <c r="K108" i="17"/>
  <c r="K137" i="17"/>
  <c r="K140" i="17"/>
  <c r="C139" i="17"/>
  <c r="C108" i="17"/>
  <c r="C137" i="17"/>
  <c r="C140" i="17"/>
  <c r="D143" i="17"/>
  <c r="K146" i="17"/>
  <c r="H140" i="17"/>
  <c r="X17" i="18"/>
  <c r="X17" i="20" s="1"/>
  <c r="K69" i="18"/>
  <c r="K69" i="20" s="1"/>
  <c r="K57" i="25" s="1"/>
  <c r="K64" i="26" s="1"/>
  <c r="R18" i="18"/>
  <c r="R18" i="20" s="1"/>
  <c r="E70" i="18"/>
  <c r="E70" i="20" s="1"/>
  <c r="E58" i="25" s="1"/>
  <c r="E65" i="26" s="1"/>
  <c r="S18" i="18"/>
  <c r="S18" i="20" s="1"/>
  <c r="F70" i="18"/>
  <c r="F70" i="20" s="1"/>
  <c r="F58" i="25" s="1"/>
  <c r="F65" i="26" s="1"/>
  <c r="T50" i="18"/>
  <c r="T50" i="20" s="1"/>
  <c r="G102" i="18"/>
  <c r="G102" i="20" s="1"/>
  <c r="V49" i="15"/>
  <c r="I16" i="14"/>
  <c r="P50" i="15"/>
  <c r="C17" i="14"/>
  <c r="K16" i="25"/>
  <c r="W49" i="15"/>
  <c r="J16" i="14"/>
  <c r="K49" i="18"/>
  <c r="K153" i="18" s="1"/>
  <c r="K49" i="20"/>
  <c r="U49" i="15"/>
  <c r="H16" i="14"/>
  <c r="E50" i="20"/>
  <c r="E50" i="18"/>
  <c r="E154" i="18" s="1"/>
  <c r="F17" i="25"/>
  <c r="H49" i="17"/>
  <c r="H17" i="20"/>
  <c r="H17" i="18"/>
  <c r="H121" i="18" s="1"/>
  <c r="E17" i="15"/>
  <c r="E17" i="17" s="1"/>
  <c r="E49" i="14"/>
  <c r="Q50" i="15"/>
  <c r="D17" i="14"/>
  <c r="J49" i="17"/>
  <c r="J17" i="18"/>
  <c r="J121" i="18" s="1"/>
  <c r="J17" i="20"/>
  <c r="AD22" i="97"/>
  <c r="G17" i="26"/>
  <c r="G17" i="29" s="1"/>
  <c r="K16" i="15"/>
  <c r="K16" i="17" s="1"/>
  <c r="K48" i="14"/>
  <c r="T17" i="15"/>
  <c r="F17" i="15"/>
  <c r="F17" i="17" s="1"/>
  <c r="F49" i="14"/>
  <c r="D50" i="17"/>
  <c r="D18" i="18"/>
  <c r="D122" i="18" s="1"/>
  <c r="D18" i="20"/>
  <c r="I49" i="17"/>
  <c r="I17" i="18"/>
  <c r="I121" i="18" s="1"/>
  <c r="I17" i="20"/>
  <c r="C50" i="17"/>
  <c r="C18" i="18"/>
  <c r="C122" i="18" s="1"/>
  <c r="C18" i="20"/>
  <c r="F50" i="18"/>
  <c r="F154" i="18" s="1"/>
  <c r="F50" i="20"/>
  <c r="G49" i="15"/>
  <c r="E17" i="25"/>
  <c r="B56" i="22" l="1"/>
  <c r="G92" i="17"/>
  <c r="G90" i="17"/>
  <c r="F140" i="25"/>
  <c r="F181" i="25" s="1"/>
  <c r="G89" i="17"/>
  <c r="G94" i="17"/>
  <c r="G93" i="17"/>
  <c r="E140" i="25"/>
  <c r="E181" i="25" s="1"/>
  <c r="E57" i="17"/>
  <c r="B50" i="15"/>
  <c r="B155" i="18"/>
  <c r="B155" i="20" s="1"/>
  <c r="O51" i="18"/>
  <c r="O51" i="20" s="1"/>
  <c r="B103" i="18"/>
  <c r="B103" i="20" s="1"/>
  <c r="B18" i="17"/>
  <c r="B122" i="15"/>
  <c r="O18" i="15"/>
  <c r="B70" i="15"/>
  <c r="K139" i="25"/>
  <c r="K180" i="25" s="1"/>
  <c r="D57" i="17"/>
  <c r="D62" i="17"/>
  <c r="D122" i="20"/>
  <c r="D99" i="25" s="1"/>
  <c r="D107" i="26" s="1"/>
  <c r="I121" i="20"/>
  <c r="I98" i="25" s="1"/>
  <c r="I106" i="26" s="1"/>
  <c r="K153" i="20"/>
  <c r="F154" i="20"/>
  <c r="J121" i="20"/>
  <c r="J98" i="25" s="1"/>
  <c r="J106" i="26" s="1"/>
  <c r="E154" i="20"/>
  <c r="C122" i="20"/>
  <c r="C99" i="25" s="1"/>
  <c r="C107" i="26" s="1"/>
  <c r="H121" i="20"/>
  <c r="H98" i="25" s="1"/>
  <c r="H106" i="26" s="1"/>
  <c r="C67" i="13"/>
  <c r="C61" i="17" s="1"/>
  <c r="C98" i="13"/>
  <c r="C88" i="13"/>
  <c r="G153" i="15"/>
  <c r="G120" i="14" s="1"/>
  <c r="G152" i="14" s="1"/>
  <c r="G101" i="15"/>
  <c r="G68" i="14" s="1"/>
  <c r="G100" i="14" s="1"/>
  <c r="F87" i="17"/>
  <c r="F85" i="17"/>
  <c r="F56" i="17"/>
  <c r="D65" i="17"/>
  <c r="D97" i="17" s="1"/>
  <c r="D89" i="13"/>
  <c r="D88" i="17" s="1"/>
  <c r="D99" i="13"/>
  <c r="D94" i="17" s="1"/>
  <c r="D63" i="17"/>
  <c r="D95" i="17" s="1"/>
  <c r="E55" i="17"/>
  <c r="G91" i="17"/>
  <c r="E65" i="17"/>
  <c r="E97" i="17" s="1"/>
  <c r="E89" i="13"/>
  <c r="E86" i="17" s="1"/>
  <c r="E99" i="13"/>
  <c r="E92" i="17" s="1"/>
  <c r="K120" i="15"/>
  <c r="K68" i="15"/>
  <c r="E63" i="17"/>
  <c r="E95" i="17" s="1"/>
  <c r="D60" i="17"/>
  <c r="D55" i="17"/>
  <c r="E61" i="17"/>
  <c r="E58" i="17"/>
  <c r="F86" i="17"/>
  <c r="F88" i="17"/>
  <c r="F69" i="15"/>
  <c r="F121" i="15"/>
  <c r="E121" i="15"/>
  <c r="E69" i="15"/>
  <c r="F66" i="17"/>
  <c r="F98" i="17" s="1"/>
  <c r="F90" i="17"/>
  <c r="F89" i="17"/>
  <c r="F94" i="17"/>
  <c r="F92" i="17"/>
  <c r="F91" i="17"/>
  <c r="D61" i="17"/>
  <c r="D58" i="17"/>
  <c r="D64" i="17"/>
  <c r="D96" i="17" s="1"/>
  <c r="G87" i="17"/>
  <c r="G56" i="17"/>
  <c r="G88" i="17"/>
  <c r="G85" i="17"/>
  <c r="E60" i="17"/>
  <c r="E59" i="17"/>
  <c r="E64" i="17"/>
  <c r="E96" i="17" s="1"/>
  <c r="S50" i="18"/>
  <c r="S50" i="20" s="1"/>
  <c r="F102" i="18"/>
  <c r="F102" i="20" s="1"/>
  <c r="Q18" i="18"/>
  <c r="Q18" i="20" s="1"/>
  <c r="D70" i="18"/>
  <c r="D70" i="20" s="1"/>
  <c r="D58" i="25" s="1"/>
  <c r="D65" i="26" s="1"/>
  <c r="R50" i="18"/>
  <c r="R50" i="20" s="1"/>
  <c r="E102" i="18"/>
  <c r="E102" i="20" s="1"/>
  <c r="W17" i="18"/>
  <c r="W17" i="20" s="1"/>
  <c r="J69" i="18"/>
  <c r="J69" i="20" s="1"/>
  <c r="J57" i="25" s="1"/>
  <c r="J64" i="26" s="1"/>
  <c r="X49" i="18"/>
  <c r="X49" i="20" s="1"/>
  <c r="K101" i="18"/>
  <c r="K101" i="20" s="1"/>
  <c r="V17" i="18"/>
  <c r="V17" i="20" s="1"/>
  <c r="I69" i="18"/>
  <c r="I69" i="20" s="1"/>
  <c r="I57" i="25" s="1"/>
  <c r="I64" i="26" s="1"/>
  <c r="U17" i="18"/>
  <c r="U17" i="20" s="1"/>
  <c r="H69" i="18"/>
  <c r="H69" i="20" s="1"/>
  <c r="H57" i="25" s="1"/>
  <c r="H64" i="26" s="1"/>
  <c r="P18" i="18"/>
  <c r="P18" i="20" s="1"/>
  <c r="C70" i="18"/>
  <c r="C70" i="20" s="1"/>
  <c r="C58" i="25" s="1"/>
  <c r="C65" i="26" s="1"/>
  <c r="I49" i="20"/>
  <c r="I49" i="18"/>
  <c r="I153" i="18" s="1"/>
  <c r="F49" i="15"/>
  <c r="K48" i="15"/>
  <c r="J49" i="18"/>
  <c r="J153" i="18" s="1"/>
  <c r="J49" i="20"/>
  <c r="G49" i="17"/>
  <c r="G17" i="20"/>
  <c r="G17" i="18"/>
  <c r="G121" i="18" s="1"/>
  <c r="D17" i="15"/>
  <c r="D17" i="17" s="1"/>
  <c r="D49" i="14"/>
  <c r="E49" i="15"/>
  <c r="H49" i="18"/>
  <c r="H153" i="18" s="1"/>
  <c r="H49" i="20"/>
  <c r="AC22" i="97"/>
  <c r="F17" i="26"/>
  <c r="F17" i="29" s="1"/>
  <c r="H16" i="15"/>
  <c r="H16" i="17" s="1"/>
  <c r="H48" i="14"/>
  <c r="C17" i="15"/>
  <c r="C17" i="17" s="1"/>
  <c r="C49" i="14"/>
  <c r="I16" i="15"/>
  <c r="I16" i="17" s="1"/>
  <c r="I48" i="14"/>
  <c r="H16" i="25"/>
  <c r="C50" i="18"/>
  <c r="C154" i="18" s="1"/>
  <c r="C50" i="20"/>
  <c r="D17" i="25"/>
  <c r="T49" i="15"/>
  <c r="G16" i="14"/>
  <c r="I16" i="25"/>
  <c r="X16" i="15"/>
  <c r="J16" i="25"/>
  <c r="AB22" i="97"/>
  <c r="E17" i="26"/>
  <c r="E17" i="29" s="1"/>
  <c r="C17" i="25"/>
  <c r="D50" i="20"/>
  <c r="D50" i="18"/>
  <c r="D154" i="18" s="1"/>
  <c r="S17" i="15"/>
  <c r="R17" i="15"/>
  <c r="J16" i="15"/>
  <c r="J16" i="17" s="1"/>
  <c r="J48" i="14"/>
  <c r="AH21" i="97"/>
  <c r="K16" i="26"/>
  <c r="K16" i="29" s="1"/>
  <c r="D93" i="17" l="1"/>
  <c r="H139" i="25"/>
  <c r="H180" i="25" s="1"/>
  <c r="D140" i="25"/>
  <c r="D181" i="25" s="1"/>
  <c r="B17" i="14"/>
  <c r="B102" i="15"/>
  <c r="B69" i="14" s="1"/>
  <c r="B101" i="14" s="1"/>
  <c r="B154" i="15"/>
  <c r="B121" i="14" s="1"/>
  <c r="B153" i="14" s="1"/>
  <c r="O50" i="15"/>
  <c r="B50" i="17"/>
  <c r="B18" i="20"/>
  <c r="B18" i="18"/>
  <c r="C140" i="25"/>
  <c r="C181" i="25" s="1"/>
  <c r="I139" i="25"/>
  <c r="I180" i="25" s="1"/>
  <c r="J139" i="25"/>
  <c r="J180" i="25" s="1"/>
  <c r="C57" i="17"/>
  <c r="E88" i="17"/>
  <c r="C62" i="17"/>
  <c r="D89" i="17"/>
  <c r="C58" i="17"/>
  <c r="C64" i="17"/>
  <c r="C96" i="17" s="1"/>
  <c r="C59" i="17"/>
  <c r="E94" i="17"/>
  <c r="E89" i="17"/>
  <c r="C60" i="17"/>
  <c r="C63" i="17"/>
  <c r="C95" i="17" s="1"/>
  <c r="D154" i="20"/>
  <c r="H153" i="20"/>
  <c r="J153" i="20"/>
  <c r="C154" i="20"/>
  <c r="I153" i="20"/>
  <c r="G121" i="20"/>
  <c r="G98" i="25" s="1"/>
  <c r="G106" i="26" s="1"/>
  <c r="C69" i="15"/>
  <c r="C121" i="15"/>
  <c r="D87" i="17"/>
  <c r="D56" i="17"/>
  <c r="D85" i="17"/>
  <c r="J120" i="15"/>
  <c r="J68" i="15"/>
  <c r="E101" i="15"/>
  <c r="E68" i="14" s="1"/>
  <c r="E100" i="14" s="1"/>
  <c r="E153" i="15"/>
  <c r="E120" i="14" s="1"/>
  <c r="E152" i="14" s="1"/>
  <c r="K100" i="15"/>
  <c r="K67" i="14" s="1"/>
  <c r="K152" i="15"/>
  <c r="K119" i="14" s="1"/>
  <c r="K151" i="14" s="1"/>
  <c r="D66" i="17"/>
  <c r="D98" i="17" s="1"/>
  <c r="D92" i="17"/>
  <c r="D90" i="17"/>
  <c r="C65" i="17"/>
  <c r="C97" i="17" s="1"/>
  <c r="C99" i="13"/>
  <c r="C94" i="17" s="1"/>
  <c r="C89" i="13"/>
  <c r="C86" i="17" s="1"/>
  <c r="D121" i="15"/>
  <c r="D69" i="15"/>
  <c r="E66" i="17"/>
  <c r="E98" i="17" s="1"/>
  <c r="E93" i="17"/>
  <c r="E90" i="17"/>
  <c r="C55" i="17"/>
  <c r="E91" i="17"/>
  <c r="F153" i="15"/>
  <c r="F120" i="14" s="1"/>
  <c r="F152" i="14" s="1"/>
  <c r="F101" i="15"/>
  <c r="F68" i="14" s="1"/>
  <c r="F100" i="14" s="1"/>
  <c r="I68" i="15"/>
  <c r="I120" i="15"/>
  <c r="H68" i="15"/>
  <c r="H120" i="15"/>
  <c r="D86" i="17"/>
  <c r="E87" i="17"/>
  <c r="E85" i="17"/>
  <c r="E56" i="17"/>
  <c r="D91" i="17"/>
  <c r="P50" i="18"/>
  <c r="P50" i="20" s="1"/>
  <c r="C102" i="18"/>
  <c r="C102" i="20" s="1"/>
  <c r="U49" i="18"/>
  <c r="U49" i="20" s="1"/>
  <c r="H101" i="18"/>
  <c r="H101" i="20" s="1"/>
  <c r="T17" i="18"/>
  <c r="T17" i="20" s="1"/>
  <c r="G69" i="18"/>
  <c r="G69" i="20" s="1"/>
  <c r="G57" i="25" s="1"/>
  <c r="G64" i="26" s="1"/>
  <c r="W49" i="18"/>
  <c r="W49" i="20" s="1"/>
  <c r="J101" i="18"/>
  <c r="J101" i="20" s="1"/>
  <c r="Q50" i="18"/>
  <c r="Q50" i="20" s="1"/>
  <c r="D102" i="18"/>
  <c r="D102" i="20" s="1"/>
  <c r="V49" i="18"/>
  <c r="V49" i="20" s="1"/>
  <c r="I101" i="18"/>
  <c r="I101" i="20" s="1"/>
  <c r="X48" i="15"/>
  <c r="K15" i="14"/>
  <c r="E49" i="17"/>
  <c r="E17" i="20"/>
  <c r="E17" i="18"/>
  <c r="E121" i="18" s="1"/>
  <c r="I48" i="15"/>
  <c r="C49" i="15"/>
  <c r="H48" i="15"/>
  <c r="R49" i="15"/>
  <c r="E16" i="14"/>
  <c r="G16" i="25"/>
  <c r="W16" i="15"/>
  <c r="AF21" i="97"/>
  <c r="I16" i="26"/>
  <c r="I16" i="29" s="1"/>
  <c r="Q17" i="15"/>
  <c r="G49" i="18"/>
  <c r="G153" i="18" s="1"/>
  <c r="G49" i="20"/>
  <c r="AG21" i="97"/>
  <c r="J16" i="26"/>
  <c r="J16" i="29" s="1"/>
  <c r="G16" i="15"/>
  <c r="G16" i="17" s="1"/>
  <c r="G48" i="14"/>
  <c r="AA22" i="97"/>
  <c r="D17" i="26"/>
  <c r="D17" i="29" s="1"/>
  <c r="V16" i="15"/>
  <c r="P17" i="15"/>
  <c r="U16" i="15"/>
  <c r="J48" i="15"/>
  <c r="K48" i="17"/>
  <c r="K16" i="18"/>
  <c r="K120" i="18" s="1"/>
  <c r="K16" i="20"/>
  <c r="F49" i="17"/>
  <c r="F17" i="18"/>
  <c r="F121" i="18" s="1"/>
  <c r="F17" i="20"/>
  <c r="Z22" i="97"/>
  <c r="C17" i="26"/>
  <c r="AE21" i="97"/>
  <c r="H16" i="26"/>
  <c r="H16" i="29" s="1"/>
  <c r="D49" i="15"/>
  <c r="S49" i="15"/>
  <c r="F16" i="14"/>
  <c r="C91" i="17" l="1"/>
  <c r="G139" i="25"/>
  <c r="G180" i="25" s="1"/>
  <c r="B122" i="18"/>
  <c r="B122" i="20" s="1"/>
  <c r="B99" i="25" s="1"/>
  <c r="B107" i="26" s="1"/>
  <c r="L107" i="26" s="1"/>
  <c r="B70" i="18"/>
  <c r="B70" i="20" s="1"/>
  <c r="B58" i="25" s="1"/>
  <c r="B65" i="26" s="1"/>
  <c r="L65" i="26" s="1"/>
  <c r="O18" i="18"/>
  <c r="O18" i="20" s="1"/>
  <c r="B17" i="25"/>
  <c r="B50" i="20"/>
  <c r="B50" i="18"/>
  <c r="B17" i="15"/>
  <c r="B49" i="14"/>
  <c r="F121" i="20"/>
  <c r="F98" i="25" s="1"/>
  <c r="F106" i="26" s="1"/>
  <c r="K120" i="20"/>
  <c r="K97" i="25" s="1"/>
  <c r="K105" i="26" s="1"/>
  <c r="G153" i="20"/>
  <c r="E121" i="20"/>
  <c r="E98" i="25" s="1"/>
  <c r="E106" i="26" s="1"/>
  <c r="D101" i="15"/>
  <c r="D68" i="14" s="1"/>
  <c r="D100" i="14" s="1"/>
  <c r="D153" i="15"/>
  <c r="D120" i="14" s="1"/>
  <c r="D152" i="14" s="1"/>
  <c r="C153" i="15"/>
  <c r="C120" i="14" s="1"/>
  <c r="C152" i="14" s="1"/>
  <c r="C101" i="15"/>
  <c r="C68" i="14" s="1"/>
  <c r="C100" i="14" s="1"/>
  <c r="C87" i="17"/>
  <c r="C88" i="17"/>
  <c r="C56" i="17"/>
  <c r="C85" i="17"/>
  <c r="K99" i="14"/>
  <c r="H152" i="15"/>
  <c r="H119" i="14" s="1"/>
  <c r="H151" i="14" s="1"/>
  <c r="H100" i="15"/>
  <c r="H67" i="14" s="1"/>
  <c r="I152" i="15"/>
  <c r="I119" i="14" s="1"/>
  <c r="I151" i="14" s="1"/>
  <c r="I100" i="15"/>
  <c r="I67" i="14" s="1"/>
  <c r="C66" i="17"/>
  <c r="C98" i="17" s="1"/>
  <c r="C90" i="17"/>
  <c r="C92" i="17"/>
  <c r="C89" i="17"/>
  <c r="C93" i="17"/>
  <c r="J100" i="15"/>
  <c r="J67" i="14" s="1"/>
  <c r="J152" i="15"/>
  <c r="J119" i="14" s="1"/>
  <c r="J151" i="14" s="1"/>
  <c r="G120" i="15"/>
  <c r="G68" i="15"/>
  <c r="X16" i="18"/>
  <c r="X16" i="20" s="1"/>
  <c r="L13" i="27" s="1"/>
  <c r="W12" i="123" s="1"/>
  <c r="K68" i="18"/>
  <c r="K68" i="20" s="1"/>
  <c r="K56" i="25" s="1"/>
  <c r="K63" i="26" s="1"/>
  <c r="T49" i="18"/>
  <c r="T49" i="20" s="1"/>
  <c r="G101" i="18"/>
  <c r="G101" i="20" s="1"/>
  <c r="S17" i="18"/>
  <c r="S17" i="20" s="1"/>
  <c r="F69" i="18"/>
  <c r="F69" i="20" s="1"/>
  <c r="F57" i="25" s="1"/>
  <c r="F64" i="26" s="1"/>
  <c r="R17" i="18"/>
  <c r="R17" i="20" s="1"/>
  <c r="E69" i="18"/>
  <c r="E69" i="20" s="1"/>
  <c r="E57" i="25" s="1"/>
  <c r="E64" i="26" s="1"/>
  <c r="K48" i="18"/>
  <c r="K152" i="18" s="1"/>
  <c r="K48" i="20"/>
  <c r="H48" i="17"/>
  <c r="H16" i="18"/>
  <c r="H120" i="18" s="1"/>
  <c r="H16" i="20"/>
  <c r="C49" i="17"/>
  <c r="C17" i="18"/>
  <c r="C121" i="18" s="1"/>
  <c r="C17" i="20"/>
  <c r="I48" i="17"/>
  <c r="I16" i="18"/>
  <c r="I120" i="18" s="1"/>
  <c r="I16" i="20"/>
  <c r="D49" i="17"/>
  <c r="D17" i="20"/>
  <c r="D17" i="18"/>
  <c r="D121" i="18" s="1"/>
  <c r="P49" i="15"/>
  <c r="C16" i="14"/>
  <c r="K15" i="15"/>
  <c r="K47" i="14"/>
  <c r="F16" i="15"/>
  <c r="F16" i="17" s="1"/>
  <c r="F48" i="14"/>
  <c r="C17" i="29"/>
  <c r="F49" i="20"/>
  <c r="F49" i="18"/>
  <c r="F153" i="18" s="1"/>
  <c r="W48" i="15"/>
  <c r="J15" i="14"/>
  <c r="T16" i="15"/>
  <c r="E16" i="15"/>
  <c r="E16" i="17" s="1"/>
  <c r="E48" i="14"/>
  <c r="U48" i="15"/>
  <c r="H15" i="14"/>
  <c r="Q49" i="15"/>
  <c r="D16" i="14"/>
  <c r="K15" i="25"/>
  <c r="G48" i="15"/>
  <c r="E16" i="25"/>
  <c r="F16" i="25"/>
  <c r="J48" i="17"/>
  <c r="J16" i="18"/>
  <c r="J120" i="18" s="1"/>
  <c r="J16" i="20"/>
  <c r="AD21" i="97"/>
  <c r="G16" i="26"/>
  <c r="G16" i="29" s="1"/>
  <c r="V48" i="15"/>
  <c r="I15" i="14"/>
  <c r="E49" i="18"/>
  <c r="E153" i="18" s="1"/>
  <c r="E49" i="20"/>
  <c r="E139" i="25" l="1"/>
  <c r="E180" i="25" s="1"/>
  <c r="F139" i="25"/>
  <c r="F180" i="25" s="1"/>
  <c r="K138" i="25"/>
  <c r="K179" i="25" s="1"/>
  <c r="B154" i="18"/>
  <c r="B154" i="20" s="1"/>
  <c r="O50" i="18"/>
  <c r="O50" i="20" s="1"/>
  <c r="B102" i="18"/>
  <c r="B102" i="20" s="1"/>
  <c r="B49" i="15"/>
  <c r="Y22" i="97"/>
  <c r="B17" i="26"/>
  <c r="B140" i="25"/>
  <c r="B181" i="25" s="1"/>
  <c r="B17" i="17"/>
  <c r="B69" i="15"/>
  <c r="B121" i="15"/>
  <c r="O17" i="15"/>
  <c r="K119" i="15"/>
  <c r="K15" i="17"/>
  <c r="E153" i="20"/>
  <c r="J120" i="20"/>
  <c r="J97" i="25" s="1"/>
  <c r="J105" i="26" s="1"/>
  <c r="F153" i="20"/>
  <c r="C121" i="20"/>
  <c r="C98" i="25" s="1"/>
  <c r="C106" i="26" s="1"/>
  <c r="I120" i="20"/>
  <c r="I97" i="25" s="1"/>
  <c r="I105" i="26" s="1"/>
  <c r="D121" i="20"/>
  <c r="D98" i="25" s="1"/>
  <c r="D106" i="26" s="1"/>
  <c r="K152" i="20"/>
  <c r="H120" i="20"/>
  <c r="H97" i="25" s="1"/>
  <c r="H105" i="26" s="1"/>
  <c r="K67" i="15"/>
  <c r="G100" i="15"/>
  <c r="G67" i="14" s="1"/>
  <c r="G99" i="14" s="1"/>
  <c r="G152" i="15"/>
  <c r="G119" i="14" s="1"/>
  <c r="G151" i="14" s="1"/>
  <c r="E68" i="15"/>
  <c r="E120" i="15"/>
  <c r="F120" i="15"/>
  <c r="F68" i="15"/>
  <c r="J99" i="14"/>
  <c r="I99" i="14"/>
  <c r="H99" i="14"/>
  <c r="V16" i="18"/>
  <c r="V16" i="20" s="1"/>
  <c r="J13" i="27" s="1"/>
  <c r="U12" i="123" s="1"/>
  <c r="I68" i="18"/>
  <c r="I68" i="20" s="1"/>
  <c r="I56" i="25" s="1"/>
  <c r="I63" i="26" s="1"/>
  <c r="Q17" i="18"/>
  <c r="Q17" i="20" s="1"/>
  <c r="D69" i="18"/>
  <c r="D69" i="20" s="1"/>
  <c r="D57" i="25" s="1"/>
  <c r="D64" i="26" s="1"/>
  <c r="P17" i="18"/>
  <c r="P17" i="20" s="1"/>
  <c r="C69" i="18"/>
  <c r="C69" i="20" s="1"/>
  <c r="C57" i="25" s="1"/>
  <c r="C64" i="26" s="1"/>
  <c r="S49" i="18"/>
  <c r="S49" i="20" s="1"/>
  <c r="F101" i="18"/>
  <c r="F101" i="20" s="1"/>
  <c r="X48" i="18"/>
  <c r="X48" i="20" s="1"/>
  <c r="K100" i="18"/>
  <c r="K100" i="20" s="1"/>
  <c r="R49" i="18"/>
  <c r="R49" i="20" s="1"/>
  <c r="E101" i="18"/>
  <c r="E101" i="20" s="1"/>
  <c r="W16" i="18"/>
  <c r="W16" i="20" s="1"/>
  <c r="K13" i="27" s="1"/>
  <c r="V12" i="123" s="1"/>
  <c r="J68" i="18"/>
  <c r="J68" i="20" s="1"/>
  <c r="J56" i="25" s="1"/>
  <c r="J63" i="26" s="1"/>
  <c r="U16" i="18"/>
  <c r="U16" i="20" s="1"/>
  <c r="I13" i="27" s="1"/>
  <c r="T12" i="123" s="1"/>
  <c r="H68" i="18"/>
  <c r="H68" i="20" s="1"/>
  <c r="H56" i="25" s="1"/>
  <c r="H63" i="26" s="1"/>
  <c r="AC21" i="97"/>
  <c r="F16" i="26"/>
  <c r="F16" i="29" s="1"/>
  <c r="T48" i="15"/>
  <c r="G15" i="14"/>
  <c r="W13" i="124"/>
  <c r="V13" i="32"/>
  <c r="K17" i="97" s="1"/>
  <c r="J15" i="15"/>
  <c r="J47" i="14"/>
  <c r="F48" i="15"/>
  <c r="K47" i="15"/>
  <c r="K151" i="15" s="1"/>
  <c r="K118" i="14" s="1"/>
  <c r="K150" i="14" s="1"/>
  <c r="C16" i="15"/>
  <c r="C16" i="17" s="1"/>
  <c r="C48" i="14"/>
  <c r="C16" i="25"/>
  <c r="J15" i="25"/>
  <c r="D16" i="15"/>
  <c r="D16" i="17" s="1"/>
  <c r="D48" i="14"/>
  <c r="H15" i="15"/>
  <c r="H47" i="14"/>
  <c r="E48" i="15"/>
  <c r="G48" i="17"/>
  <c r="G16" i="20"/>
  <c r="G16" i="18"/>
  <c r="G120" i="18" s="1"/>
  <c r="X15" i="15"/>
  <c r="D16" i="25"/>
  <c r="I15" i="25"/>
  <c r="H48" i="20"/>
  <c r="H48" i="18"/>
  <c r="H152" i="18" s="1"/>
  <c r="AB21" i="97"/>
  <c r="E16" i="26"/>
  <c r="E16" i="29" s="1"/>
  <c r="S16" i="15"/>
  <c r="D49" i="18"/>
  <c r="D153" i="18" s="1"/>
  <c r="D49" i="20"/>
  <c r="C49" i="20"/>
  <c r="C49" i="18"/>
  <c r="C153" i="18" s="1"/>
  <c r="I15" i="15"/>
  <c r="I47" i="14"/>
  <c r="J48" i="20"/>
  <c r="J48" i="18"/>
  <c r="J152" i="18" s="1"/>
  <c r="AH20" i="97"/>
  <c r="K15" i="26"/>
  <c r="K15" i="29" s="1"/>
  <c r="R16" i="15"/>
  <c r="I48" i="20"/>
  <c r="I48" i="18"/>
  <c r="I152" i="18" s="1"/>
  <c r="H15" i="25"/>
  <c r="D139" i="25" l="1"/>
  <c r="D180" i="25" s="1"/>
  <c r="H138" i="25"/>
  <c r="H179" i="25" s="1"/>
  <c r="B49" i="17"/>
  <c r="B17" i="18"/>
  <c r="B17" i="20"/>
  <c r="B17" i="29"/>
  <c r="L17" i="26"/>
  <c r="B101" i="15"/>
  <c r="B68" i="14" s="1"/>
  <c r="B100" i="14" s="1"/>
  <c r="O49" i="15"/>
  <c r="B153" i="15"/>
  <c r="B120" i="14" s="1"/>
  <c r="B152" i="14" s="1"/>
  <c r="B16" i="14"/>
  <c r="J138" i="25"/>
  <c r="J179" i="25" s="1"/>
  <c r="C139" i="25"/>
  <c r="C180" i="25" s="1"/>
  <c r="I138" i="25"/>
  <c r="I179" i="25" s="1"/>
  <c r="I119" i="15"/>
  <c r="I15" i="17"/>
  <c r="H119" i="15"/>
  <c r="H15" i="17"/>
  <c r="I67" i="15"/>
  <c r="J119" i="15"/>
  <c r="J15" i="17"/>
  <c r="G120" i="20"/>
  <c r="G97" i="25" s="1"/>
  <c r="G105" i="26" s="1"/>
  <c r="I152" i="20"/>
  <c r="C153" i="20"/>
  <c r="D153" i="20"/>
  <c r="J152" i="20"/>
  <c r="H152" i="20"/>
  <c r="E152" i="15"/>
  <c r="E119" i="14" s="1"/>
  <c r="E151" i="14" s="1"/>
  <c r="E100" i="15"/>
  <c r="E67" i="14" s="1"/>
  <c r="E99" i="14" s="1"/>
  <c r="D68" i="15"/>
  <c r="D120" i="15"/>
  <c r="C120" i="15"/>
  <c r="C68" i="15"/>
  <c r="H67" i="15"/>
  <c r="J67" i="15"/>
  <c r="F100" i="15"/>
  <c r="F67" i="14" s="1"/>
  <c r="F99" i="14" s="1"/>
  <c r="F152" i="15"/>
  <c r="F119" i="14" s="1"/>
  <c r="F151" i="14" s="1"/>
  <c r="K99" i="15"/>
  <c r="K66" i="14" s="1"/>
  <c r="K98" i="14" s="1"/>
  <c r="T16" i="18"/>
  <c r="T16" i="20" s="1"/>
  <c r="H13" i="27" s="1"/>
  <c r="S12" i="123" s="1"/>
  <c r="G68" i="18"/>
  <c r="G68" i="20" s="1"/>
  <c r="G56" i="25" s="1"/>
  <c r="G63" i="26" s="1"/>
  <c r="Q49" i="18"/>
  <c r="Q49" i="20" s="1"/>
  <c r="D101" i="18"/>
  <c r="D101" i="20" s="1"/>
  <c r="P49" i="18"/>
  <c r="P49" i="20" s="1"/>
  <c r="C101" i="18"/>
  <c r="C101" i="20" s="1"/>
  <c r="W48" i="18"/>
  <c r="W48" i="20" s="1"/>
  <c r="J100" i="18"/>
  <c r="J100" i="20" s="1"/>
  <c r="U48" i="18"/>
  <c r="U48" i="20" s="1"/>
  <c r="H100" i="18"/>
  <c r="H100" i="20" s="1"/>
  <c r="V48" i="18"/>
  <c r="V48" i="20" s="1"/>
  <c r="I100" i="18"/>
  <c r="I100" i="20" s="1"/>
  <c r="I47" i="15"/>
  <c r="I151" i="15" s="1"/>
  <c r="I118" i="14" s="1"/>
  <c r="I150" i="14" s="1"/>
  <c r="G48" i="18"/>
  <c r="G152" i="18" s="1"/>
  <c r="G48" i="20"/>
  <c r="Z21" i="97"/>
  <c r="C16" i="26"/>
  <c r="J47" i="15"/>
  <c r="J151" i="15" s="1"/>
  <c r="J118" i="14" s="1"/>
  <c r="J150" i="14" s="1"/>
  <c r="T13" i="124"/>
  <c r="S13" i="32"/>
  <c r="H17" i="97" s="1"/>
  <c r="E48" i="17"/>
  <c r="E16" i="20"/>
  <c r="E16" i="18"/>
  <c r="E120" i="18" s="1"/>
  <c r="F48" i="17"/>
  <c r="F16" i="18"/>
  <c r="F120" i="18" s="1"/>
  <c r="F16" i="20"/>
  <c r="U13" i="124"/>
  <c r="T13" i="32"/>
  <c r="I17" i="97" s="1"/>
  <c r="Q16" i="15"/>
  <c r="P16" i="15"/>
  <c r="S48" i="15"/>
  <c r="F15" i="14"/>
  <c r="W15" i="15"/>
  <c r="AE20" i="97"/>
  <c r="H15" i="26"/>
  <c r="H15" i="29" s="1"/>
  <c r="V15" i="15"/>
  <c r="AF20" i="97"/>
  <c r="I15" i="26"/>
  <c r="I15" i="29" s="1"/>
  <c r="H47" i="15"/>
  <c r="H151" i="15" s="1"/>
  <c r="H118" i="14" s="1"/>
  <c r="H150" i="14" s="1"/>
  <c r="D48" i="15"/>
  <c r="AG20" i="97"/>
  <c r="J15" i="26"/>
  <c r="J15" i="29" s="1"/>
  <c r="C48" i="15"/>
  <c r="X47" i="15"/>
  <c r="K14" i="14"/>
  <c r="G15" i="15"/>
  <c r="G15" i="17" s="1"/>
  <c r="G47" i="14"/>
  <c r="AA21" i="97"/>
  <c r="D16" i="26"/>
  <c r="D16" i="29" s="1"/>
  <c r="K47" i="17"/>
  <c r="K15" i="18"/>
  <c r="K119" i="18" s="1"/>
  <c r="K15" i="20"/>
  <c r="G15" i="25"/>
  <c r="R48" i="15"/>
  <c r="E15" i="14"/>
  <c r="U15" i="15"/>
  <c r="V13" i="124"/>
  <c r="U13" i="32"/>
  <c r="J17" i="97" s="1"/>
  <c r="B16" i="25" l="1"/>
  <c r="B121" i="18"/>
  <c r="B121" i="20" s="1"/>
  <c r="B98" i="25" s="1"/>
  <c r="B106" i="26" s="1"/>
  <c r="L106" i="26" s="1"/>
  <c r="O17" i="18"/>
  <c r="O17" i="20" s="1"/>
  <c r="B69" i="18"/>
  <c r="B69" i="20" s="1"/>
  <c r="B57" i="25" s="1"/>
  <c r="B64" i="26" s="1"/>
  <c r="L64" i="26" s="1"/>
  <c r="B48" i="14"/>
  <c r="B16" i="15"/>
  <c r="B49" i="18"/>
  <c r="B49" i="20"/>
  <c r="G138" i="25"/>
  <c r="G179" i="25" s="1"/>
  <c r="H99" i="15"/>
  <c r="H66" i="14" s="1"/>
  <c r="H98" i="14" s="1"/>
  <c r="G152" i="20"/>
  <c r="F120" i="20"/>
  <c r="F97" i="25" s="1"/>
  <c r="F105" i="26" s="1"/>
  <c r="E120" i="20"/>
  <c r="E97" i="25" s="1"/>
  <c r="E105" i="26" s="1"/>
  <c r="K119" i="20"/>
  <c r="K96" i="25" s="1"/>
  <c r="K104" i="26" s="1"/>
  <c r="D152" i="15"/>
  <c r="D119" i="14" s="1"/>
  <c r="D151" i="14" s="1"/>
  <c r="D100" i="15"/>
  <c r="D67" i="14" s="1"/>
  <c r="D99" i="14" s="1"/>
  <c r="I99" i="15"/>
  <c r="I66" i="14" s="1"/>
  <c r="I98" i="14" s="1"/>
  <c r="C100" i="15"/>
  <c r="C67" i="14" s="1"/>
  <c r="C99" i="14" s="1"/>
  <c r="C152" i="15"/>
  <c r="C119" i="14" s="1"/>
  <c r="C151" i="14" s="1"/>
  <c r="J99" i="15"/>
  <c r="J66" i="14" s="1"/>
  <c r="J98" i="14" s="1"/>
  <c r="G67" i="15"/>
  <c r="G119" i="15"/>
  <c r="X15" i="18"/>
  <c r="X15" i="20" s="1"/>
  <c r="L12" i="27" s="1"/>
  <c r="W11" i="123" s="1"/>
  <c r="K67" i="18"/>
  <c r="K67" i="20" s="1"/>
  <c r="K55" i="25" s="1"/>
  <c r="K62" i="26" s="1"/>
  <c r="S16" i="18"/>
  <c r="S16" i="20" s="1"/>
  <c r="G13" i="27" s="1"/>
  <c r="R12" i="123" s="1"/>
  <c r="F68" i="18"/>
  <c r="F68" i="20" s="1"/>
  <c r="F56" i="25" s="1"/>
  <c r="F63" i="26" s="1"/>
  <c r="T48" i="18"/>
  <c r="T48" i="20" s="1"/>
  <c r="G100" i="18"/>
  <c r="G100" i="20" s="1"/>
  <c r="R16" i="18"/>
  <c r="R16" i="20" s="1"/>
  <c r="F13" i="27" s="1"/>
  <c r="Q12" i="123" s="1"/>
  <c r="E68" i="18"/>
  <c r="E68" i="20" s="1"/>
  <c r="E56" i="25" s="1"/>
  <c r="E63" i="26" s="1"/>
  <c r="K14" i="25"/>
  <c r="Q48" i="15"/>
  <c r="D15" i="14"/>
  <c r="C16" i="29"/>
  <c r="H47" i="17"/>
  <c r="H15" i="18"/>
  <c r="H119" i="18" s="1"/>
  <c r="H15" i="20"/>
  <c r="S13" i="124"/>
  <c r="R13" i="32"/>
  <c r="G17" i="97" s="1"/>
  <c r="K47" i="20"/>
  <c r="K47" i="18"/>
  <c r="K151" i="18" s="1"/>
  <c r="T15" i="15"/>
  <c r="I47" i="17"/>
  <c r="I15" i="20"/>
  <c r="I15" i="18"/>
  <c r="I119" i="18" s="1"/>
  <c r="F15" i="15"/>
  <c r="F15" i="17" s="1"/>
  <c r="F47" i="14"/>
  <c r="C48" i="17"/>
  <c r="C16" i="20"/>
  <c r="C16" i="18"/>
  <c r="C120" i="18" s="1"/>
  <c r="F15" i="25"/>
  <c r="E15" i="25"/>
  <c r="W47" i="15"/>
  <c r="J14" i="14"/>
  <c r="V47" i="15"/>
  <c r="I14" i="14"/>
  <c r="E15" i="15"/>
  <c r="E15" i="17" s="1"/>
  <c r="E47" i="14"/>
  <c r="AD20" i="97"/>
  <c r="G15" i="26"/>
  <c r="G15" i="29" s="1"/>
  <c r="E48" i="18"/>
  <c r="E152" i="18" s="1"/>
  <c r="E48" i="20"/>
  <c r="G47" i="15"/>
  <c r="K14" i="15"/>
  <c r="K14" i="17" s="1"/>
  <c r="K46" i="14"/>
  <c r="P48" i="15"/>
  <c r="C15" i="14"/>
  <c r="U47" i="15"/>
  <c r="H14" i="14"/>
  <c r="J47" i="17"/>
  <c r="J15" i="18"/>
  <c r="J119" i="18" s="1"/>
  <c r="J15" i="20"/>
  <c r="D48" i="17"/>
  <c r="D16" i="20"/>
  <c r="D16" i="18"/>
  <c r="D120" i="18" s="1"/>
  <c r="F48" i="18"/>
  <c r="F152" i="18" s="1"/>
  <c r="F48" i="20"/>
  <c r="B16" i="17" l="1"/>
  <c r="B120" i="15"/>
  <c r="B68" i="15"/>
  <c r="O16" i="15"/>
  <c r="B153" i="18"/>
  <c r="B153" i="20" s="1"/>
  <c r="B101" i="18"/>
  <c r="B101" i="20" s="1"/>
  <c r="O49" i="18"/>
  <c r="O49" i="20" s="1"/>
  <c r="B48" i="15"/>
  <c r="B16" i="26"/>
  <c r="Y21" i="97"/>
  <c r="B139" i="25"/>
  <c r="B180" i="25" s="1"/>
  <c r="K137" i="25"/>
  <c r="K178" i="25" s="1"/>
  <c r="E138" i="25"/>
  <c r="E179" i="25" s="1"/>
  <c r="F138" i="25"/>
  <c r="F179" i="25" s="1"/>
  <c r="C120" i="20"/>
  <c r="C97" i="25" s="1"/>
  <c r="C105" i="26" s="1"/>
  <c r="F152" i="20"/>
  <c r="E152" i="20"/>
  <c r="H119" i="20"/>
  <c r="H96" i="25" s="1"/>
  <c r="H104" i="26" s="1"/>
  <c r="J119" i="20"/>
  <c r="J96" i="25" s="1"/>
  <c r="J104" i="26" s="1"/>
  <c r="I119" i="20"/>
  <c r="I96" i="25" s="1"/>
  <c r="I104" i="26" s="1"/>
  <c r="K151" i="20"/>
  <c r="D120" i="20"/>
  <c r="D97" i="25" s="1"/>
  <c r="D105" i="26" s="1"/>
  <c r="F67" i="15"/>
  <c r="F119" i="15"/>
  <c r="K118" i="15"/>
  <c r="K66" i="15"/>
  <c r="E119" i="15"/>
  <c r="E67" i="15"/>
  <c r="G151" i="15"/>
  <c r="G118" i="14" s="1"/>
  <c r="G150" i="14" s="1"/>
  <c r="G99" i="15"/>
  <c r="G66" i="14" s="1"/>
  <c r="G98" i="14" s="1"/>
  <c r="V15" i="18"/>
  <c r="V15" i="20" s="1"/>
  <c r="J12" i="27" s="1"/>
  <c r="U11" i="123" s="1"/>
  <c r="I67" i="18"/>
  <c r="I67" i="20" s="1"/>
  <c r="I55" i="25" s="1"/>
  <c r="I62" i="26" s="1"/>
  <c r="Q16" i="18"/>
  <c r="Q16" i="20" s="1"/>
  <c r="E13" i="27" s="1"/>
  <c r="P12" i="123" s="1"/>
  <c r="D68" i="18"/>
  <c r="D68" i="20" s="1"/>
  <c r="D56" i="25" s="1"/>
  <c r="W15" i="18"/>
  <c r="W15" i="20" s="1"/>
  <c r="K12" i="27" s="1"/>
  <c r="V11" i="123" s="1"/>
  <c r="J67" i="18"/>
  <c r="J67" i="20" s="1"/>
  <c r="J55" i="25" s="1"/>
  <c r="J62" i="26" s="1"/>
  <c r="P16" i="18"/>
  <c r="P16" i="20" s="1"/>
  <c r="D13" i="27" s="1"/>
  <c r="O12" i="123" s="1"/>
  <c r="C68" i="18"/>
  <c r="C68" i="20" s="1"/>
  <c r="C56" i="25" s="1"/>
  <c r="C63" i="26" s="1"/>
  <c r="X47" i="18"/>
  <c r="X47" i="20" s="1"/>
  <c r="K99" i="18"/>
  <c r="K99" i="20" s="1"/>
  <c r="U15" i="18"/>
  <c r="U15" i="20" s="1"/>
  <c r="I12" i="27" s="1"/>
  <c r="T11" i="123" s="1"/>
  <c r="H67" i="18"/>
  <c r="H67" i="20" s="1"/>
  <c r="H55" i="25" s="1"/>
  <c r="H62" i="26" s="1"/>
  <c r="S48" i="18"/>
  <c r="S48" i="20" s="1"/>
  <c r="F100" i="18"/>
  <c r="F100" i="20" s="1"/>
  <c r="R48" i="18"/>
  <c r="R48" i="20" s="1"/>
  <c r="E100" i="18"/>
  <c r="E100" i="20" s="1"/>
  <c r="C15" i="25"/>
  <c r="I47" i="18"/>
  <c r="I151" i="18" s="1"/>
  <c r="I47" i="20"/>
  <c r="C48" i="18"/>
  <c r="C152" i="18" s="1"/>
  <c r="C48" i="20"/>
  <c r="H14" i="25"/>
  <c r="R15" i="15"/>
  <c r="S15" i="15"/>
  <c r="AB20" i="97"/>
  <c r="E15" i="26"/>
  <c r="E15" i="29" s="1"/>
  <c r="H14" i="15"/>
  <c r="H14" i="17" s="1"/>
  <c r="H46" i="14"/>
  <c r="E47" i="15"/>
  <c r="I14" i="15"/>
  <c r="I14" i="17" s="1"/>
  <c r="I46" i="14"/>
  <c r="J14" i="15"/>
  <c r="J14" i="17" s="1"/>
  <c r="J46" i="14"/>
  <c r="Q13" i="124"/>
  <c r="P13" i="32"/>
  <c r="E17" i="97" s="1"/>
  <c r="F47" i="15"/>
  <c r="D15" i="15"/>
  <c r="D15" i="17" s="1"/>
  <c r="D47" i="14"/>
  <c r="W12" i="124"/>
  <c r="V12" i="32"/>
  <c r="K16" i="97" s="1"/>
  <c r="Q13" i="32"/>
  <c r="F17" i="97" s="1"/>
  <c r="R13" i="124"/>
  <c r="D15" i="25"/>
  <c r="J47" i="20"/>
  <c r="J47" i="18"/>
  <c r="J151" i="18" s="1"/>
  <c r="X14" i="15"/>
  <c r="D48" i="20"/>
  <c r="D48" i="18"/>
  <c r="D152" i="18" s="1"/>
  <c r="C15" i="15"/>
  <c r="C15" i="17" s="1"/>
  <c r="C47" i="14"/>
  <c r="K46" i="15"/>
  <c r="T47" i="15"/>
  <c r="G14" i="14"/>
  <c r="J14" i="25"/>
  <c r="AC20" i="97"/>
  <c r="F15" i="26"/>
  <c r="F15" i="29" s="1"/>
  <c r="I14" i="25"/>
  <c r="G47" i="17"/>
  <c r="G15" i="20"/>
  <c r="G15" i="18"/>
  <c r="G119" i="18" s="1"/>
  <c r="H47" i="20"/>
  <c r="H47" i="18"/>
  <c r="H151" i="18" s="1"/>
  <c r="AH19" i="97"/>
  <c r="K14" i="26"/>
  <c r="K14" i="29" s="1"/>
  <c r="D138" i="25" l="1"/>
  <c r="D179" i="25" s="1"/>
  <c r="D63" i="26"/>
  <c r="C138" i="25"/>
  <c r="C179" i="25" s="1"/>
  <c r="J137" i="25"/>
  <c r="J178" i="25" s="1"/>
  <c r="I137" i="25"/>
  <c r="I178" i="25" s="1"/>
  <c r="B16" i="29"/>
  <c r="L16" i="26"/>
  <c r="B48" i="17"/>
  <c r="B16" i="20"/>
  <c r="B16" i="18"/>
  <c r="B152" i="15"/>
  <c r="B119" i="14" s="1"/>
  <c r="O48" i="15"/>
  <c r="B15" i="14"/>
  <c r="B100" i="15"/>
  <c r="B67" i="14" s="1"/>
  <c r="H137" i="25"/>
  <c r="H178" i="25" s="1"/>
  <c r="G119" i="20"/>
  <c r="G96" i="25" s="1"/>
  <c r="G104" i="26" s="1"/>
  <c r="J151" i="20"/>
  <c r="I151" i="20"/>
  <c r="D152" i="20"/>
  <c r="H151" i="20"/>
  <c r="C152" i="20"/>
  <c r="F151" i="15"/>
  <c r="F118" i="14" s="1"/>
  <c r="F150" i="14" s="1"/>
  <c r="F99" i="15"/>
  <c r="F66" i="14" s="1"/>
  <c r="F98" i="14" s="1"/>
  <c r="I118" i="15"/>
  <c r="I66" i="15"/>
  <c r="K150" i="15"/>
  <c r="K117" i="14" s="1"/>
  <c r="K149" i="14" s="1"/>
  <c r="K98" i="15"/>
  <c r="K65" i="14" s="1"/>
  <c r="K97" i="14" s="1"/>
  <c r="C67" i="15"/>
  <c r="C119" i="15"/>
  <c r="E99" i="15"/>
  <c r="E66" i="14" s="1"/>
  <c r="E98" i="14" s="1"/>
  <c r="E151" i="15"/>
  <c r="E118" i="14" s="1"/>
  <c r="E150" i="14" s="1"/>
  <c r="D119" i="15"/>
  <c r="D67" i="15"/>
  <c r="H118" i="15"/>
  <c r="H66" i="15"/>
  <c r="J66" i="15"/>
  <c r="J118" i="15"/>
  <c r="P48" i="18"/>
  <c r="P48" i="20" s="1"/>
  <c r="C100" i="18"/>
  <c r="C100" i="20" s="1"/>
  <c r="W47" i="18"/>
  <c r="W47" i="20" s="1"/>
  <c r="J99" i="18"/>
  <c r="J99" i="20" s="1"/>
  <c r="V47" i="18"/>
  <c r="V47" i="20" s="1"/>
  <c r="I99" i="18"/>
  <c r="I99" i="20" s="1"/>
  <c r="T15" i="18"/>
  <c r="T15" i="20" s="1"/>
  <c r="H12" i="27" s="1"/>
  <c r="S11" i="123" s="1"/>
  <c r="G67" i="18"/>
  <c r="G67" i="20" s="1"/>
  <c r="G55" i="25" s="1"/>
  <c r="G62" i="26" s="1"/>
  <c r="U47" i="18"/>
  <c r="U47" i="20" s="1"/>
  <c r="H99" i="18"/>
  <c r="H99" i="20" s="1"/>
  <c r="Q48" i="18"/>
  <c r="Q48" i="20" s="1"/>
  <c r="D100" i="18"/>
  <c r="D100" i="20" s="1"/>
  <c r="G14" i="25"/>
  <c r="E47" i="17"/>
  <c r="E15" i="20"/>
  <c r="E15" i="18"/>
  <c r="E119" i="18" s="1"/>
  <c r="T12" i="124"/>
  <c r="S12" i="32"/>
  <c r="H16" i="97" s="1"/>
  <c r="G47" i="20"/>
  <c r="G47" i="18"/>
  <c r="G151" i="18" s="1"/>
  <c r="D47" i="15"/>
  <c r="J46" i="15"/>
  <c r="I46" i="15"/>
  <c r="R47" i="15"/>
  <c r="E14" i="14"/>
  <c r="AE19" i="97"/>
  <c r="H14" i="26"/>
  <c r="H14" i="29" s="1"/>
  <c r="X46" i="15"/>
  <c r="K13" i="14"/>
  <c r="P13" i="124"/>
  <c r="O13" i="32"/>
  <c r="D17" i="97" s="1"/>
  <c r="H46" i="15"/>
  <c r="AF19" i="97"/>
  <c r="I14" i="26"/>
  <c r="I14" i="29" s="1"/>
  <c r="V12" i="124"/>
  <c r="U12" i="32"/>
  <c r="J16" i="97" s="1"/>
  <c r="P15" i="15"/>
  <c r="K46" i="17"/>
  <c r="K14" i="20"/>
  <c r="K14" i="18"/>
  <c r="K118" i="18" s="1"/>
  <c r="S47" i="15"/>
  <c r="F14" i="14"/>
  <c r="W14" i="15"/>
  <c r="V14" i="15"/>
  <c r="U14" i="15"/>
  <c r="F47" i="17"/>
  <c r="F15" i="20"/>
  <c r="F15" i="18"/>
  <c r="F119" i="18" s="1"/>
  <c r="Z20" i="97"/>
  <c r="C15" i="26"/>
  <c r="G14" i="15"/>
  <c r="G14" i="17" s="1"/>
  <c r="G46" i="14"/>
  <c r="T12" i="32"/>
  <c r="I16" i="97" s="1"/>
  <c r="U12" i="124"/>
  <c r="AG19" i="97"/>
  <c r="J14" i="26"/>
  <c r="J14" i="29" s="1"/>
  <c r="C47" i="15"/>
  <c r="AA20" i="97"/>
  <c r="D15" i="26"/>
  <c r="D15" i="29" s="1"/>
  <c r="Q15" i="15"/>
  <c r="N13" i="32"/>
  <c r="C17" i="97" s="1"/>
  <c r="O13" i="124"/>
  <c r="B47" i="14" l="1"/>
  <c r="B15" i="15"/>
  <c r="B15" i="25"/>
  <c r="B48" i="20"/>
  <c r="B48" i="18"/>
  <c r="B120" i="18"/>
  <c r="B120" i="20" s="1"/>
  <c r="B97" i="25" s="1"/>
  <c r="B105" i="26" s="1"/>
  <c r="L105" i="26" s="1"/>
  <c r="O16" i="18"/>
  <c r="O16" i="20" s="1"/>
  <c r="C13" i="27" s="1"/>
  <c r="B68" i="18"/>
  <c r="B68" i="20" s="1"/>
  <c r="B56" i="25" s="1"/>
  <c r="B63" i="26" s="1"/>
  <c r="L63" i="26" s="1"/>
  <c r="G137" i="25"/>
  <c r="G178" i="25" s="1"/>
  <c r="G151" i="20"/>
  <c r="E119" i="20"/>
  <c r="E96" i="25" s="1"/>
  <c r="E104" i="26" s="1"/>
  <c r="F119" i="20"/>
  <c r="F96" i="25" s="1"/>
  <c r="F104" i="26" s="1"/>
  <c r="K118" i="20"/>
  <c r="K95" i="25" s="1"/>
  <c r="K103" i="26" s="1"/>
  <c r="I150" i="15"/>
  <c r="I117" i="14" s="1"/>
  <c r="I149" i="14" s="1"/>
  <c r="I98" i="15"/>
  <c r="I65" i="14" s="1"/>
  <c r="I97" i="14" s="1"/>
  <c r="C151" i="15"/>
  <c r="C118" i="14" s="1"/>
  <c r="C150" i="14" s="1"/>
  <c r="C99" i="15"/>
  <c r="C66" i="14" s="1"/>
  <c r="C98" i="14" s="1"/>
  <c r="G118" i="15"/>
  <c r="G66" i="15"/>
  <c r="H150" i="15"/>
  <c r="H117" i="14" s="1"/>
  <c r="H149" i="14" s="1"/>
  <c r="H98" i="15"/>
  <c r="H65" i="14" s="1"/>
  <c r="H97" i="14" s="1"/>
  <c r="J150" i="15"/>
  <c r="J117" i="14" s="1"/>
  <c r="J149" i="14" s="1"/>
  <c r="J98" i="15"/>
  <c r="J65" i="14" s="1"/>
  <c r="J97" i="14" s="1"/>
  <c r="D99" i="15"/>
  <c r="D66" i="14" s="1"/>
  <c r="D98" i="14" s="1"/>
  <c r="D151" i="15"/>
  <c r="D118" i="14" s="1"/>
  <c r="D150" i="14" s="1"/>
  <c r="X14" i="18"/>
  <c r="X14" i="20" s="1"/>
  <c r="L11" i="27" s="1"/>
  <c r="W10" i="123" s="1"/>
  <c r="K66" i="18"/>
  <c r="K66" i="20" s="1"/>
  <c r="K54" i="25" s="1"/>
  <c r="K61" i="26" s="1"/>
  <c r="T47" i="18"/>
  <c r="T47" i="20" s="1"/>
  <c r="G99" i="18"/>
  <c r="G99" i="20" s="1"/>
  <c r="R15" i="18"/>
  <c r="R15" i="20" s="1"/>
  <c r="F12" i="27" s="1"/>
  <c r="Q11" i="123" s="1"/>
  <c r="E67" i="18"/>
  <c r="E67" i="20" s="1"/>
  <c r="E55" i="25" s="1"/>
  <c r="S15" i="18"/>
  <c r="S15" i="20" s="1"/>
  <c r="G12" i="27" s="1"/>
  <c r="R11" i="123" s="1"/>
  <c r="F67" i="18"/>
  <c r="F67" i="20" s="1"/>
  <c r="F55" i="25" s="1"/>
  <c r="F62" i="26" s="1"/>
  <c r="E14" i="25"/>
  <c r="P47" i="15"/>
  <c r="C14" i="14"/>
  <c r="T14" i="15"/>
  <c r="F14" i="25"/>
  <c r="K46" i="18"/>
  <c r="K150" i="18" s="1"/>
  <c r="K46" i="20"/>
  <c r="K13" i="15"/>
  <c r="K13" i="17" s="1"/>
  <c r="K45" i="14"/>
  <c r="Q47" i="15"/>
  <c r="D14" i="14"/>
  <c r="E47" i="20"/>
  <c r="E47" i="18"/>
  <c r="E151" i="18" s="1"/>
  <c r="C15" i="29"/>
  <c r="K13" i="25"/>
  <c r="F47" i="18"/>
  <c r="F151" i="18" s="1"/>
  <c r="F47" i="20"/>
  <c r="U46" i="15"/>
  <c r="H13" i="14"/>
  <c r="W46" i="15"/>
  <c r="J13" i="14"/>
  <c r="S12" i="124"/>
  <c r="R12" i="32"/>
  <c r="G16" i="97" s="1"/>
  <c r="G46" i="15"/>
  <c r="D47" i="17"/>
  <c r="D15" i="20"/>
  <c r="D15" i="18"/>
  <c r="D119" i="18" s="1"/>
  <c r="H46" i="17"/>
  <c r="H14" i="18"/>
  <c r="H118" i="18" s="1"/>
  <c r="H14" i="20"/>
  <c r="I46" i="17"/>
  <c r="I14" i="20"/>
  <c r="I14" i="18"/>
  <c r="I118" i="18" s="1"/>
  <c r="J46" i="17"/>
  <c r="J14" i="20"/>
  <c r="J14" i="18"/>
  <c r="J118" i="18" s="1"/>
  <c r="F14" i="15"/>
  <c r="F14" i="17" s="1"/>
  <c r="F46" i="14"/>
  <c r="C47" i="17"/>
  <c r="C15" i="20"/>
  <c r="C15" i="18"/>
  <c r="C119" i="18" s="1"/>
  <c r="E14" i="15"/>
  <c r="E14" i="17" s="1"/>
  <c r="E46" i="14"/>
  <c r="V46" i="15"/>
  <c r="I13" i="14"/>
  <c r="AD19" i="97"/>
  <c r="G14" i="26"/>
  <c r="G14" i="29" s="1"/>
  <c r="E137" i="25" l="1"/>
  <c r="E178" i="25" s="1"/>
  <c r="E62" i="26"/>
  <c r="B152" i="18"/>
  <c r="B152" i="20" s="1"/>
  <c r="B100" i="18"/>
  <c r="B100" i="20" s="1"/>
  <c r="O48" i="18"/>
  <c r="O48" i="20" s="1"/>
  <c r="B138" i="25"/>
  <c r="B179" i="25" s="1"/>
  <c r="N12" i="123"/>
  <c r="M13" i="32"/>
  <c r="B17" i="97" s="1"/>
  <c r="N13" i="124"/>
  <c r="B15" i="17"/>
  <c r="B67" i="15"/>
  <c r="O15" i="15"/>
  <c r="B119" i="15"/>
  <c r="B15" i="26"/>
  <c r="Y20" i="97"/>
  <c r="B47" i="15"/>
  <c r="F137" i="25"/>
  <c r="F178" i="25" s="1"/>
  <c r="K136" i="25"/>
  <c r="K177" i="25" s="1"/>
  <c r="C119" i="20"/>
  <c r="C96" i="25" s="1"/>
  <c r="C104" i="26" s="1"/>
  <c r="I118" i="20"/>
  <c r="I95" i="25" s="1"/>
  <c r="I103" i="26" s="1"/>
  <c r="E151" i="20"/>
  <c r="H118" i="20"/>
  <c r="H95" i="25" s="1"/>
  <c r="H103" i="26" s="1"/>
  <c r="D119" i="20"/>
  <c r="D96" i="25" s="1"/>
  <c r="D104" i="26" s="1"/>
  <c r="F151" i="20"/>
  <c r="J118" i="20"/>
  <c r="J95" i="25" s="1"/>
  <c r="J103" i="26" s="1"/>
  <c r="K150" i="20"/>
  <c r="K65" i="15"/>
  <c r="K117" i="15"/>
  <c r="G98" i="15"/>
  <c r="G65" i="14" s="1"/>
  <c r="G97" i="14" s="1"/>
  <c r="G150" i="15"/>
  <c r="G117" i="14" s="1"/>
  <c r="G149" i="14" s="1"/>
  <c r="E66" i="15"/>
  <c r="E118" i="15"/>
  <c r="F118" i="15"/>
  <c r="F66" i="15"/>
  <c r="V14" i="18"/>
  <c r="V14" i="20" s="1"/>
  <c r="J11" i="27" s="1"/>
  <c r="U10" i="123" s="1"/>
  <c r="I66" i="18"/>
  <c r="I66" i="20" s="1"/>
  <c r="I54" i="25" s="1"/>
  <c r="W14" i="18"/>
  <c r="W14" i="20" s="1"/>
  <c r="K11" i="27" s="1"/>
  <c r="V10" i="123" s="1"/>
  <c r="J66" i="18"/>
  <c r="J66" i="20" s="1"/>
  <c r="J54" i="25" s="1"/>
  <c r="J61" i="26" s="1"/>
  <c r="R47" i="18"/>
  <c r="R47" i="20" s="1"/>
  <c r="E99" i="18"/>
  <c r="E99" i="20" s="1"/>
  <c r="X46" i="18"/>
  <c r="X46" i="20" s="1"/>
  <c r="K98" i="18"/>
  <c r="K98" i="20" s="1"/>
  <c r="U14" i="18"/>
  <c r="U14" i="20" s="1"/>
  <c r="I11" i="27" s="1"/>
  <c r="T10" i="123" s="1"/>
  <c r="H66" i="18"/>
  <c r="H66" i="20" s="1"/>
  <c r="H54" i="25" s="1"/>
  <c r="H61" i="26" s="1"/>
  <c r="S47" i="18"/>
  <c r="S47" i="20" s="1"/>
  <c r="F99" i="18"/>
  <c r="F99" i="20" s="1"/>
  <c r="Q15" i="18"/>
  <c r="Q15" i="20" s="1"/>
  <c r="E12" i="27" s="1"/>
  <c r="P11" i="123" s="1"/>
  <c r="D67" i="18"/>
  <c r="D67" i="20" s="1"/>
  <c r="D55" i="25" s="1"/>
  <c r="D62" i="26" s="1"/>
  <c r="P15" i="18"/>
  <c r="P15" i="20" s="1"/>
  <c r="D12" i="27" s="1"/>
  <c r="O11" i="123" s="1"/>
  <c r="C67" i="18"/>
  <c r="C67" i="20" s="1"/>
  <c r="C55" i="25" s="1"/>
  <c r="C62" i="26" s="1"/>
  <c r="F46" i="15"/>
  <c r="J13" i="15"/>
  <c r="J13" i="17" s="1"/>
  <c r="J45" i="14"/>
  <c r="D14" i="15"/>
  <c r="D14" i="17" s="1"/>
  <c r="D46" i="14"/>
  <c r="I13" i="15"/>
  <c r="I13" i="17" s="1"/>
  <c r="I45" i="14"/>
  <c r="E46" i="15"/>
  <c r="J13" i="25"/>
  <c r="I46" i="20"/>
  <c r="I46" i="18"/>
  <c r="I150" i="18" s="1"/>
  <c r="AC19" i="97"/>
  <c r="F14" i="26"/>
  <c r="F14" i="29" s="1"/>
  <c r="T46" i="15"/>
  <c r="G13" i="14"/>
  <c r="H13" i="15"/>
  <c r="H13" i="17" s="1"/>
  <c r="H45" i="14"/>
  <c r="K45" i="15"/>
  <c r="C14" i="25"/>
  <c r="H13" i="25"/>
  <c r="W11" i="124"/>
  <c r="V11" i="32"/>
  <c r="K15" i="97" s="1"/>
  <c r="X13" i="15"/>
  <c r="G46" i="17"/>
  <c r="G14" i="18"/>
  <c r="G118" i="18" s="1"/>
  <c r="G14" i="20"/>
  <c r="C14" i="15"/>
  <c r="C14" i="17" s="1"/>
  <c r="C46" i="14"/>
  <c r="P12" i="32"/>
  <c r="E16" i="97" s="1"/>
  <c r="Q12" i="124"/>
  <c r="I13" i="25"/>
  <c r="H46" i="18"/>
  <c r="H150" i="18" s="1"/>
  <c r="H46" i="20"/>
  <c r="R12" i="124"/>
  <c r="Q12" i="32"/>
  <c r="F16" i="97" s="1"/>
  <c r="J46" i="20"/>
  <c r="J46" i="18"/>
  <c r="J150" i="18" s="1"/>
  <c r="D14" i="25"/>
  <c r="R14" i="15"/>
  <c r="C47" i="18"/>
  <c r="C151" i="18" s="1"/>
  <c r="C47" i="20"/>
  <c r="S14" i="15"/>
  <c r="D47" i="20"/>
  <c r="D47" i="18"/>
  <c r="D151" i="18" s="1"/>
  <c r="AH18" i="97"/>
  <c r="K13" i="26"/>
  <c r="K13" i="29" s="1"/>
  <c r="AB19" i="97"/>
  <c r="E14" i="26"/>
  <c r="E14" i="29" s="1"/>
  <c r="I136" i="25" l="1"/>
  <c r="I177" i="25" s="1"/>
  <c r="I61" i="26"/>
  <c r="B14" i="14"/>
  <c r="O47" i="15"/>
  <c r="B15" i="29"/>
  <c r="L15" i="26"/>
  <c r="B47" i="17"/>
  <c r="B15" i="18"/>
  <c r="B15" i="20"/>
  <c r="J136" i="25"/>
  <c r="J177" i="25" s="1"/>
  <c r="C137" i="25"/>
  <c r="C178" i="25" s="1"/>
  <c r="D137" i="25"/>
  <c r="D178" i="25" s="1"/>
  <c r="H136" i="25"/>
  <c r="H177" i="25" s="1"/>
  <c r="I150" i="20"/>
  <c r="J150" i="20"/>
  <c r="C151" i="20"/>
  <c r="H150" i="20"/>
  <c r="G118" i="20"/>
  <c r="G95" i="25" s="1"/>
  <c r="G103" i="26" s="1"/>
  <c r="D151" i="20"/>
  <c r="I117" i="15"/>
  <c r="I65" i="15"/>
  <c r="D66" i="15"/>
  <c r="D118" i="15"/>
  <c r="K149" i="15"/>
  <c r="K116" i="14" s="1"/>
  <c r="K148" i="14" s="1"/>
  <c r="K97" i="15"/>
  <c r="K64" i="14" s="1"/>
  <c r="K96" i="14" s="1"/>
  <c r="C118" i="15"/>
  <c r="C66" i="15"/>
  <c r="H117" i="15"/>
  <c r="H65" i="15"/>
  <c r="F98" i="15"/>
  <c r="F65" i="14" s="1"/>
  <c r="F97" i="14" s="1"/>
  <c r="F150" i="15"/>
  <c r="F117" i="14" s="1"/>
  <c r="F149" i="14" s="1"/>
  <c r="E150" i="15"/>
  <c r="E117" i="14" s="1"/>
  <c r="E149" i="14" s="1"/>
  <c r="E98" i="15"/>
  <c r="E65" i="14" s="1"/>
  <c r="E97" i="14" s="1"/>
  <c r="J65" i="15"/>
  <c r="J117" i="15"/>
  <c r="U46" i="18"/>
  <c r="U46" i="20" s="1"/>
  <c r="H98" i="18"/>
  <c r="H98" i="20" s="1"/>
  <c r="T14" i="18"/>
  <c r="T14" i="20" s="1"/>
  <c r="H11" i="27" s="1"/>
  <c r="S10" i="123" s="1"/>
  <c r="G66" i="18"/>
  <c r="G66" i="20" s="1"/>
  <c r="G54" i="25" s="1"/>
  <c r="G61" i="26" s="1"/>
  <c r="Q47" i="18"/>
  <c r="Q47" i="20" s="1"/>
  <c r="D99" i="18"/>
  <c r="D99" i="20" s="1"/>
  <c r="P47" i="18"/>
  <c r="P47" i="20" s="1"/>
  <c r="C99" i="18"/>
  <c r="C99" i="20" s="1"/>
  <c r="W46" i="18"/>
  <c r="W46" i="20" s="1"/>
  <c r="J98" i="18"/>
  <c r="J98" i="20" s="1"/>
  <c r="V46" i="18"/>
  <c r="V46" i="20" s="1"/>
  <c r="I98" i="18"/>
  <c r="I98" i="20" s="1"/>
  <c r="F46" i="17"/>
  <c r="F14" i="18"/>
  <c r="F118" i="18" s="1"/>
  <c r="F14" i="20"/>
  <c r="G46" i="18"/>
  <c r="G150" i="18" s="1"/>
  <c r="G46" i="20"/>
  <c r="AE18" i="97"/>
  <c r="H13" i="26"/>
  <c r="H13" i="29" s="1"/>
  <c r="U13" i="15"/>
  <c r="AG18" i="97"/>
  <c r="J13" i="26"/>
  <c r="J13" i="29" s="1"/>
  <c r="V13" i="15"/>
  <c r="O12" i="124"/>
  <c r="N12" i="32"/>
  <c r="C16" i="97" s="1"/>
  <c r="V11" i="124"/>
  <c r="U11" i="32"/>
  <c r="J15" i="97" s="1"/>
  <c r="I45" i="15"/>
  <c r="D46" i="15"/>
  <c r="J45" i="15"/>
  <c r="S46" i="15"/>
  <c r="F13" i="14"/>
  <c r="P14" i="15"/>
  <c r="Q14" i="15"/>
  <c r="P12" i="124"/>
  <c r="O12" i="32"/>
  <c r="D16" i="97" s="1"/>
  <c r="T11" i="32"/>
  <c r="I15" i="97" s="1"/>
  <c r="U11" i="124"/>
  <c r="C46" i="15"/>
  <c r="G13" i="25"/>
  <c r="K45" i="17"/>
  <c r="K13" i="18"/>
  <c r="K117" i="18" s="1"/>
  <c r="K13" i="20"/>
  <c r="Z19" i="97"/>
  <c r="C14" i="26"/>
  <c r="H45" i="15"/>
  <c r="G13" i="15"/>
  <c r="G13" i="17" s="1"/>
  <c r="G45" i="14"/>
  <c r="R46" i="15"/>
  <c r="E13" i="14"/>
  <c r="E46" i="17"/>
  <c r="E14" i="20"/>
  <c r="E14" i="18"/>
  <c r="E118" i="18" s="1"/>
  <c r="AA19" i="97"/>
  <c r="D14" i="26"/>
  <c r="D14" i="29" s="1"/>
  <c r="AF18" i="97"/>
  <c r="I13" i="26"/>
  <c r="I13" i="29" s="1"/>
  <c r="T11" i="124"/>
  <c r="S11" i="32"/>
  <c r="H15" i="97" s="1"/>
  <c r="X45" i="15"/>
  <c r="K12" i="14"/>
  <c r="W13" i="15"/>
  <c r="B14" i="25" l="1"/>
  <c r="B119" i="18"/>
  <c r="B119" i="20" s="1"/>
  <c r="B96" i="25" s="1"/>
  <c r="B104" i="26" s="1"/>
  <c r="L104" i="26" s="1"/>
  <c r="O15" i="18"/>
  <c r="O15" i="20" s="1"/>
  <c r="C12" i="27" s="1"/>
  <c r="B67" i="18"/>
  <c r="B67" i="20" s="1"/>
  <c r="B55" i="25" s="1"/>
  <c r="B62" i="26" s="1"/>
  <c r="L62" i="26" s="1"/>
  <c r="B47" i="18"/>
  <c r="O47" i="18" s="1"/>
  <c r="B47" i="20"/>
  <c r="B14" i="15"/>
  <c r="B46" i="14"/>
  <c r="G136" i="25"/>
  <c r="G177" i="25" s="1"/>
  <c r="F118" i="20"/>
  <c r="F95" i="25" s="1"/>
  <c r="F103" i="26" s="1"/>
  <c r="E118" i="20"/>
  <c r="E95" i="25" s="1"/>
  <c r="E103" i="26" s="1"/>
  <c r="K117" i="20"/>
  <c r="K94" i="25" s="1"/>
  <c r="K102" i="26" s="1"/>
  <c r="G150" i="20"/>
  <c r="C98" i="15"/>
  <c r="C65" i="14" s="1"/>
  <c r="C97" i="14" s="1"/>
  <c r="C150" i="15"/>
  <c r="C117" i="14" s="1"/>
  <c r="C149" i="14" s="1"/>
  <c r="G117" i="15"/>
  <c r="G65" i="15"/>
  <c r="H97" i="15"/>
  <c r="H64" i="14" s="1"/>
  <c r="H96" i="14" s="1"/>
  <c r="H149" i="15"/>
  <c r="H116" i="14" s="1"/>
  <c r="H148" i="14" s="1"/>
  <c r="I149" i="15"/>
  <c r="I116" i="14" s="1"/>
  <c r="I148" i="14" s="1"/>
  <c r="I97" i="15"/>
  <c r="I64" i="14" s="1"/>
  <c r="I96" i="14" s="1"/>
  <c r="D150" i="15"/>
  <c r="D117" i="14" s="1"/>
  <c r="D149" i="14" s="1"/>
  <c r="D98" i="15"/>
  <c r="D65" i="14" s="1"/>
  <c r="D97" i="14" s="1"/>
  <c r="J149" i="15"/>
  <c r="J116" i="14" s="1"/>
  <c r="J148" i="14" s="1"/>
  <c r="J97" i="15"/>
  <c r="J64" i="14" s="1"/>
  <c r="J96" i="14" s="1"/>
  <c r="X13" i="18"/>
  <c r="X13" i="20" s="1"/>
  <c r="L10" i="27" s="1"/>
  <c r="W9" i="123" s="1"/>
  <c r="K65" i="18"/>
  <c r="K65" i="20" s="1"/>
  <c r="K53" i="25" s="1"/>
  <c r="K60" i="26" s="1"/>
  <c r="S14" i="18"/>
  <c r="S14" i="20" s="1"/>
  <c r="G11" i="27" s="1"/>
  <c r="R10" i="123" s="1"/>
  <c r="F66" i="18"/>
  <c r="F66" i="20" s="1"/>
  <c r="F54" i="25" s="1"/>
  <c r="F61" i="26" s="1"/>
  <c r="T46" i="18"/>
  <c r="T46" i="20" s="1"/>
  <c r="G98" i="18"/>
  <c r="G98" i="20" s="1"/>
  <c r="R14" i="18"/>
  <c r="R14" i="20" s="1"/>
  <c r="F11" i="27" s="1"/>
  <c r="Q10" i="123" s="1"/>
  <c r="E66" i="18"/>
  <c r="E66" i="20" s="1"/>
  <c r="E54" i="25" s="1"/>
  <c r="E61" i="26" s="1"/>
  <c r="P46" i="15"/>
  <c r="C13" i="14"/>
  <c r="D46" i="17"/>
  <c r="D14" i="18"/>
  <c r="D118" i="18" s="1"/>
  <c r="D14" i="20"/>
  <c r="F13" i="15"/>
  <c r="F13" i="17" s="1"/>
  <c r="F45" i="14"/>
  <c r="W45" i="15"/>
  <c r="J12" i="14"/>
  <c r="H45" i="17"/>
  <c r="H13" i="18"/>
  <c r="H117" i="18" s="1"/>
  <c r="H13" i="20"/>
  <c r="F13" i="25"/>
  <c r="AD18" i="97"/>
  <c r="G13" i="26"/>
  <c r="G13" i="29" s="1"/>
  <c r="T13" i="15"/>
  <c r="J45" i="17"/>
  <c r="J13" i="20"/>
  <c r="J13" i="18"/>
  <c r="J117" i="18" s="1"/>
  <c r="C14" i="29"/>
  <c r="K45" i="18"/>
  <c r="K149" i="18" s="1"/>
  <c r="K45" i="20"/>
  <c r="V45" i="15"/>
  <c r="I12" i="14"/>
  <c r="E46" i="18"/>
  <c r="E150" i="18" s="1"/>
  <c r="E46" i="20"/>
  <c r="K12" i="25"/>
  <c r="Q46" i="15"/>
  <c r="D13" i="14"/>
  <c r="C46" i="17"/>
  <c r="C14" i="20"/>
  <c r="C14" i="18"/>
  <c r="C118" i="18" s="1"/>
  <c r="K12" i="15"/>
  <c r="K12" i="17" s="1"/>
  <c r="K44" i="14"/>
  <c r="E13" i="25"/>
  <c r="E13" i="15"/>
  <c r="E13" i="17" s="1"/>
  <c r="E45" i="14"/>
  <c r="G45" i="15"/>
  <c r="U45" i="15"/>
  <c r="H12" i="14"/>
  <c r="S11" i="124"/>
  <c r="R11" i="32"/>
  <c r="G15" i="97" s="1"/>
  <c r="I45" i="17"/>
  <c r="I13" i="18"/>
  <c r="I117" i="18" s="1"/>
  <c r="I13" i="20"/>
  <c r="F46" i="20"/>
  <c r="F46" i="18"/>
  <c r="F150" i="18" s="1"/>
  <c r="B14" i="17" l="1"/>
  <c r="O14" i="15"/>
  <c r="N11" i="123"/>
  <c r="M12" i="32"/>
  <c r="B16" i="97" s="1"/>
  <c r="N12" i="124"/>
  <c r="O47" i="20"/>
  <c r="Y19" i="97"/>
  <c r="B14" i="26"/>
  <c r="B46" i="15"/>
  <c r="B137" i="25"/>
  <c r="B178" i="25" s="1"/>
  <c r="E136" i="25"/>
  <c r="E177" i="25" s="1"/>
  <c r="F136" i="25"/>
  <c r="F177" i="25" s="1"/>
  <c r="K135" i="25"/>
  <c r="K176" i="25" s="1"/>
  <c r="F150" i="20"/>
  <c r="I117" i="20"/>
  <c r="I94" i="25" s="1"/>
  <c r="I102" i="26" s="1"/>
  <c r="H117" i="20"/>
  <c r="H94" i="25" s="1"/>
  <c r="H102" i="26" s="1"/>
  <c r="E150" i="20"/>
  <c r="K149" i="20"/>
  <c r="J117" i="20"/>
  <c r="J94" i="25" s="1"/>
  <c r="J102" i="26" s="1"/>
  <c r="C118" i="20"/>
  <c r="C95" i="25" s="1"/>
  <c r="C103" i="26" s="1"/>
  <c r="D118" i="20"/>
  <c r="D95" i="25" s="1"/>
  <c r="D103" i="26" s="1"/>
  <c r="K64" i="15"/>
  <c r="K116" i="15"/>
  <c r="G97" i="15"/>
  <c r="G64" i="14" s="1"/>
  <c r="G96" i="14" s="1"/>
  <c r="G149" i="15"/>
  <c r="G116" i="14" s="1"/>
  <c r="G148" i="14" s="1"/>
  <c r="E65" i="15"/>
  <c r="E117" i="15"/>
  <c r="F65" i="15"/>
  <c r="F117" i="15"/>
  <c r="P14" i="18"/>
  <c r="P14" i="20" s="1"/>
  <c r="D11" i="27" s="1"/>
  <c r="O10" i="123" s="1"/>
  <c r="C66" i="18"/>
  <c r="C66" i="20" s="1"/>
  <c r="C54" i="25" s="1"/>
  <c r="C61" i="26" s="1"/>
  <c r="W13" i="18"/>
  <c r="W13" i="20" s="1"/>
  <c r="K10" i="27" s="1"/>
  <c r="V9" i="123" s="1"/>
  <c r="J65" i="18"/>
  <c r="J65" i="20" s="1"/>
  <c r="J53" i="25" s="1"/>
  <c r="J60" i="26" s="1"/>
  <c r="Q14" i="18"/>
  <c r="Q14" i="20" s="1"/>
  <c r="E11" i="27" s="1"/>
  <c r="P10" i="123" s="1"/>
  <c r="D66" i="18"/>
  <c r="D66" i="20" s="1"/>
  <c r="D54" i="25" s="1"/>
  <c r="D61" i="26" s="1"/>
  <c r="R46" i="18"/>
  <c r="R46" i="20" s="1"/>
  <c r="E98" i="18"/>
  <c r="E98" i="20" s="1"/>
  <c r="S46" i="18"/>
  <c r="S46" i="20" s="1"/>
  <c r="F98" i="18"/>
  <c r="F98" i="20" s="1"/>
  <c r="V13" i="18"/>
  <c r="V13" i="20" s="1"/>
  <c r="J10" i="27" s="1"/>
  <c r="U9" i="123" s="1"/>
  <c r="I65" i="18"/>
  <c r="I65" i="20" s="1"/>
  <c r="I53" i="25" s="1"/>
  <c r="I60" i="26" s="1"/>
  <c r="X45" i="18"/>
  <c r="X45" i="20" s="1"/>
  <c r="K97" i="18"/>
  <c r="K97" i="20" s="1"/>
  <c r="U13" i="18"/>
  <c r="U13" i="20" s="1"/>
  <c r="I10" i="27" s="1"/>
  <c r="T9" i="123" s="1"/>
  <c r="H65" i="18"/>
  <c r="H65" i="20" s="1"/>
  <c r="H53" i="25" s="1"/>
  <c r="H60" i="26" s="1"/>
  <c r="X12" i="15"/>
  <c r="D13" i="25"/>
  <c r="I45" i="18"/>
  <c r="I149" i="18" s="1"/>
  <c r="I45" i="20"/>
  <c r="H12" i="15"/>
  <c r="H12" i="17" s="1"/>
  <c r="H44" i="14"/>
  <c r="T45" i="15"/>
  <c r="G12" i="14"/>
  <c r="E45" i="15"/>
  <c r="K44" i="15"/>
  <c r="AH17" i="97"/>
  <c r="K12" i="26"/>
  <c r="K12" i="29" s="1"/>
  <c r="J12" i="25"/>
  <c r="AC18" i="97"/>
  <c r="F13" i="26"/>
  <c r="F13" i="29" s="1"/>
  <c r="H45" i="18"/>
  <c r="H149" i="18" s="1"/>
  <c r="H45" i="20"/>
  <c r="C13" i="15"/>
  <c r="C13" i="17" s="1"/>
  <c r="C45" i="14"/>
  <c r="I12" i="25"/>
  <c r="R13" i="15"/>
  <c r="C13" i="25"/>
  <c r="J45" i="18"/>
  <c r="J149" i="18" s="1"/>
  <c r="J45" i="20"/>
  <c r="R11" i="124"/>
  <c r="Q11" i="32"/>
  <c r="F15" i="97" s="1"/>
  <c r="F45" i="15"/>
  <c r="Q11" i="124"/>
  <c r="P11" i="32"/>
  <c r="E15" i="97" s="1"/>
  <c r="C46" i="20"/>
  <c r="C46" i="18"/>
  <c r="C150" i="18" s="1"/>
  <c r="G45" i="17"/>
  <c r="G13" i="20"/>
  <c r="G13" i="18"/>
  <c r="G117" i="18" s="1"/>
  <c r="H12" i="25"/>
  <c r="J12" i="15"/>
  <c r="J12" i="17" s="1"/>
  <c r="J44" i="14"/>
  <c r="AB18" i="97"/>
  <c r="E13" i="26"/>
  <c r="E13" i="29" s="1"/>
  <c r="D13" i="15"/>
  <c r="D13" i="17" s="1"/>
  <c r="D45" i="14"/>
  <c r="W10" i="124"/>
  <c r="V10" i="32"/>
  <c r="K14" i="97" s="1"/>
  <c r="I12" i="15"/>
  <c r="I12" i="17" s="1"/>
  <c r="I44" i="14"/>
  <c r="S13" i="15"/>
  <c r="D46" i="18"/>
  <c r="D150" i="18" s="1"/>
  <c r="D46" i="20"/>
  <c r="I135" i="25" l="1"/>
  <c r="I176" i="25" s="1"/>
  <c r="B14" i="29"/>
  <c r="L14" i="26"/>
  <c r="O46" i="15"/>
  <c r="B13" i="14"/>
  <c r="B46" i="17"/>
  <c r="B14" i="20"/>
  <c r="B13" i="25" s="1"/>
  <c r="B14" i="18"/>
  <c r="O14" i="18" s="1"/>
  <c r="C136" i="25"/>
  <c r="C177" i="25" s="1"/>
  <c r="H135" i="25"/>
  <c r="H176" i="25" s="1"/>
  <c r="D136" i="25"/>
  <c r="D177" i="25" s="1"/>
  <c r="J135" i="25"/>
  <c r="J176" i="25" s="1"/>
  <c r="C150" i="20"/>
  <c r="H149" i="20"/>
  <c r="G117" i="20"/>
  <c r="G94" i="25" s="1"/>
  <c r="G102" i="26" s="1"/>
  <c r="D150" i="20"/>
  <c r="I149" i="20"/>
  <c r="J149" i="20"/>
  <c r="F149" i="15"/>
  <c r="F116" i="14" s="1"/>
  <c r="F148" i="14" s="1"/>
  <c r="F97" i="15"/>
  <c r="F64" i="14" s="1"/>
  <c r="F96" i="14" s="1"/>
  <c r="H116" i="15"/>
  <c r="H64" i="15"/>
  <c r="I116" i="15"/>
  <c r="I64" i="15"/>
  <c r="D117" i="15"/>
  <c r="D65" i="15"/>
  <c r="J64" i="15"/>
  <c r="J116" i="15"/>
  <c r="E149" i="15"/>
  <c r="E116" i="14" s="1"/>
  <c r="E148" i="14" s="1"/>
  <c r="E97" i="15"/>
  <c r="E64" i="14" s="1"/>
  <c r="E96" i="14" s="1"/>
  <c r="C117" i="15"/>
  <c r="C65" i="15"/>
  <c r="K96" i="15"/>
  <c r="K148" i="15"/>
  <c r="T13" i="18"/>
  <c r="T13" i="20" s="1"/>
  <c r="H10" i="27" s="1"/>
  <c r="S9" i="123" s="1"/>
  <c r="G65" i="18"/>
  <c r="G65" i="20" s="1"/>
  <c r="G53" i="25" s="1"/>
  <c r="G60" i="26" s="1"/>
  <c r="W45" i="18"/>
  <c r="W45" i="20" s="1"/>
  <c r="J97" i="18"/>
  <c r="J97" i="20" s="1"/>
  <c r="V45" i="18"/>
  <c r="V45" i="20" s="1"/>
  <c r="I97" i="18"/>
  <c r="I97" i="20" s="1"/>
  <c r="P46" i="18"/>
  <c r="P46" i="20" s="1"/>
  <c r="C98" i="18"/>
  <c r="C98" i="20" s="1"/>
  <c r="Q46" i="18"/>
  <c r="Q46" i="20" s="1"/>
  <c r="D98" i="18"/>
  <c r="D98" i="20" s="1"/>
  <c r="U45" i="18"/>
  <c r="U45" i="20" s="1"/>
  <c r="H97" i="18"/>
  <c r="H97" i="20" s="1"/>
  <c r="O11" i="32"/>
  <c r="D15" i="97" s="1"/>
  <c r="P11" i="124"/>
  <c r="F45" i="17"/>
  <c r="F13" i="20"/>
  <c r="F13" i="18"/>
  <c r="F117" i="18" s="1"/>
  <c r="I44" i="15"/>
  <c r="J44" i="15"/>
  <c r="S10" i="32"/>
  <c r="H14" i="97" s="1"/>
  <c r="T10" i="124"/>
  <c r="G45" i="18"/>
  <c r="G149" i="18" s="1"/>
  <c r="G45" i="20"/>
  <c r="Z18" i="97"/>
  <c r="C13" i="26"/>
  <c r="C45" i="15"/>
  <c r="V10" i="124"/>
  <c r="U10" i="32"/>
  <c r="J14" i="97" s="1"/>
  <c r="X44" i="15"/>
  <c r="K11" i="14"/>
  <c r="G12" i="15"/>
  <c r="G12" i="17" s="1"/>
  <c r="G44" i="14"/>
  <c r="H44" i="15"/>
  <c r="AA18" i="97"/>
  <c r="D13" i="26"/>
  <c r="D13" i="29" s="1"/>
  <c r="G12" i="25"/>
  <c r="E45" i="17"/>
  <c r="E13" i="20"/>
  <c r="E13" i="18"/>
  <c r="E117" i="18" s="1"/>
  <c r="AF17" i="97"/>
  <c r="I12" i="26"/>
  <c r="I12" i="29" s="1"/>
  <c r="Q13" i="15"/>
  <c r="AE17" i="97"/>
  <c r="H12" i="26"/>
  <c r="H12" i="29" s="1"/>
  <c r="S45" i="15"/>
  <c r="F12" i="14"/>
  <c r="N11" i="32"/>
  <c r="C15" i="97" s="1"/>
  <c r="O11" i="124"/>
  <c r="P13" i="15"/>
  <c r="AG17" i="97"/>
  <c r="J12" i="26"/>
  <c r="J12" i="29" s="1"/>
  <c r="R45" i="15"/>
  <c r="E12" i="14"/>
  <c r="U12" i="15"/>
  <c r="K44" i="17"/>
  <c r="K12" i="18"/>
  <c r="K116" i="18" s="1"/>
  <c r="K12" i="20"/>
  <c r="V12" i="15"/>
  <c r="D45" i="15"/>
  <c r="W12" i="15"/>
  <c r="U10" i="124"/>
  <c r="T10" i="32"/>
  <c r="I14" i="97" s="1"/>
  <c r="B13" i="15" l="1"/>
  <c r="B45" i="14"/>
  <c r="O14" i="20"/>
  <c r="C11" i="27" s="1"/>
  <c r="Y18" i="97"/>
  <c r="B13" i="26"/>
  <c r="B13" i="29" s="1"/>
  <c r="B46" i="20"/>
  <c r="B46" i="18"/>
  <c r="O46" i="18" s="1"/>
  <c r="G135" i="25"/>
  <c r="G176" i="25" s="1"/>
  <c r="E117" i="20"/>
  <c r="E94" i="25" s="1"/>
  <c r="E102" i="26" s="1"/>
  <c r="F117" i="20"/>
  <c r="F94" i="25" s="1"/>
  <c r="F102" i="26" s="1"/>
  <c r="G149" i="20"/>
  <c r="K116" i="20"/>
  <c r="K93" i="25" s="1"/>
  <c r="K101" i="26" s="1"/>
  <c r="G64" i="15"/>
  <c r="G116" i="15"/>
  <c r="C97" i="15"/>
  <c r="C64" i="14" s="1"/>
  <c r="C96" i="14" s="1"/>
  <c r="C149" i="15"/>
  <c r="C116" i="14" s="1"/>
  <c r="C148" i="14" s="1"/>
  <c r="J96" i="15"/>
  <c r="J148" i="15"/>
  <c r="K63" i="14"/>
  <c r="K95" i="14" s="1"/>
  <c r="D97" i="15"/>
  <c r="D64" i="14" s="1"/>
  <c r="D96" i="14" s="1"/>
  <c r="D149" i="15"/>
  <c r="D116" i="14" s="1"/>
  <c r="D148" i="14" s="1"/>
  <c r="I148" i="15"/>
  <c r="I96" i="15"/>
  <c r="K115" i="14"/>
  <c r="K147" i="14" s="1"/>
  <c r="H96" i="15"/>
  <c r="H148" i="15"/>
  <c r="X12" i="18"/>
  <c r="X12" i="20" s="1"/>
  <c r="L9" i="27" s="1"/>
  <c r="W8" i="123" s="1"/>
  <c r="K64" i="18"/>
  <c r="K64" i="20" s="1"/>
  <c r="K52" i="25" s="1"/>
  <c r="R13" i="18"/>
  <c r="R13" i="20" s="1"/>
  <c r="F10" i="27" s="1"/>
  <c r="Q9" i="123" s="1"/>
  <c r="E65" i="18"/>
  <c r="E65" i="20" s="1"/>
  <c r="E53" i="25" s="1"/>
  <c r="E60" i="26" s="1"/>
  <c r="S13" i="18"/>
  <c r="S13" i="20" s="1"/>
  <c r="G10" i="27" s="1"/>
  <c r="R9" i="123" s="1"/>
  <c r="F65" i="18"/>
  <c r="F65" i="20" s="1"/>
  <c r="F53" i="25" s="1"/>
  <c r="F60" i="26" s="1"/>
  <c r="T45" i="18"/>
  <c r="T45" i="20" s="1"/>
  <c r="G97" i="18"/>
  <c r="G97" i="20" s="1"/>
  <c r="H44" i="17"/>
  <c r="H12" i="20"/>
  <c r="H12" i="18"/>
  <c r="H116" i="18" s="1"/>
  <c r="G44" i="15"/>
  <c r="J44" i="17"/>
  <c r="J12" i="18"/>
  <c r="J116" i="18" s="1"/>
  <c r="J12" i="20"/>
  <c r="Q45" i="15"/>
  <c r="D12" i="14"/>
  <c r="K11" i="25"/>
  <c r="AD17" i="97"/>
  <c r="G12" i="26"/>
  <c r="G12" i="29" s="1"/>
  <c r="U44" i="15"/>
  <c r="H11" i="14"/>
  <c r="P45" i="15"/>
  <c r="C12" i="14"/>
  <c r="V44" i="15"/>
  <c r="I11" i="14"/>
  <c r="F12" i="25"/>
  <c r="F12" i="15"/>
  <c r="F12" i="17" s="1"/>
  <c r="F44" i="14"/>
  <c r="C45" i="17"/>
  <c r="C13" i="20"/>
  <c r="C13" i="18"/>
  <c r="C117" i="18" s="1"/>
  <c r="E12" i="25"/>
  <c r="T12" i="15"/>
  <c r="K11" i="15"/>
  <c r="K11" i="17" s="1"/>
  <c r="K43" i="14"/>
  <c r="W44" i="15"/>
  <c r="J11" i="14"/>
  <c r="F45" i="20"/>
  <c r="F45" i="18"/>
  <c r="F149" i="18" s="1"/>
  <c r="E12" i="15"/>
  <c r="E12" i="17" s="1"/>
  <c r="E44" i="14"/>
  <c r="S10" i="124"/>
  <c r="R10" i="32"/>
  <c r="G14" i="97" s="1"/>
  <c r="C13" i="29"/>
  <c r="I44" i="17"/>
  <c r="I12" i="18"/>
  <c r="I116" i="18" s="1"/>
  <c r="I12" i="20"/>
  <c r="K44" i="20"/>
  <c r="K44" i="18"/>
  <c r="K148" i="18" s="1"/>
  <c r="D45" i="17"/>
  <c r="D13" i="18"/>
  <c r="D117" i="18" s="1"/>
  <c r="D13" i="20"/>
  <c r="E45" i="18"/>
  <c r="E149" i="18" s="1"/>
  <c r="E45" i="20"/>
  <c r="K134" i="25" l="1"/>
  <c r="K175" i="25" s="1"/>
  <c r="K59" i="26"/>
  <c r="L13" i="26"/>
  <c r="B45" i="15"/>
  <c r="O46" i="20"/>
  <c r="N10" i="123"/>
  <c r="N11" i="124"/>
  <c r="M11" i="32"/>
  <c r="B15" i="97" s="1"/>
  <c r="B13" i="17"/>
  <c r="O13" i="15"/>
  <c r="F135" i="25"/>
  <c r="F176" i="25" s="1"/>
  <c r="E135" i="25"/>
  <c r="E176" i="25" s="1"/>
  <c r="E149" i="20"/>
  <c r="H116" i="20"/>
  <c r="H93" i="25" s="1"/>
  <c r="H101" i="26" s="1"/>
  <c r="C117" i="20"/>
  <c r="C94" i="25" s="1"/>
  <c r="C102" i="26" s="1"/>
  <c r="J116" i="20"/>
  <c r="J93" i="25" s="1"/>
  <c r="J101" i="26" s="1"/>
  <c r="D117" i="20"/>
  <c r="D94" i="25" s="1"/>
  <c r="D102" i="26" s="1"/>
  <c r="F149" i="20"/>
  <c r="K148" i="20"/>
  <c r="I116" i="20"/>
  <c r="I93" i="25" s="1"/>
  <c r="I101" i="26" s="1"/>
  <c r="G148" i="15"/>
  <c r="G96" i="15"/>
  <c r="H115" i="14"/>
  <c r="H147" i="14" s="1"/>
  <c r="H63" i="14"/>
  <c r="H95" i="14" s="1"/>
  <c r="E116" i="15"/>
  <c r="E64" i="15"/>
  <c r="F64" i="15"/>
  <c r="F116" i="15"/>
  <c r="I63" i="14"/>
  <c r="I95" i="14" s="1"/>
  <c r="J63" i="14"/>
  <c r="J95" i="14" s="1"/>
  <c r="J115" i="14"/>
  <c r="J147" i="14" s="1"/>
  <c r="K63" i="15"/>
  <c r="K115" i="15"/>
  <c r="I115" i="14"/>
  <c r="I147" i="14" s="1"/>
  <c r="Q13" i="18"/>
  <c r="Q13" i="20" s="1"/>
  <c r="E10" i="27" s="1"/>
  <c r="P9" i="123" s="1"/>
  <c r="D65" i="18"/>
  <c r="D65" i="20" s="1"/>
  <c r="D53" i="25" s="1"/>
  <c r="D60" i="26" s="1"/>
  <c r="U12" i="18"/>
  <c r="U12" i="20" s="1"/>
  <c r="I9" i="27" s="1"/>
  <c r="T8" i="123" s="1"/>
  <c r="H64" i="18"/>
  <c r="H64" i="20" s="1"/>
  <c r="H52" i="25" s="1"/>
  <c r="V12" i="18"/>
  <c r="V12" i="20" s="1"/>
  <c r="J9" i="27" s="1"/>
  <c r="U8" i="123" s="1"/>
  <c r="I64" i="18"/>
  <c r="I64" i="20" s="1"/>
  <c r="I52" i="25" s="1"/>
  <c r="P13" i="18"/>
  <c r="P13" i="20" s="1"/>
  <c r="D10" i="27" s="1"/>
  <c r="O9" i="123" s="1"/>
  <c r="C65" i="18"/>
  <c r="C65" i="20" s="1"/>
  <c r="C53" i="25" s="1"/>
  <c r="C60" i="26" s="1"/>
  <c r="W12" i="18"/>
  <c r="W12" i="20" s="1"/>
  <c r="K9" i="27" s="1"/>
  <c r="V8" i="123" s="1"/>
  <c r="J64" i="18"/>
  <c r="J64" i="20" s="1"/>
  <c r="J52" i="25" s="1"/>
  <c r="R45" i="18"/>
  <c r="R45" i="20" s="1"/>
  <c r="E97" i="18"/>
  <c r="E97" i="20" s="1"/>
  <c r="X44" i="18"/>
  <c r="X44" i="20" s="1"/>
  <c r="K96" i="18"/>
  <c r="K96" i="20" s="1"/>
  <c r="S45" i="18"/>
  <c r="S45" i="20" s="1"/>
  <c r="F97" i="18"/>
  <c r="F97" i="20" s="1"/>
  <c r="J43" i="14"/>
  <c r="J11" i="15"/>
  <c r="J11" i="17" s="1"/>
  <c r="G44" i="17"/>
  <c r="G12" i="18"/>
  <c r="G116" i="18" s="1"/>
  <c r="G12" i="20"/>
  <c r="I11" i="25"/>
  <c r="AB17" i="97"/>
  <c r="E12" i="26"/>
  <c r="E12" i="29" s="1"/>
  <c r="F44" i="15"/>
  <c r="AC17" i="97"/>
  <c r="F12" i="26"/>
  <c r="F12" i="29" s="1"/>
  <c r="AH16" i="97"/>
  <c r="K11" i="26"/>
  <c r="K11" i="29" s="1"/>
  <c r="J44" i="20"/>
  <c r="J44" i="18"/>
  <c r="J148" i="18" s="1"/>
  <c r="P10" i="32"/>
  <c r="E14" i="97" s="1"/>
  <c r="Q10" i="124"/>
  <c r="C45" i="18"/>
  <c r="C149" i="18" s="1"/>
  <c r="C45" i="20"/>
  <c r="D45" i="18"/>
  <c r="D149" i="18" s="1"/>
  <c r="D45" i="20"/>
  <c r="E44" i="15"/>
  <c r="X11" i="15"/>
  <c r="R10" i="124"/>
  <c r="Q10" i="32"/>
  <c r="F14" i="97" s="1"/>
  <c r="W9" i="124"/>
  <c r="V9" i="32"/>
  <c r="K13" i="97" s="1"/>
  <c r="T44" i="15"/>
  <c r="G11" i="14"/>
  <c r="H11" i="25"/>
  <c r="D12" i="25"/>
  <c r="K43" i="15"/>
  <c r="K147" i="15" s="1"/>
  <c r="I44" i="20"/>
  <c r="I44" i="18"/>
  <c r="I148" i="18" s="1"/>
  <c r="R12" i="15"/>
  <c r="C12" i="25"/>
  <c r="S12" i="15"/>
  <c r="I11" i="15"/>
  <c r="I11" i="17" s="1"/>
  <c r="I43" i="14"/>
  <c r="C12" i="15"/>
  <c r="C12" i="17" s="1"/>
  <c r="C44" i="14"/>
  <c r="H43" i="14"/>
  <c r="H11" i="15"/>
  <c r="H11" i="17" s="1"/>
  <c r="D12" i="15"/>
  <c r="D12" i="17" s="1"/>
  <c r="D44" i="14"/>
  <c r="J11" i="25"/>
  <c r="H44" i="20"/>
  <c r="H44" i="18"/>
  <c r="H148" i="18" s="1"/>
  <c r="H134" i="25" l="1"/>
  <c r="H175" i="25" s="1"/>
  <c r="H59" i="26"/>
  <c r="J134" i="25"/>
  <c r="J175" i="25" s="1"/>
  <c r="J59" i="26"/>
  <c r="I134" i="25"/>
  <c r="I175" i="25" s="1"/>
  <c r="I59" i="26"/>
  <c r="D135" i="25"/>
  <c r="D176" i="25" s="1"/>
  <c r="B45" i="17"/>
  <c r="B13" i="20"/>
  <c r="B12" i="25" s="1"/>
  <c r="B13" i="18"/>
  <c r="O13" i="18" s="1"/>
  <c r="O45" i="15"/>
  <c r="B12" i="14"/>
  <c r="C135" i="25"/>
  <c r="C176" i="25" s="1"/>
  <c r="K95" i="15"/>
  <c r="K62" i="14" s="1"/>
  <c r="H148" i="20"/>
  <c r="I148" i="20"/>
  <c r="C149" i="20"/>
  <c r="G116" i="20"/>
  <c r="G93" i="25" s="1"/>
  <c r="G101" i="26" s="1"/>
  <c r="D149" i="20"/>
  <c r="J148" i="20"/>
  <c r="K114" i="14"/>
  <c r="K146" i="14"/>
  <c r="D116" i="15"/>
  <c r="D64" i="15"/>
  <c r="C64" i="15"/>
  <c r="C116" i="15"/>
  <c r="H115" i="15"/>
  <c r="H63" i="15"/>
  <c r="I115" i="15"/>
  <c r="I63" i="15"/>
  <c r="E96" i="15"/>
  <c r="E148" i="15"/>
  <c r="F148" i="15"/>
  <c r="F96" i="15"/>
  <c r="J63" i="15"/>
  <c r="J115" i="15"/>
  <c r="G63" i="14"/>
  <c r="G95" i="14" s="1"/>
  <c r="G115" i="14"/>
  <c r="G147" i="14" s="1"/>
  <c r="Q45" i="18"/>
  <c r="Q45" i="20" s="1"/>
  <c r="D97" i="18"/>
  <c r="D97" i="20" s="1"/>
  <c r="U44" i="18"/>
  <c r="U44" i="20" s="1"/>
  <c r="H96" i="18"/>
  <c r="H96" i="20" s="1"/>
  <c r="W44" i="18"/>
  <c r="W44" i="20" s="1"/>
  <c r="J96" i="18"/>
  <c r="J96" i="20" s="1"/>
  <c r="T12" i="18"/>
  <c r="T12" i="20" s="1"/>
  <c r="H9" i="27" s="1"/>
  <c r="S8" i="123" s="1"/>
  <c r="G64" i="18"/>
  <c r="G64" i="20" s="1"/>
  <c r="G52" i="25" s="1"/>
  <c r="V44" i="18"/>
  <c r="V44" i="20" s="1"/>
  <c r="I96" i="18"/>
  <c r="I96" i="20" s="1"/>
  <c r="P45" i="18"/>
  <c r="P45" i="20" s="1"/>
  <c r="C97" i="18"/>
  <c r="C97" i="20" s="1"/>
  <c r="V9" i="124"/>
  <c r="U9" i="32"/>
  <c r="J13" i="97" s="1"/>
  <c r="P10" i="124"/>
  <c r="O10" i="32"/>
  <c r="D14" i="97" s="1"/>
  <c r="W11" i="15"/>
  <c r="T9" i="124"/>
  <c r="S9" i="32"/>
  <c r="H13" i="97" s="1"/>
  <c r="K43" i="17"/>
  <c r="K11" i="18"/>
  <c r="K11" i="20"/>
  <c r="G11" i="25"/>
  <c r="J43" i="15"/>
  <c r="J95" i="15" s="1"/>
  <c r="Q12" i="15"/>
  <c r="U9" i="124"/>
  <c r="T9" i="32"/>
  <c r="I13" i="97" s="1"/>
  <c r="AG16" i="97"/>
  <c r="J11" i="26"/>
  <c r="J11" i="29" s="1"/>
  <c r="P12" i="15"/>
  <c r="D44" i="15"/>
  <c r="U11" i="15"/>
  <c r="C44" i="15"/>
  <c r="I43" i="15"/>
  <c r="I147" i="15" s="1"/>
  <c r="O10" i="124"/>
  <c r="N10" i="32"/>
  <c r="C14" i="97" s="1"/>
  <c r="E44" i="17"/>
  <c r="E12" i="18"/>
  <c r="E116" i="18" s="1"/>
  <c r="E12" i="20"/>
  <c r="AE16" i="97"/>
  <c r="H11" i="26"/>
  <c r="H11" i="29" s="1"/>
  <c r="R44" i="15"/>
  <c r="E11" i="14"/>
  <c r="S44" i="15"/>
  <c r="F11" i="14"/>
  <c r="X43" i="15"/>
  <c r="K10" i="14"/>
  <c r="K42" i="14"/>
  <c r="H43" i="15"/>
  <c r="H95" i="15" s="1"/>
  <c r="V11" i="15"/>
  <c r="F44" i="17"/>
  <c r="F12" i="20"/>
  <c r="F12" i="18"/>
  <c r="F116" i="18" s="1"/>
  <c r="Z17" i="97"/>
  <c r="C12" i="26"/>
  <c r="AA17" i="97"/>
  <c r="D12" i="26"/>
  <c r="D12" i="29" s="1"/>
  <c r="G11" i="15"/>
  <c r="G11" i="17" s="1"/>
  <c r="G43" i="14"/>
  <c r="AF16" i="97"/>
  <c r="I11" i="26"/>
  <c r="I11" i="29" s="1"/>
  <c r="G44" i="18"/>
  <c r="G148" i="18" s="1"/>
  <c r="G44" i="20"/>
  <c r="G134" i="25" l="1"/>
  <c r="G175" i="25" s="1"/>
  <c r="G59" i="26"/>
  <c r="O13" i="20"/>
  <c r="C10" i="27" s="1"/>
  <c r="Y17" i="97"/>
  <c r="B12" i="26"/>
  <c r="B12" i="29" s="1"/>
  <c r="B44" i="14"/>
  <c r="B12" i="15"/>
  <c r="B45" i="18"/>
  <c r="O45" i="18" s="1"/>
  <c r="B45" i="20"/>
  <c r="K94" i="14"/>
  <c r="J147" i="15"/>
  <c r="J114" i="14" s="1"/>
  <c r="K115" i="18"/>
  <c r="K115" i="20" s="1"/>
  <c r="K92" i="25" s="1"/>
  <c r="K100" i="26" s="1"/>
  <c r="G148" i="20"/>
  <c r="F116" i="20"/>
  <c r="F93" i="25" s="1"/>
  <c r="F101" i="26" s="1"/>
  <c r="E116" i="20"/>
  <c r="E93" i="25" s="1"/>
  <c r="E101" i="26" s="1"/>
  <c r="H62" i="14"/>
  <c r="H94" i="14"/>
  <c r="J62" i="14"/>
  <c r="J94" i="14"/>
  <c r="I114" i="14"/>
  <c r="I146" i="14"/>
  <c r="E115" i="14"/>
  <c r="E147" i="14" s="1"/>
  <c r="I95" i="15"/>
  <c r="G63" i="15"/>
  <c r="G115" i="15"/>
  <c r="C148" i="15"/>
  <c r="C96" i="15"/>
  <c r="E63" i="14"/>
  <c r="E95" i="14" s="1"/>
  <c r="H147" i="15"/>
  <c r="F63" i="14"/>
  <c r="F95" i="14" s="1"/>
  <c r="D96" i="15"/>
  <c r="D148" i="15"/>
  <c r="F115" i="14"/>
  <c r="F147" i="14" s="1"/>
  <c r="S12" i="18"/>
  <c r="S12" i="20" s="1"/>
  <c r="G9" i="27" s="1"/>
  <c r="R8" i="123" s="1"/>
  <c r="F64" i="18"/>
  <c r="F64" i="20" s="1"/>
  <c r="F52" i="25" s="1"/>
  <c r="F59" i="26" s="1"/>
  <c r="X11" i="18"/>
  <c r="X11" i="20" s="1"/>
  <c r="L8" i="27" s="1"/>
  <c r="W7" i="123" s="1"/>
  <c r="K63" i="18"/>
  <c r="K63" i="20" s="1"/>
  <c r="K51" i="25" s="1"/>
  <c r="K58" i="26" s="1"/>
  <c r="T44" i="18"/>
  <c r="T44" i="20" s="1"/>
  <c r="G96" i="18"/>
  <c r="G96" i="20" s="1"/>
  <c r="R12" i="18"/>
  <c r="R12" i="20" s="1"/>
  <c r="F9" i="27" s="1"/>
  <c r="Q8" i="123" s="1"/>
  <c r="E64" i="18"/>
  <c r="E64" i="20" s="1"/>
  <c r="E52" i="25" s="1"/>
  <c r="E59" i="26" s="1"/>
  <c r="F44" i="18"/>
  <c r="F148" i="18" s="1"/>
  <c r="F44" i="20"/>
  <c r="W43" i="15"/>
  <c r="J10" i="14"/>
  <c r="J42" i="14"/>
  <c r="P44" i="15"/>
  <c r="C11" i="14"/>
  <c r="Q44" i="15"/>
  <c r="D11" i="14"/>
  <c r="T11" i="15"/>
  <c r="F11" i="25"/>
  <c r="K10" i="20"/>
  <c r="K10" i="15"/>
  <c r="K114" i="15" s="1"/>
  <c r="K10" i="18"/>
  <c r="F11" i="15"/>
  <c r="F11" i="17" s="1"/>
  <c r="F43" i="14"/>
  <c r="E11" i="15"/>
  <c r="E11" i="17" s="1"/>
  <c r="E43" i="14"/>
  <c r="E44" i="20"/>
  <c r="E44" i="18"/>
  <c r="E148" i="18" s="1"/>
  <c r="C44" i="17"/>
  <c r="C12" i="18"/>
  <c r="C116" i="18" s="1"/>
  <c r="C12" i="20"/>
  <c r="AD16" i="97"/>
  <c r="G11" i="26"/>
  <c r="G11" i="29" s="1"/>
  <c r="C12" i="29"/>
  <c r="S9" i="124"/>
  <c r="R9" i="32"/>
  <c r="G13" i="97" s="1"/>
  <c r="D44" i="17"/>
  <c r="D12" i="20"/>
  <c r="D12" i="18"/>
  <c r="D116" i="18" s="1"/>
  <c r="K10" i="25"/>
  <c r="E11" i="25"/>
  <c r="G43" i="15"/>
  <c r="I43" i="17"/>
  <c r="I11" i="18"/>
  <c r="I11" i="20"/>
  <c r="U43" i="15"/>
  <c r="H42" i="14"/>
  <c r="H10" i="14"/>
  <c r="K42" i="20"/>
  <c r="K42" i="18"/>
  <c r="K42" i="15"/>
  <c r="V43" i="15"/>
  <c r="I10" i="14"/>
  <c r="I42" i="14"/>
  <c r="H43" i="17"/>
  <c r="H11" i="18"/>
  <c r="H11" i="20"/>
  <c r="K43" i="20"/>
  <c r="K43" i="18"/>
  <c r="K147" i="18" s="1"/>
  <c r="J43" i="17"/>
  <c r="J11" i="18"/>
  <c r="J11" i="20"/>
  <c r="L12" i="26" l="1"/>
  <c r="J146" i="14"/>
  <c r="O45" i="20"/>
  <c r="B44" i="15"/>
  <c r="B12" i="17"/>
  <c r="O12" i="15"/>
  <c r="N9" i="123"/>
  <c r="N10" i="124"/>
  <c r="M10" i="32"/>
  <c r="B14" i="97" s="1"/>
  <c r="E134" i="25"/>
  <c r="E175" i="25" s="1"/>
  <c r="K133" i="25"/>
  <c r="K174" i="25" s="1"/>
  <c r="K52" i="22"/>
  <c r="F134" i="25"/>
  <c r="F175" i="25" s="1"/>
  <c r="K114" i="18"/>
  <c r="K114" i="20" s="1"/>
  <c r="K91" i="25" s="1"/>
  <c r="K99" i="26" s="1"/>
  <c r="J115" i="18"/>
  <c r="J115" i="20" s="1"/>
  <c r="J92" i="25" s="1"/>
  <c r="J100" i="26" s="1"/>
  <c r="D116" i="20"/>
  <c r="D93" i="25" s="1"/>
  <c r="D101" i="26" s="1"/>
  <c r="C116" i="20"/>
  <c r="C93" i="25" s="1"/>
  <c r="C101" i="26" s="1"/>
  <c r="E148" i="20"/>
  <c r="F148" i="20"/>
  <c r="H115" i="18"/>
  <c r="H115" i="20" s="1"/>
  <c r="H92" i="25" s="1"/>
  <c r="H100" i="26" s="1"/>
  <c r="I115" i="18"/>
  <c r="I115" i="20" s="1"/>
  <c r="I92" i="25" s="1"/>
  <c r="I100" i="26" s="1"/>
  <c r="K147" i="20"/>
  <c r="E115" i="15"/>
  <c r="E63" i="15"/>
  <c r="D115" i="14"/>
  <c r="D147" i="14" s="1"/>
  <c r="K62" i="15"/>
  <c r="K62" i="18" s="1"/>
  <c r="K62" i="20" s="1"/>
  <c r="K50" i="25" s="1"/>
  <c r="K57" i="26" s="1"/>
  <c r="K146" i="15"/>
  <c r="K146" i="18" s="1"/>
  <c r="K146" i="20" s="1"/>
  <c r="K109" i="25" s="1"/>
  <c r="K94" i="15"/>
  <c r="K94" i="18" s="1"/>
  <c r="K94" i="20" s="1"/>
  <c r="D63" i="14"/>
  <c r="H114" i="14"/>
  <c r="H146" i="14"/>
  <c r="C63" i="14"/>
  <c r="G147" i="15"/>
  <c r="G95" i="15"/>
  <c r="F115" i="15"/>
  <c r="F63" i="15"/>
  <c r="C115" i="14"/>
  <c r="C147" i="14" s="1"/>
  <c r="I62" i="14"/>
  <c r="I94" i="14"/>
  <c r="U11" i="18"/>
  <c r="U11" i="20" s="1"/>
  <c r="I8" i="27" s="1"/>
  <c r="T7" i="123" s="1"/>
  <c r="H63" i="18"/>
  <c r="H63" i="20" s="1"/>
  <c r="H51" i="25" s="1"/>
  <c r="H58" i="26" s="1"/>
  <c r="S44" i="18"/>
  <c r="S44" i="20" s="1"/>
  <c r="F96" i="18"/>
  <c r="F96" i="20" s="1"/>
  <c r="X43" i="18"/>
  <c r="X43" i="20" s="1"/>
  <c r="K95" i="18"/>
  <c r="K95" i="20" s="1"/>
  <c r="V11" i="18"/>
  <c r="V11" i="20" s="1"/>
  <c r="J8" i="27" s="1"/>
  <c r="U7" i="123" s="1"/>
  <c r="I63" i="18"/>
  <c r="I63" i="20" s="1"/>
  <c r="I51" i="25" s="1"/>
  <c r="I58" i="26" s="1"/>
  <c r="P12" i="18"/>
  <c r="P12" i="20" s="1"/>
  <c r="D9" i="27" s="1"/>
  <c r="O8" i="123" s="1"/>
  <c r="C64" i="18"/>
  <c r="C64" i="20" s="1"/>
  <c r="C52" i="25" s="1"/>
  <c r="C59" i="26" s="1"/>
  <c r="W11" i="18"/>
  <c r="W11" i="20" s="1"/>
  <c r="K8" i="27" s="1"/>
  <c r="V7" i="123" s="1"/>
  <c r="J63" i="18"/>
  <c r="J63" i="20" s="1"/>
  <c r="J51" i="25" s="1"/>
  <c r="J58" i="26" s="1"/>
  <c r="Q12" i="18"/>
  <c r="Q12" i="20" s="1"/>
  <c r="E9" i="27" s="1"/>
  <c r="P8" i="123" s="1"/>
  <c r="D64" i="18"/>
  <c r="D64" i="20" s="1"/>
  <c r="D52" i="25" s="1"/>
  <c r="D59" i="26" s="1"/>
  <c r="R44" i="18"/>
  <c r="R44" i="20" s="1"/>
  <c r="E96" i="18"/>
  <c r="E96" i="20" s="1"/>
  <c r="I10" i="18"/>
  <c r="I10" i="15"/>
  <c r="I114" i="15" s="1"/>
  <c r="I10" i="20"/>
  <c r="I10" i="25"/>
  <c r="C44" i="20"/>
  <c r="C44" i="18"/>
  <c r="C148" i="18" s="1"/>
  <c r="S11" i="15"/>
  <c r="Q9" i="124"/>
  <c r="P9" i="32"/>
  <c r="E13" i="97" s="1"/>
  <c r="R11" i="15"/>
  <c r="K9" i="25"/>
  <c r="D11" i="15"/>
  <c r="D43" i="14"/>
  <c r="C11" i="15"/>
  <c r="C11" i="17" s="1"/>
  <c r="C43" i="14"/>
  <c r="H10" i="25"/>
  <c r="X42" i="15"/>
  <c r="X42" i="18" s="1"/>
  <c r="X42" i="20" s="1"/>
  <c r="K9" i="14"/>
  <c r="K41" i="14"/>
  <c r="AH15" i="97"/>
  <c r="K10" i="26"/>
  <c r="K10" i="29" s="1"/>
  <c r="X10" i="15"/>
  <c r="X10" i="18" s="1"/>
  <c r="X10" i="20" s="1"/>
  <c r="L7" i="27" s="1"/>
  <c r="W6" i="123" s="1"/>
  <c r="J10" i="25"/>
  <c r="I43" i="18"/>
  <c r="I147" i="18" s="1"/>
  <c r="I43" i="20"/>
  <c r="AB16" i="97"/>
  <c r="E11" i="26"/>
  <c r="E11" i="29" s="1"/>
  <c r="D11" i="25"/>
  <c r="C11" i="25"/>
  <c r="R9" i="124"/>
  <c r="Q9" i="32"/>
  <c r="F13" i="97" s="1"/>
  <c r="G43" i="17"/>
  <c r="G11" i="18"/>
  <c r="G11" i="20"/>
  <c r="J42" i="18"/>
  <c r="J42" i="20"/>
  <c r="J42" i="15"/>
  <c r="H42" i="18"/>
  <c r="H42" i="20"/>
  <c r="H42" i="15"/>
  <c r="H43" i="20"/>
  <c r="H43" i="18"/>
  <c r="H147" i="18" s="1"/>
  <c r="J43" i="20"/>
  <c r="J43" i="18"/>
  <c r="J147" i="18" s="1"/>
  <c r="I42" i="20"/>
  <c r="I42" i="18"/>
  <c r="I42" i="15"/>
  <c r="H10" i="18"/>
  <c r="H10" i="20"/>
  <c r="H10" i="15"/>
  <c r="H62" i="15" s="1"/>
  <c r="T43" i="15"/>
  <c r="G10" i="14"/>
  <c r="G42" i="14"/>
  <c r="V8" i="32"/>
  <c r="K12" i="97" s="1"/>
  <c r="W8" i="124"/>
  <c r="D44" i="20"/>
  <c r="D44" i="18"/>
  <c r="D148" i="18" s="1"/>
  <c r="E43" i="15"/>
  <c r="F43" i="15"/>
  <c r="AC16" i="97"/>
  <c r="F11" i="26"/>
  <c r="F11" i="29" s="1"/>
  <c r="J10" i="18"/>
  <c r="J10" i="20"/>
  <c r="J10" i="15"/>
  <c r="J62" i="15" s="1"/>
  <c r="K150" i="25" l="1"/>
  <c r="K191" i="25" s="1"/>
  <c r="K117" i="26"/>
  <c r="I52" i="22"/>
  <c r="I133" i="25"/>
  <c r="I174" i="25" s="1"/>
  <c r="B44" i="17"/>
  <c r="B12" i="18"/>
  <c r="O12" i="18" s="1"/>
  <c r="B12" i="20"/>
  <c r="B11" i="25" s="1"/>
  <c r="B11" i="14"/>
  <c r="O44" i="15"/>
  <c r="D134" i="25"/>
  <c r="D175" i="25" s="1"/>
  <c r="H133" i="25"/>
  <c r="H174" i="25" s="1"/>
  <c r="C134" i="25"/>
  <c r="C175" i="25" s="1"/>
  <c r="K132" i="25"/>
  <c r="K173" i="25" s="1"/>
  <c r="J133" i="25"/>
  <c r="J174" i="25" s="1"/>
  <c r="H52" i="22"/>
  <c r="I114" i="18"/>
  <c r="I114" i="20" s="1"/>
  <c r="I91" i="25" s="1"/>
  <c r="I99" i="26" s="1"/>
  <c r="H62" i="18"/>
  <c r="H62" i="20" s="1"/>
  <c r="H50" i="25" s="1"/>
  <c r="H57" i="26" s="1"/>
  <c r="J114" i="15"/>
  <c r="J114" i="18" s="1"/>
  <c r="J114" i="20" s="1"/>
  <c r="J91" i="25" s="1"/>
  <c r="J99" i="26" s="1"/>
  <c r="J52" i="22"/>
  <c r="J62" i="18"/>
  <c r="J62" i="20" s="1"/>
  <c r="J50" i="25" s="1"/>
  <c r="J57" i="26" s="1"/>
  <c r="D115" i="15"/>
  <c r="D11" i="17"/>
  <c r="D148" i="20"/>
  <c r="G115" i="18"/>
  <c r="G115" i="20" s="1"/>
  <c r="G92" i="25" s="1"/>
  <c r="G100" i="26" s="1"/>
  <c r="J147" i="20"/>
  <c r="H147" i="20"/>
  <c r="C148" i="20"/>
  <c r="I147" i="20"/>
  <c r="H94" i="15"/>
  <c r="H94" i="18" s="1"/>
  <c r="H94" i="20" s="1"/>
  <c r="H146" i="15"/>
  <c r="H146" i="18" s="1"/>
  <c r="H146" i="20" s="1"/>
  <c r="H109" i="25" s="1"/>
  <c r="F95" i="15"/>
  <c r="F147" i="15"/>
  <c r="I94" i="15"/>
  <c r="I94" i="18" s="1"/>
  <c r="I94" i="20" s="1"/>
  <c r="I146" i="15"/>
  <c r="I146" i="18" s="1"/>
  <c r="I146" i="20" s="1"/>
  <c r="I109" i="25" s="1"/>
  <c r="J146" i="15"/>
  <c r="J146" i="18" s="1"/>
  <c r="J146" i="20" s="1"/>
  <c r="J109" i="25" s="1"/>
  <c r="J94" i="15"/>
  <c r="J94" i="18" s="1"/>
  <c r="J94" i="20" s="1"/>
  <c r="I62" i="15"/>
  <c r="I62" i="18" s="1"/>
  <c r="I62" i="20" s="1"/>
  <c r="I50" i="25" s="1"/>
  <c r="I57" i="26" s="1"/>
  <c r="D63" i="15"/>
  <c r="D95" i="14"/>
  <c r="G62" i="14"/>
  <c r="G94" i="14"/>
  <c r="C115" i="15"/>
  <c r="G114" i="14"/>
  <c r="G146" i="14"/>
  <c r="K93" i="14"/>
  <c r="K61" i="14"/>
  <c r="E95" i="15"/>
  <c r="E147" i="15"/>
  <c r="C63" i="15"/>
  <c r="C95" i="14"/>
  <c r="H114" i="15"/>
  <c r="H114" i="18" s="1"/>
  <c r="H114" i="20" s="1"/>
  <c r="H91" i="25" s="1"/>
  <c r="H99" i="26" s="1"/>
  <c r="K145" i="14"/>
  <c r="K113" i="14"/>
  <c r="P44" i="18"/>
  <c r="P44" i="20" s="1"/>
  <c r="C96" i="18"/>
  <c r="C96" i="20" s="1"/>
  <c r="U43" i="18"/>
  <c r="U43" i="20" s="1"/>
  <c r="H95" i="18"/>
  <c r="H95" i="20" s="1"/>
  <c r="W43" i="18"/>
  <c r="W43" i="20" s="1"/>
  <c r="J95" i="18"/>
  <c r="J95" i="20" s="1"/>
  <c r="T11" i="18"/>
  <c r="T11" i="20" s="1"/>
  <c r="H8" i="27" s="1"/>
  <c r="S7" i="123" s="1"/>
  <c r="G63" i="18"/>
  <c r="G63" i="20" s="1"/>
  <c r="G51" i="25" s="1"/>
  <c r="G58" i="26" s="1"/>
  <c r="Q44" i="18"/>
  <c r="Q44" i="20" s="1"/>
  <c r="D96" i="18"/>
  <c r="D96" i="20" s="1"/>
  <c r="V43" i="18"/>
  <c r="V43" i="20" s="1"/>
  <c r="I95" i="18"/>
  <c r="I95" i="20" s="1"/>
  <c r="K39" i="22"/>
  <c r="K26" i="22" s="1"/>
  <c r="W7" i="124"/>
  <c r="V7" i="32"/>
  <c r="K11" i="97" s="1"/>
  <c r="AH14" i="97"/>
  <c r="K9" i="26"/>
  <c r="K9" i="29" s="1"/>
  <c r="AF15" i="97"/>
  <c r="I10" i="26"/>
  <c r="I10" i="29" s="1"/>
  <c r="V42" i="15"/>
  <c r="V42" i="18" s="1"/>
  <c r="V42" i="20" s="1"/>
  <c r="I9" i="14"/>
  <c r="I41" i="14"/>
  <c r="G43" i="18"/>
  <c r="G147" i="18" s="1"/>
  <c r="G43" i="20"/>
  <c r="Z16" i="97"/>
  <c r="C11" i="26"/>
  <c r="AG15" i="97"/>
  <c r="J10" i="26"/>
  <c r="J10" i="29" s="1"/>
  <c r="Q11" i="15"/>
  <c r="I9" i="25"/>
  <c r="O9" i="124"/>
  <c r="N9" i="32"/>
  <c r="C13" i="97" s="1"/>
  <c r="W10" i="15"/>
  <c r="U10" i="15"/>
  <c r="U10" i="18" s="1"/>
  <c r="U10" i="20" s="1"/>
  <c r="I7" i="27" s="1"/>
  <c r="T6" i="123" s="1"/>
  <c r="AA16" i="97"/>
  <c r="D11" i="26"/>
  <c r="D11" i="29" s="1"/>
  <c r="V8" i="124"/>
  <c r="U8" i="32"/>
  <c r="J12" i="97" s="1"/>
  <c r="K41" i="18"/>
  <c r="K41" i="20"/>
  <c r="K41" i="15"/>
  <c r="T8" i="124"/>
  <c r="S8" i="32"/>
  <c r="H12" i="97" s="1"/>
  <c r="E43" i="17"/>
  <c r="E11" i="18"/>
  <c r="E11" i="20"/>
  <c r="V10" i="15"/>
  <c r="V10" i="18" s="1"/>
  <c r="V10" i="20" s="1"/>
  <c r="J7" i="27" s="1"/>
  <c r="U6" i="123" s="1"/>
  <c r="P11" i="15"/>
  <c r="G42" i="18"/>
  <c r="G42" i="20"/>
  <c r="G42" i="15"/>
  <c r="W42" i="15"/>
  <c r="W42" i="18" s="1"/>
  <c r="W42" i="20" s="1"/>
  <c r="J9" i="14"/>
  <c r="J41" i="14"/>
  <c r="J9" i="25"/>
  <c r="R43" i="15"/>
  <c r="E10" i="14"/>
  <c r="E42" i="14"/>
  <c r="G10" i="20"/>
  <c r="G10" i="18"/>
  <c r="G10" i="15"/>
  <c r="U42" i="15"/>
  <c r="U42" i="18" s="1"/>
  <c r="U42" i="20" s="1"/>
  <c r="H9" i="14"/>
  <c r="H41" i="14"/>
  <c r="W10" i="18"/>
  <c r="W10" i="20" s="1"/>
  <c r="K7" i="27" s="1"/>
  <c r="V6" i="123" s="1"/>
  <c r="S43" i="15"/>
  <c r="F10" i="14"/>
  <c r="F42" i="14"/>
  <c r="H9" i="25"/>
  <c r="G10" i="25"/>
  <c r="P9" i="124"/>
  <c r="O9" i="32"/>
  <c r="D13" i="97" s="1"/>
  <c r="K9" i="20"/>
  <c r="K9" i="18"/>
  <c r="K9" i="15"/>
  <c r="AE15" i="97"/>
  <c r="H10" i="26"/>
  <c r="H10" i="29" s="1"/>
  <c r="C43" i="15"/>
  <c r="C147" i="15" s="1"/>
  <c r="D43" i="15"/>
  <c r="D147" i="15" s="1"/>
  <c r="F43" i="17"/>
  <c r="F11" i="18"/>
  <c r="F11" i="20"/>
  <c r="U8" i="124"/>
  <c r="T8" i="32"/>
  <c r="I12" i="97" s="1"/>
  <c r="G114" i="15" l="1"/>
  <c r="J150" i="25"/>
  <c r="J191" i="25" s="1"/>
  <c r="J117" i="26"/>
  <c r="I150" i="25"/>
  <c r="I191" i="25" s="1"/>
  <c r="I117" i="26"/>
  <c r="H150" i="25"/>
  <c r="H191" i="25" s="1"/>
  <c r="H117" i="26"/>
  <c r="G133" i="25"/>
  <c r="G174" i="25" s="1"/>
  <c r="B11" i="15"/>
  <c r="B43" i="14"/>
  <c r="B11" i="26"/>
  <c r="B11" i="29" s="1"/>
  <c r="Y16" i="97"/>
  <c r="O12" i="20"/>
  <c r="C9" i="27" s="1"/>
  <c r="B44" i="20"/>
  <c r="B44" i="18"/>
  <c r="O44" i="18" s="1"/>
  <c r="I132" i="25"/>
  <c r="I173" i="25" s="1"/>
  <c r="J132" i="25"/>
  <c r="J173" i="25" s="1"/>
  <c r="H132" i="25"/>
  <c r="H173" i="25" s="1"/>
  <c r="K13" i="22"/>
  <c r="K65" i="22"/>
  <c r="K78" i="22" s="1"/>
  <c r="G52" i="22"/>
  <c r="K51" i="22"/>
  <c r="G62" i="15"/>
  <c r="G62" i="18" s="1"/>
  <c r="G62" i="20" s="1"/>
  <c r="G50" i="25" s="1"/>
  <c r="G57" i="26" s="1"/>
  <c r="G114" i="18"/>
  <c r="G114" i="20" s="1"/>
  <c r="G91" i="25" s="1"/>
  <c r="G99" i="26" s="1"/>
  <c r="D95" i="15"/>
  <c r="D62" i="14" s="1"/>
  <c r="K113" i="15"/>
  <c r="K113" i="18" s="1"/>
  <c r="K113" i="20" s="1"/>
  <c r="K90" i="25" s="1"/>
  <c r="K98" i="26" s="1"/>
  <c r="E115" i="18"/>
  <c r="E115" i="20" s="1"/>
  <c r="E92" i="25" s="1"/>
  <c r="E100" i="26" s="1"/>
  <c r="G147" i="20"/>
  <c r="F115" i="18"/>
  <c r="F115" i="20" s="1"/>
  <c r="F92" i="25" s="1"/>
  <c r="F100" i="26" s="1"/>
  <c r="C114" i="14"/>
  <c r="C146" i="14"/>
  <c r="D114" i="14"/>
  <c r="D146" i="14"/>
  <c r="I113" i="14"/>
  <c r="I145" i="14"/>
  <c r="I61" i="14"/>
  <c r="I93" i="14"/>
  <c r="H113" i="14"/>
  <c r="H145" i="14"/>
  <c r="K93" i="15"/>
  <c r="K93" i="18" s="1"/>
  <c r="K93" i="20" s="1"/>
  <c r="K67" i="25" s="1"/>
  <c r="K74" i="26" s="1"/>
  <c r="K145" i="15"/>
  <c r="K145" i="18" s="1"/>
  <c r="K145" i="20" s="1"/>
  <c r="K108" i="25" s="1"/>
  <c r="K116" i="26" s="1"/>
  <c r="G146" i="15"/>
  <c r="G146" i="18" s="1"/>
  <c r="G146" i="20" s="1"/>
  <c r="G109" i="25" s="1"/>
  <c r="G94" i="15"/>
  <c r="G94" i="18" s="1"/>
  <c r="G94" i="20" s="1"/>
  <c r="E114" i="14"/>
  <c r="E146" i="14"/>
  <c r="K61" i="15"/>
  <c r="J61" i="14"/>
  <c r="J93" i="14"/>
  <c r="F114" i="14"/>
  <c r="F146" i="14"/>
  <c r="H93" i="14"/>
  <c r="H61" i="14"/>
  <c r="C95" i="15"/>
  <c r="E62" i="14"/>
  <c r="E94" i="14"/>
  <c r="J145" i="14"/>
  <c r="J113" i="14"/>
  <c r="F62" i="14"/>
  <c r="F94" i="14"/>
  <c r="S11" i="18"/>
  <c r="S11" i="20" s="1"/>
  <c r="G8" i="27" s="1"/>
  <c r="R7" i="123" s="1"/>
  <c r="F63" i="18"/>
  <c r="F63" i="20" s="1"/>
  <c r="F51" i="25" s="1"/>
  <c r="F58" i="26" s="1"/>
  <c r="T43" i="18"/>
  <c r="T43" i="20" s="1"/>
  <c r="G95" i="18"/>
  <c r="G95" i="20" s="1"/>
  <c r="R11" i="18"/>
  <c r="R11" i="20" s="1"/>
  <c r="F8" i="27" s="1"/>
  <c r="Q7" i="123" s="1"/>
  <c r="E63" i="18"/>
  <c r="E63" i="20" s="1"/>
  <c r="E51" i="25" s="1"/>
  <c r="E58" i="26" s="1"/>
  <c r="H39" i="22"/>
  <c r="H26" i="22" s="1"/>
  <c r="I39" i="22"/>
  <c r="I26" i="22" s="1"/>
  <c r="F10" i="25"/>
  <c r="V7" i="124"/>
  <c r="U7" i="32"/>
  <c r="J11" i="97" s="1"/>
  <c r="F43" i="20"/>
  <c r="F43" i="18"/>
  <c r="F147" i="18" s="1"/>
  <c r="F10" i="20"/>
  <c r="F10" i="18"/>
  <c r="F10" i="15"/>
  <c r="H9" i="18"/>
  <c r="H9" i="20"/>
  <c r="H9" i="15"/>
  <c r="G9" i="25"/>
  <c r="J39" i="22"/>
  <c r="J26" i="22" s="1"/>
  <c r="E43" i="18"/>
  <c r="E147" i="18" s="1"/>
  <c r="E43" i="20"/>
  <c r="X41" i="15"/>
  <c r="X41" i="18" s="1"/>
  <c r="X41" i="20" s="1"/>
  <c r="L22" i="27" s="1"/>
  <c r="K8" i="14"/>
  <c r="K40" i="14"/>
  <c r="I41" i="20"/>
  <c r="I41" i="18"/>
  <c r="I41" i="15"/>
  <c r="R8" i="32"/>
  <c r="G12" i="97" s="1"/>
  <c r="S8" i="124"/>
  <c r="E10" i="18"/>
  <c r="E10" i="20"/>
  <c r="E10" i="15"/>
  <c r="T42" i="15"/>
  <c r="T42" i="18" s="1"/>
  <c r="T42" i="20" s="1"/>
  <c r="G9" i="14"/>
  <c r="G41" i="14"/>
  <c r="E10" i="25"/>
  <c r="P43" i="15"/>
  <c r="C10" i="14"/>
  <c r="C42" i="14"/>
  <c r="Q43" i="15"/>
  <c r="D10" i="14"/>
  <c r="D42" i="14"/>
  <c r="X9" i="15"/>
  <c r="X9" i="18" s="1"/>
  <c r="X9" i="20" s="1"/>
  <c r="L6" i="27" s="1"/>
  <c r="W5" i="123" s="1"/>
  <c r="T7" i="124"/>
  <c r="S7" i="32"/>
  <c r="H11" i="97" s="1"/>
  <c r="E42" i="20"/>
  <c r="E42" i="18"/>
  <c r="E42" i="15"/>
  <c r="J41" i="20"/>
  <c r="J41" i="18"/>
  <c r="J41" i="15"/>
  <c r="C43" i="17"/>
  <c r="C11" i="18"/>
  <c r="C11" i="20"/>
  <c r="K26" i="25"/>
  <c r="D43" i="17"/>
  <c r="D11" i="18"/>
  <c r="D11" i="20"/>
  <c r="I9" i="18"/>
  <c r="I9" i="15"/>
  <c r="I9" i="20"/>
  <c r="AE14" i="97"/>
  <c r="H9" i="26"/>
  <c r="H9" i="29" s="1"/>
  <c r="T10" i="15"/>
  <c r="T10" i="18" s="1"/>
  <c r="T10" i="20" s="1"/>
  <c r="H7" i="27" s="1"/>
  <c r="S6" i="123" s="1"/>
  <c r="J9" i="18"/>
  <c r="J9" i="20"/>
  <c r="J9" i="15"/>
  <c r="U7" i="124"/>
  <c r="T7" i="32"/>
  <c r="I11" i="97" s="1"/>
  <c r="K8" i="25"/>
  <c r="AD15" i="97"/>
  <c r="G10" i="26"/>
  <c r="G10" i="29" s="1"/>
  <c r="F42" i="18"/>
  <c r="F42" i="20"/>
  <c r="F42" i="15"/>
  <c r="H41" i="18"/>
  <c r="H41" i="20"/>
  <c r="H41" i="15"/>
  <c r="AG14" i="97"/>
  <c r="J9" i="26"/>
  <c r="J9" i="29" s="1"/>
  <c r="AF14" i="97"/>
  <c r="I9" i="26"/>
  <c r="I9" i="29" s="1"/>
  <c r="C11" i="29"/>
  <c r="AI11" i="124" l="1"/>
  <c r="W21" i="123"/>
  <c r="D94" i="14"/>
  <c r="F114" i="15"/>
  <c r="G150" i="25"/>
  <c r="G191" i="25" s="1"/>
  <c r="G117" i="26"/>
  <c r="E114" i="15"/>
  <c r="E114" i="18" s="1"/>
  <c r="E114" i="20" s="1"/>
  <c r="E91" i="25" s="1"/>
  <c r="E99" i="26" s="1"/>
  <c r="L11" i="26"/>
  <c r="K90" i="22"/>
  <c r="O44" i="20"/>
  <c r="N8" i="123"/>
  <c r="M9" i="32"/>
  <c r="B13" i="97" s="1"/>
  <c r="N9" i="124"/>
  <c r="B43" i="15"/>
  <c r="B11" i="17"/>
  <c r="O11" i="15"/>
  <c r="G132" i="25"/>
  <c r="G173" i="25" s="1"/>
  <c r="H13" i="22"/>
  <c r="H65" i="22"/>
  <c r="H78" i="22" s="1"/>
  <c r="I13" i="22"/>
  <c r="I65" i="22"/>
  <c r="I78" i="22" s="1"/>
  <c r="J13" i="22"/>
  <c r="J65" i="22"/>
  <c r="J78" i="22" s="1"/>
  <c r="K103" i="22"/>
  <c r="K79" i="25" s="1"/>
  <c r="K86" i="26" s="1"/>
  <c r="X12" i="22"/>
  <c r="L33" i="27" s="1"/>
  <c r="K116" i="22"/>
  <c r="K120" i="25" s="1"/>
  <c r="K128" i="26" s="1"/>
  <c r="K38" i="25"/>
  <c r="E133" i="25"/>
  <c r="E174" i="25" s="1"/>
  <c r="F133" i="25"/>
  <c r="F174" i="25" s="1"/>
  <c r="K149" i="25"/>
  <c r="K190" i="25" s="1"/>
  <c r="H51" i="22"/>
  <c r="I51" i="22"/>
  <c r="F52" i="22"/>
  <c r="E52" i="22"/>
  <c r="J51" i="22"/>
  <c r="F114" i="18"/>
  <c r="F114" i="20" s="1"/>
  <c r="F91" i="25" s="1"/>
  <c r="F99" i="26" s="1"/>
  <c r="H61" i="15"/>
  <c r="H61" i="18" s="1"/>
  <c r="H61" i="20" s="1"/>
  <c r="H49" i="25" s="1"/>
  <c r="H56" i="26" s="1"/>
  <c r="H113" i="15"/>
  <c r="H113" i="18" s="1"/>
  <c r="H113" i="20" s="1"/>
  <c r="H90" i="25" s="1"/>
  <c r="H98" i="26" s="1"/>
  <c r="F147" i="20"/>
  <c r="D115" i="18"/>
  <c r="D115" i="20" s="1"/>
  <c r="D92" i="25" s="1"/>
  <c r="D100" i="26" s="1"/>
  <c r="C115" i="18"/>
  <c r="C115" i="20" s="1"/>
  <c r="C92" i="25" s="1"/>
  <c r="C100" i="26" s="1"/>
  <c r="E147" i="20"/>
  <c r="J93" i="15"/>
  <c r="J93" i="18" s="1"/>
  <c r="J93" i="20" s="1"/>
  <c r="J67" i="25" s="1"/>
  <c r="J74" i="26" s="1"/>
  <c r="J145" i="15"/>
  <c r="J145" i="18" s="1"/>
  <c r="J145" i="20" s="1"/>
  <c r="J108" i="25" s="1"/>
  <c r="J116" i="26" s="1"/>
  <c r="K112" i="14"/>
  <c r="K144" i="14"/>
  <c r="H145" i="15"/>
  <c r="H145" i="18" s="1"/>
  <c r="H145" i="20" s="1"/>
  <c r="H108" i="25" s="1"/>
  <c r="H116" i="26" s="1"/>
  <c r="H93" i="15"/>
  <c r="H93" i="18" s="1"/>
  <c r="H93" i="20" s="1"/>
  <c r="H67" i="25" s="1"/>
  <c r="H74" i="26" s="1"/>
  <c r="F62" i="15"/>
  <c r="F62" i="18" s="1"/>
  <c r="F62" i="20" s="1"/>
  <c r="F50" i="25" s="1"/>
  <c r="F57" i="26" s="1"/>
  <c r="G93" i="14"/>
  <c r="G61" i="14"/>
  <c r="K92" i="14"/>
  <c r="K60" i="14"/>
  <c r="F146" i="15"/>
  <c r="F146" i="18" s="1"/>
  <c r="F146" i="20" s="1"/>
  <c r="F109" i="25" s="1"/>
  <c r="F94" i="15"/>
  <c r="F94" i="18" s="1"/>
  <c r="F94" i="20" s="1"/>
  <c r="I145" i="15"/>
  <c r="I145" i="18" s="1"/>
  <c r="I145" i="20" s="1"/>
  <c r="I108" i="25" s="1"/>
  <c r="I116" i="26" s="1"/>
  <c r="I93" i="15"/>
  <c r="I93" i="18" s="1"/>
  <c r="I93" i="20" s="1"/>
  <c r="I67" i="25" s="1"/>
  <c r="I74" i="26" s="1"/>
  <c r="E62" i="15"/>
  <c r="E62" i="18" s="1"/>
  <c r="E62" i="20" s="1"/>
  <c r="E50" i="25" s="1"/>
  <c r="E57" i="26" s="1"/>
  <c r="C62" i="14"/>
  <c r="C94" i="14"/>
  <c r="J61" i="15"/>
  <c r="J61" i="18" s="1"/>
  <c r="J61" i="20" s="1"/>
  <c r="J49" i="25" s="1"/>
  <c r="J56" i="26" s="1"/>
  <c r="G145" i="14"/>
  <c r="G113" i="14"/>
  <c r="I113" i="15"/>
  <c r="I113" i="18" s="1"/>
  <c r="I113" i="20" s="1"/>
  <c r="I90" i="25" s="1"/>
  <c r="I98" i="26" s="1"/>
  <c r="E94" i="15"/>
  <c r="E94" i="18" s="1"/>
  <c r="E94" i="20" s="1"/>
  <c r="E146" i="15"/>
  <c r="E146" i="18" s="1"/>
  <c r="E146" i="20" s="1"/>
  <c r="E109" i="25" s="1"/>
  <c r="J113" i="15"/>
  <c r="J113" i="18" s="1"/>
  <c r="J113" i="20" s="1"/>
  <c r="J90" i="25" s="1"/>
  <c r="J98" i="26" s="1"/>
  <c r="K61" i="18"/>
  <c r="K61" i="20" s="1"/>
  <c r="K49" i="25" s="1"/>
  <c r="I61" i="15"/>
  <c r="I61" i="18" s="1"/>
  <c r="I61" i="20" s="1"/>
  <c r="I49" i="25" s="1"/>
  <c r="I56" i="26" s="1"/>
  <c r="R43" i="18"/>
  <c r="R43" i="20" s="1"/>
  <c r="E95" i="18"/>
  <c r="E95" i="20" s="1"/>
  <c r="Q11" i="18"/>
  <c r="Q11" i="20" s="1"/>
  <c r="E8" i="27" s="1"/>
  <c r="P7" i="123" s="1"/>
  <c r="D63" i="18"/>
  <c r="D63" i="20" s="1"/>
  <c r="D51" i="25" s="1"/>
  <c r="D58" i="26" s="1"/>
  <c r="P11" i="18"/>
  <c r="P11" i="20" s="1"/>
  <c r="D8" i="27" s="1"/>
  <c r="O7" i="123" s="1"/>
  <c r="C63" i="18"/>
  <c r="C63" i="20" s="1"/>
  <c r="C51" i="25" s="1"/>
  <c r="C58" i="26" s="1"/>
  <c r="S43" i="18"/>
  <c r="S43" i="20" s="1"/>
  <c r="F95" i="18"/>
  <c r="F95" i="20" s="1"/>
  <c r="K38" i="22"/>
  <c r="K25" i="22" s="1"/>
  <c r="G39" i="22"/>
  <c r="G26" i="22" s="1"/>
  <c r="R7" i="32"/>
  <c r="G11" i="97" s="1"/>
  <c r="S7" i="124"/>
  <c r="U41" i="15"/>
  <c r="U41" i="18" s="1"/>
  <c r="U41" i="20" s="1"/>
  <c r="I22" i="27" s="1"/>
  <c r="H8" i="14"/>
  <c r="H40" i="14"/>
  <c r="D10" i="18"/>
  <c r="D10" i="15"/>
  <c r="D114" i="15" s="1"/>
  <c r="D10" i="20"/>
  <c r="G41" i="20"/>
  <c r="G41" i="18"/>
  <c r="G41" i="15"/>
  <c r="H26" i="25"/>
  <c r="D43" i="20"/>
  <c r="D43" i="18"/>
  <c r="D147" i="18" s="1"/>
  <c r="J26" i="25"/>
  <c r="C10" i="18"/>
  <c r="C10" i="20"/>
  <c r="C10" i="15"/>
  <c r="C114" i="15" s="1"/>
  <c r="AB15" i="97"/>
  <c r="E10" i="26"/>
  <c r="E10" i="29" s="1"/>
  <c r="E9" i="25"/>
  <c r="H8" i="25"/>
  <c r="AC15" i="97"/>
  <c r="F10" i="26"/>
  <c r="F10" i="29" s="1"/>
  <c r="R42" i="15"/>
  <c r="R42" i="18" s="1"/>
  <c r="R42" i="20" s="1"/>
  <c r="E9" i="14"/>
  <c r="E41" i="14"/>
  <c r="Q8" i="124"/>
  <c r="P8" i="32"/>
  <c r="E12" i="97" s="1"/>
  <c r="V6" i="32"/>
  <c r="K10" i="97" s="1"/>
  <c r="W6" i="124"/>
  <c r="J8" i="25"/>
  <c r="V9" i="15"/>
  <c r="V9" i="18" s="1"/>
  <c r="V9" i="20" s="1"/>
  <c r="J6" i="27" s="1"/>
  <c r="U5" i="123" s="1"/>
  <c r="C10" i="25"/>
  <c r="C42" i="18"/>
  <c r="C42" i="20"/>
  <c r="C42" i="15"/>
  <c r="R10" i="15"/>
  <c r="R10" i="18" s="1"/>
  <c r="R10" i="20" s="1"/>
  <c r="F7" i="27" s="1"/>
  <c r="Q6" i="123" s="1"/>
  <c r="K8" i="15"/>
  <c r="K8" i="18"/>
  <c r="K8" i="20"/>
  <c r="U9" i="15"/>
  <c r="U9" i="18" s="1"/>
  <c r="U9" i="20" s="1"/>
  <c r="I6" i="27" s="1"/>
  <c r="T5" i="123" s="1"/>
  <c r="Q8" i="32"/>
  <c r="F12" i="97" s="1"/>
  <c r="R8" i="124"/>
  <c r="AH13" i="97"/>
  <c r="K8" i="26"/>
  <c r="K8" i="29" s="1"/>
  <c r="G9" i="18"/>
  <c r="G9" i="20"/>
  <c r="G9" i="15"/>
  <c r="V41" i="15"/>
  <c r="V41" i="18" s="1"/>
  <c r="V41" i="20" s="1"/>
  <c r="J22" i="27" s="1"/>
  <c r="I8" i="14"/>
  <c r="I40" i="14"/>
  <c r="F9" i="25"/>
  <c r="AH31" i="97"/>
  <c r="K26" i="26"/>
  <c r="K26" i="29" s="1"/>
  <c r="C43" i="18"/>
  <c r="C147" i="18" s="1"/>
  <c r="C43" i="20"/>
  <c r="S42" i="15"/>
  <c r="S42" i="18" s="1"/>
  <c r="S42" i="20" s="1"/>
  <c r="F9" i="14"/>
  <c r="F41" i="14"/>
  <c r="W9" i="15"/>
  <c r="W9" i="18" s="1"/>
  <c r="W9" i="20" s="1"/>
  <c r="K6" i="27" s="1"/>
  <c r="V5" i="123" s="1"/>
  <c r="I8" i="25"/>
  <c r="D10" i="25"/>
  <c r="W41" i="15"/>
  <c r="W41" i="18" s="1"/>
  <c r="W41" i="20" s="1"/>
  <c r="K22" i="27" s="1"/>
  <c r="J8" i="14"/>
  <c r="J40" i="14"/>
  <c r="D42" i="18"/>
  <c r="D42" i="20"/>
  <c r="D42" i="15"/>
  <c r="I26" i="25"/>
  <c r="K40" i="18"/>
  <c r="K40" i="20"/>
  <c r="K40" i="15"/>
  <c r="AD14" i="97"/>
  <c r="G9" i="26"/>
  <c r="G9" i="29" s="1"/>
  <c r="S10" i="15"/>
  <c r="S10" i="18" s="1"/>
  <c r="S10" i="20" s="1"/>
  <c r="G7" i="27" s="1"/>
  <c r="R6" i="123" s="1"/>
  <c r="AH11" i="124" l="1"/>
  <c r="V21" i="123"/>
  <c r="AF11" i="124"/>
  <c r="T21" i="123"/>
  <c r="AG11" i="124"/>
  <c r="U21" i="123"/>
  <c r="E150" i="25"/>
  <c r="E191" i="25" s="1"/>
  <c r="E117" i="26"/>
  <c r="F150" i="25"/>
  <c r="F191" i="25" s="1"/>
  <c r="F117" i="26"/>
  <c r="K131" i="25"/>
  <c r="K172" i="25" s="1"/>
  <c r="K56" i="26"/>
  <c r="I90" i="22"/>
  <c r="O43" i="15"/>
  <c r="B10" i="14"/>
  <c r="B42" i="14"/>
  <c r="B43" i="17"/>
  <c r="B11" i="18"/>
  <c r="B11" i="20"/>
  <c r="B10" i="25" s="1"/>
  <c r="I149" i="25"/>
  <c r="I190" i="25" s="1"/>
  <c r="C133" i="25"/>
  <c r="C174" i="25" s="1"/>
  <c r="H149" i="25"/>
  <c r="H190" i="25" s="1"/>
  <c r="D52" i="22"/>
  <c r="H131" i="25"/>
  <c r="H172" i="25" s="1"/>
  <c r="I131" i="25"/>
  <c r="I172" i="25" s="1"/>
  <c r="H90" i="22"/>
  <c r="J131" i="25"/>
  <c r="J172" i="25" s="1"/>
  <c r="K161" i="25"/>
  <c r="K202" i="25" s="1"/>
  <c r="K38" i="26"/>
  <c r="K38" i="29" s="1"/>
  <c r="AH43" i="97"/>
  <c r="J103" i="22"/>
  <c r="J79" i="25" s="1"/>
  <c r="J86" i="26" s="1"/>
  <c r="J38" i="25"/>
  <c r="J116" i="22"/>
  <c r="J120" i="25" s="1"/>
  <c r="J128" i="26" s="1"/>
  <c r="W12" i="22"/>
  <c r="K33" i="27" s="1"/>
  <c r="U12" i="22"/>
  <c r="I33" i="27" s="1"/>
  <c r="H38" i="25"/>
  <c r="H116" i="22"/>
  <c r="H120" i="25" s="1"/>
  <c r="H128" i="26" s="1"/>
  <c r="H103" i="22"/>
  <c r="H79" i="25" s="1"/>
  <c r="H86" i="26" s="1"/>
  <c r="J90" i="22"/>
  <c r="G13" i="22"/>
  <c r="G65" i="22"/>
  <c r="G78" i="22" s="1"/>
  <c r="K12" i="22"/>
  <c r="K64" i="22"/>
  <c r="K77" i="22" s="1"/>
  <c r="W32" i="123"/>
  <c r="AU13" i="124"/>
  <c r="V32" i="32"/>
  <c r="K36" i="97" s="1"/>
  <c r="I116" i="22"/>
  <c r="I120" i="25" s="1"/>
  <c r="I128" i="26" s="1"/>
  <c r="I38" i="25"/>
  <c r="I103" i="22"/>
  <c r="I79" i="25" s="1"/>
  <c r="I86" i="26" s="1"/>
  <c r="V12" i="22"/>
  <c r="J33" i="27" s="1"/>
  <c r="D133" i="25"/>
  <c r="D174" i="25" s="1"/>
  <c r="J149" i="25"/>
  <c r="J190" i="25" s="1"/>
  <c r="E132" i="25"/>
  <c r="E173" i="25" s="1"/>
  <c r="F132" i="25"/>
  <c r="F173" i="25" s="1"/>
  <c r="C114" i="18"/>
  <c r="C114" i="20" s="1"/>
  <c r="C91" i="25" s="1"/>
  <c r="C99" i="26" s="1"/>
  <c r="G51" i="22"/>
  <c r="D114" i="18"/>
  <c r="D114" i="20" s="1"/>
  <c r="D91" i="25" s="1"/>
  <c r="D99" i="26" s="1"/>
  <c r="C52" i="22"/>
  <c r="K50" i="22"/>
  <c r="C147" i="20"/>
  <c r="D147" i="20"/>
  <c r="C146" i="15"/>
  <c r="C146" i="18" s="1"/>
  <c r="C146" i="20" s="1"/>
  <c r="C109" i="25" s="1"/>
  <c r="C94" i="15"/>
  <c r="G93" i="15"/>
  <c r="G93" i="18" s="1"/>
  <c r="G93" i="20" s="1"/>
  <c r="G67" i="25" s="1"/>
  <c r="G74" i="26" s="1"/>
  <c r="G145" i="15"/>
  <c r="G145" i="18" s="1"/>
  <c r="G145" i="20" s="1"/>
  <c r="G108" i="25" s="1"/>
  <c r="G116" i="26" s="1"/>
  <c r="E113" i="14"/>
  <c r="E145" i="14"/>
  <c r="C62" i="15"/>
  <c r="C62" i="18" s="1"/>
  <c r="C62" i="20" s="1"/>
  <c r="C50" i="25" s="1"/>
  <c r="C57" i="26" s="1"/>
  <c r="I112" i="14"/>
  <c r="I144" i="14"/>
  <c r="F61" i="14"/>
  <c r="F93" i="14"/>
  <c r="H112" i="14"/>
  <c r="H144" i="14"/>
  <c r="D62" i="15"/>
  <c r="D62" i="18" s="1"/>
  <c r="D62" i="20" s="1"/>
  <c r="D50" i="25" s="1"/>
  <c r="D57" i="26" s="1"/>
  <c r="I60" i="14"/>
  <c r="I92" i="14"/>
  <c r="H60" i="14"/>
  <c r="H92" i="14"/>
  <c r="G113" i="15"/>
  <c r="G113" i="18" s="1"/>
  <c r="G113" i="20" s="1"/>
  <c r="G90" i="25" s="1"/>
  <c r="G98" i="26" s="1"/>
  <c r="E61" i="14"/>
  <c r="E93" i="14"/>
  <c r="F145" i="14"/>
  <c r="F113" i="14"/>
  <c r="G61" i="15"/>
  <c r="G61" i="18" s="1"/>
  <c r="G61" i="20" s="1"/>
  <c r="G49" i="25" s="1"/>
  <c r="G56" i="26" s="1"/>
  <c r="J112" i="14"/>
  <c r="J144" i="14"/>
  <c r="K144" i="15"/>
  <c r="K144" i="18" s="1"/>
  <c r="K144" i="20" s="1"/>
  <c r="K107" i="25" s="1"/>
  <c r="K115" i="26" s="1"/>
  <c r="K92" i="15"/>
  <c r="K92" i="18" s="1"/>
  <c r="K92" i="20" s="1"/>
  <c r="K66" i="25" s="1"/>
  <c r="K73" i="26" s="1"/>
  <c r="D94" i="15"/>
  <c r="D94" i="18" s="1"/>
  <c r="D94" i="20" s="1"/>
  <c r="D146" i="15"/>
  <c r="D146" i="18" s="1"/>
  <c r="D146" i="20" s="1"/>
  <c r="D109" i="25" s="1"/>
  <c r="K60" i="15"/>
  <c r="K112" i="15"/>
  <c r="K112" i="18" s="1"/>
  <c r="K112" i="20" s="1"/>
  <c r="K89" i="25" s="1"/>
  <c r="K97" i="26" s="1"/>
  <c r="J60" i="14"/>
  <c r="J92" i="14"/>
  <c r="P43" i="18"/>
  <c r="P43" i="20" s="1"/>
  <c r="C95" i="18"/>
  <c r="C95" i="20" s="1"/>
  <c r="Q43" i="18"/>
  <c r="Q43" i="20" s="1"/>
  <c r="D95" i="18"/>
  <c r="D95" i="20" s="1"/>
  <c r="I38" i="22"/>
  <c r="I25" i="22" s="1"/>
  <c r="I12" i="22" s="1"/>
  <c r="S6" i="32"/>
  <c r="H10" i="97" s="1"/>
  <c r="T6" i="124"/>
  <c r="X8" i="15"/>
  <c r="X8" i="18" s="1"/>
  <c r="X8" i="20" s="1"/>
  <c r="L5" i="27" s="1"/>
  <c r="W4" i="123" s="1"/>
  <c r="V6" i="124"/>
  <c r="U6" i="32"/>
  <c r="J10" i="97" s="1"/>
  <c r="E41" i="18"/>
  <c r="E41" i="20"/>
  <c r="E41" i="15"/>
  <c r="AB14" i="97"/>
  <c r="E9" i="26"/>
  <c r="E9" i="29" s="1"/>
  <c r="AE31" i="97"/>
  <c r="H26" i="26"/>
  <c r="H26" i="29" s="1"/>
  <c r="X40" i="15"/>
  <c r="X40" i="18" s="1"/>
  <c r="X40" i="20" s="1"/>
  <c r="L21" i="27" s="1"/>
  <c r="W20" i="123" s="1"/>
  <c r="K7" i="14"/>
  <c r="K39" i="14"/>
  <c r="AF31" i="97"/>
  <c r="I26" i="26"/>
  <c r="I26" i="29" s="1"/>
  <c r="Q42" i="15"/>
  <c r="Q42" i="18" s="1"/>
  <c r="Q42" i="20" s="1"/>
  <c r="D9" i="14"/>
  <c r="D41" i="14"/>
  <c r="AF13" i="97"/>
  <c r="I8" i="26"/>
  <c r="I8" i="29" s="1"/>
  <c r="F39" i="22"/>
  <c r="F26" i="22" s="1"/>
  <c r="F13" i="22" s="1"/>
  <c r="R7" i="124"/>
  <c r="Q7" i="32"/>
  <c r="F11" i="97" s="1"/>
  <c r="I8" i="18"/>
  <c r="I8" i="20"/>
  <c r="I8" i="15"/>
  <c r="G8" i="25"/>
  <c r="K7" i="25"/>
  <c r="Z15" i="97"/>
  <c r="C10" i="26"/>
  <c r="AE13" i="97"/>
  <c r="H8" i="26"/>
  <c r="H8" i="29" s="1"/>
  <c r="AG31" i="97"/>
  <c r="J26" i="26"/>
  <c r="J26" i="29" s="1"/>
  <c r="D9" i="25"/>
  <c r="H38" i="22"/>
  <c r="H25" i="22" s="1"/>
  <c r="P10" i="15"/>
  <c r="K25" i="25"/>
  <c r="J40" i="18"/>
  <c r="J40" i="20"/>
  <c r="J40" i="15"/>
  <c r="AA15" i="97"/>
  <c r="D10" i="26"/>
  <c r="D10" i="29" s="1"/>
  <c r="AG13" i="97"/>
  <c r="J8" i="26"/>
  <c r="J8" i="29" s="1"/>
  <c r="E39" i="22"/>
  <c r="E26" i="22" s="1"/>
  <c r="P7" i="32"/>
  <c r="E11" i="97" s="1"/>
  <c r="Q7" i="124"/>
  <c r="T41" i="15"/>
  <c r="T41" i="18" s="1"/>
  <c r="T41" i="20" s="1"/>
  <c r="H22" i="27" s="1"/>
  <c r="G8" i="14"/>
  <c r="G40" i="14"/>
  <c r="Q10" i="15"/>
  <c r="Q10" i="18" s="1"/>
  <c r="Q10" i="20" s="1"/>
  <c r="E7" i="27" s="1"/>
  <c r="P6" i="123" s="1"/>
  <c r="J8" i="20"/>
  <c r="J8" i="15"/>
  <c r="J8" i="18"/>
  <c r="P8" i="124"/>
  <c r="O8" i="32"/>
  <c r="D12" i="97" s="1"/>
  <c r="F41" i="18"/>
  <c r="F41" i="20"/>
  <c r="F41" i="15"/>
  <c r="C9" i="25"/>
  <c r="H40" i="20"/>
  <c r="H40" i="18"/>
  <c r="H40" i="15"/>
  <c r="J38" i="22"/>
  <c r="J25" i="22" s="1"/>
  <c r="U6" i="124"/>
  <c r="T6" i="32"/>
  <c r="I10" i="97" s="1"/>
  <c r="F9" i="15"/>
  <c r="F9" i="18"/>
  <c r="F9" i="20"/>
  <c r="AC14" i="97"/>
  <c r="F9" i="26"/>
  <c r="F9" i="29" s="1"/>
  <c r="I40" i="20"/>
  <c r="I40" i="18"/>
  <c r="I40" i="15"/>
  <c r="T9" i="15"/>
  <c r="T9" i="18" s="1"/>
  <c r="T9" i="20" s="1"/>
  <c r="H6" i="27" s="1"/>
  <c r="S5" i="123" s="1"/>
  <c r="P42" i="15"/>
  <c r="P42" i="18" s="1"/>
  <c r="P42" i="20" s="1"/>
  <c r="C9" i="14"/>
  <c r="C41" i="14"/>
  <c r="O8" i="124"/>
  <c r="N8" i="32"/>
  <c r="C12" i="97" s="1"/>
  <c r="E9" i="18"/>
  <c r="E9" i="20"/>
  <c r="E9" i="15"/>
  <c r="P10" i="18"/>
  <c r="P10" i="20" s="1"/>
  <c r="D7" i="27" s="1"/>
  <c r="O6" i="123" s="1"/>
  <c r="G26" i="25"/>
  <c r="H8" i="18"/>
  <c r="H8" i="20"/>
  <c r="H8" i="15"/>
  <c r="AE11" i="124" l="1"/>
  <c r="S21" i="123"/>
  <c r="F113" i="15"/>
  <c r="D150" i="25"/>
  <c r="D191" i="25" s="1"/>
  <c r="D117" i="26"/>
  <c r="C150" i="25"/>
  <c r="C191" i="25" s="1"/>
  <c r="C117" i="26"/>
  <c r="K89" i="22"/>
  <c r="E113" i="15"/>
  <c r="B43" i="20"/>
  <c r="B43" i="18"/>
  <c r="O43" i="18" s="1"/>
  <c r="B42" i="20"/>
  <c r="B42" i="15"/>
  <c r="B42" i="18"/>
  <c r="B10" i="26"/>
  <c r="B10" i="29" s="1"/>
  <c r="Y15" i="97"/>
  <c r="B10" i="20"/>
  <c r="B9" i="25" s="1"/>
  <c r="B10" i="18"/>
  <c r="B10" i="15"/>
  <c r="O10" i="15" s="1"/>
  <c r="O11" i="18"/>
  <c r="O11" i="20" s="1"/>
  <c r="C8" i="27" s="1"/>
  <c r="G149" i="25"/>
  <c r="G190" i="25" s="1"/>
  <c r="G90" i="22"/>
  <c r="H161" i="25"/>
  <c r="H202" i="25" s="1"/>
  <c r="I161" i="25"/>
  <c r="I202" i="25" s="1"/>
  <c r="F65" i="22"/>
  <c r="F78" i="22" s="1"/>
  <c r="F103" i="22" s="1"/>
  <c r="F79" i="25" s="1"/>
  <c r="F86" i="26" s="1"/>
  <c r="G131" i="25"/>
  <c r="G172" i="25" s="1"/>
  <c r="AF43" i="97"/>
  <c r="I38" i="26"/>
  <c r="I38" i="29" s="1"/>
  <c r="AE43" i="97"/>
  <c r="H38" i="26"/>
  <c r="H38" i="29" s="1"/>
  <c r="J38" i="26"/>
  <c r="J38" i="29" s="1"/>
  <c r="AG43" i="97"/>
  <c r="H12" i="22"/>
  <c r="H64" i="22"/>
  <c r="H77" i="22" s="1"/>
  <c r="K115" i="22"/>
  <c r="K119" i="25" s="1"/>
  <c r="K127" i="26" s="1"/>
  <c r="X11" i="22"/>
  <c r="L32" i="27" s="1"/>
  <c r="K102" i="22"/>
  <c r="K78" i="25" s="1"/>
  <c r="K85" i="26" s="1"/>
  <c r="K37" i="25"/>
  <c r="T32" i="123"/>
  <c r="AR13" i="124"/>
  <c r="S32" i="32"/>
  <c r="H36" i="97" s="1"/>
  <c r="J161" i="25"/>
  <c r="J202" i="25" s="1"/>
  <c r="J12" i="22"/>
  <c r="J64" i="22"/>
  <c r="J77" i="22" s="1"/>
  <c r="U32" i="123"/>
  <c r="AS13" i="124"/>
  <c r="T32" i="32"/>
  <c r="I36" i="97" s="1"/>
  <c r="V32" i="123"/>
  <c r="AT13" i="124"/>
  <c r="U32" i="32"/>
  <c r="J36" i="97" s="1"/>
  <c r="E13" i="22"/>
  <c r="E65" i="22"/>
  <c r="E78" i="22" s="1"/>
  <c r="I64" i="22"/>
  <c r="I77" i="22" s="1"/>
  <c r="G116" i="22"/>
  <c r="G120" i="25" s="1"/>
  <c r="G128" i="26" s="1"/>
  <c r="G38" i="25"/>
  <c r="T12" i="22"/>
  <c r="H33" i="27" s="1"/>
  <c r="G103" i="22"/>
  <c r="G79" i="25" s="1"/>
  <c r="G86" i="26" s="1"/>
  <c r="K148" i="25"/>
  <c r="K189" i="25" s="1"/>
  <c r="D132" i="25"/>
  <c r="D173" i="25" s="1"/>
  <c r="C132" i="25"/>
  <c r="C173" i="25" s="1"/>
  <c r="E113" i="18"/>
  <c r="E113" i="20" s="1"/>
  <c r="E90" i="25" s="1"/>
  <c r="E98" i="26" s="1"/>
  <c r="I50" i="22"/>
  <c r="F113" i="18"/>
  <c r="F113" i="20" s="1"/>
  <c r="F90" i="25" s="1"/>
  <c r="F98" i="26" s="1"/>
  <c r="H50" i="22"/>
  <c r="F51" i="22"/>
  <c r="J50" i="22"/>
  <c r="E51" i="22"/>
  <c r="H60" i="15"/>
  <c r="H60" i="18" s="1"/>
  <c r="H60" i="20" s="1"/>
  <c r="H48" i="25" s="1"/>
  <c r="H55" i="26" s="1"/>
  <c r="C93" i="14"/>
  <c r="C61" i="14"/>
  <c r="F93" i="15"/>
  <c r="F93" i="18" s="1"/>
  <c r="F93" i="20" s="1"/>
  <c r="F67" i="25" s="1"/>
  <c r="F145" i="15"/>
  <c r="F145" i="18" s="1"/>
  <c r="F145" i="20" s="1"/>
  <c r="F108" i="25" s="1"/>
  <c r="F116" i="26" s="1"/>
  <c r="J144" i="15"/>
  <c r="J144" i="18" s="1"/>
  <c r="J144" i="20" s="1"/>
  <c r="J107" i="25" s="1"/>
  <c r="J115" i="26" s="1"/>
  <c r="J92" i="15"/>
  <c r="J92" i="18" s="1"/>
  <c r="J92" i="20" s="1"/>
  <c r="J66" i="25" s="1"/>
  <c r="J73" i="26" s="1"/>
  <c r="E145" i="15"/>
  <c r="E145" i="18" s="1"/>
  <c r="E145" i="20" s="1"/>
  <c r="E108" i="25" s="1"/>
  <c r="E116" i="26" s="1"/>
  <c r="E93" i="15"/>
  <c r="E93" i="18" s="1"/>
  <c r="E93" i="20" s="1"/>
  <c r="E67" i="25" s="1"/>
  <c r="E74" i="26" s="1"/>
  <c r="J60" i="15"/>
  <c r="J60" i="18" s="1"/>
  <c r="J60" i="20" s="1"/>
  <c r="J48" i="25" s="1"/>
  <c r="J55" i="26" s="1"/>
  <c r="K60" i="18"/>
  <c r="K60" i="20" s="1"/>
  <c r="K48" i="25" s="1"/>
  <c r="C145" i="14"/>
  <c r="C113" i="14"/>
  <c r="H92" i="15"/>
  <c r="H92" i="18" s="1"/>
  <c r="H92" i="20" s="1"/>
  <c r="H66" i="25" s="1"/>
  <c r="H73" i="26" s="1"/>
  <c r="H144" i="15"/>
  <c r="H144" i="18" s="1"/>
  <c r="H144" i="20" s="1"/>
  <c r="H107" i="25" s="1"/>
  <c r="H115" i="26" s="1"/>
  <c r="C94" i="18"/>
  <c r="C94" i="20" s="1"/>
  <c r="J112" i="15"/>
  <c r="J112" i="18" s="1"/>
  <c r="J112" i="20" s="1"/>
  <c r="J89" i="25" s="1"/>
  <c r="J97" i="26" s="1"/>
  <c r="E61" i="15"/>
  <c r="E61" i="18" s="1"/>
  <c r="E61" i="20" s="1"/>
  <c r="E49" i="25" s="1"/>
  <c r="E56" i="26" s="1"/>
  <c r="I112" i="15"/>
  <c r="I112" i="18" s="1"/>
  <c r="I112" i="20" s="1"/>
  <c r="I89" i="25" s="1"/>
  <c r="I97" i="26" s="1"/>
  <c r="G112" i="14"/>
  <c r="G144" i="14"/>
  <c r="I144" i="15"/>
  <c r="I144" i="18" s="1"/>
  <c r="I144" i="20" s="1"/>
  <c r="I107" i="25" s="1"/>
  <c r="I115" i="26" s="1"/>
  <c r="I92" i="15"/>
  <c r="I92" i="18" s="1"/>
  <c r="I92" i="20" s="1"/>
  <c r="I66" i="25" s="1"/>
  <c r="I73" i="26" s="1"/>
  <c r="D93" i="14"/>
  <c r="D61" i="14"/>
  <c r="K111" i="14"/>
  <c r="K143" i="14"/>
  <c r="D113" i="14"/>
  <c r="D145" i="14"/>
  <c r="K91" i="14"/>
  <c r="K59" i="14"/>
  <c r="I60" i="15"/>
  <c r="H112" i="15"/>
  <c r="H112" i="18" s="1"/>
  <c r="H112" i="20" s="1"/>
  <c r="H89" i="25" s="1"/>
  <c r="H97" i="26" s="1"/>
  <c r="F61" i="15"/>
  <c r="F61" i="18" s="1"/>
  <c r="F61" i="20" s="1"/>
  <c r="F49" i="25" s="1"/>
  <c r="F56" i="26" s="1"/>
  <c r="G60" i="14"/>
  <c r="G92" i="14"/>
  <c r="D39" i="22"/>
  <c r="D26" i="22" s="1"/>
  <c r="C39" i="22"/>
  <c r="C26" i="22" s="1"/>
  <c r="K37" i="22"/>
  <c r="K24" i="22" s="1"/>
  <c r="K11" i="22" s="1"/>
  <c r="O7" i="124"/>
  <c r="N7" i="32"/>
  <c r="C11" i="97" s="1"/>
  <c r="AI10" i="124"/>
  <c r="V21" i="32"/>
  <c r="K25" i="97" s="1"/>
  <c r="V5" i="32"/>
  <c r="K9" i="97" s="1"/>
  <c r="W5" i="124"/>
  <c r="P7" i="124"/>
  <c r="O7" i="32"/>
  <c r="D11" i="97" s="1"/>
  <c r="U8" i="15"/>
  <c r="U8" i="18" s="1"/>
  <c r="U8" i="20" s="1"/>
  <c r="I5" i="27" s="1"/>
  <c r="T4" i="123" s="1"/>
  <c r="H7" i="25"/>
  <c r="S9" i="15"/>
  <c r="S9" i="18" s="1"/>
  <c r="S9" i="20" s="1"/>
  <c r="G6" i="27" s="1"/>
  <c r="R5" i="123" s="1"/>
  <c r="U40" i="15"/>
  <c r="U40" i="18" s="1"/>
  <c r="U40" i="20" s="1"/>
  <c r="I21" i="27" s="1"/>
  <c r="T20" i="123" s="1"/>
  <c r="H7" i="14"/>
  <c r="H39" i="14"/>
  <c r="Z14" i="97"/>
  <c r="C9" i="26"/>
  <c r="W8" i="15"/>
  <c r="W8" i="18" s="1"/>
  <c r="W8" i="20" s="1"/>
  <c r="K5" i="27" s="1"/>
  <c r="V4" i="123" s="1"/>
  <c r="W40" i="15"/>
  <c r="W40" i="18" s="1"/>
  <c r="W40" i="20" s="1"/>
  <c r="K21" i="27" s="1"/>
  <c r="V20" i="123" s="1"/>
  <c r="J39" i="14"/>
  <c r="J7" i="14"/>
  <c r="I7" i="25"/>
  <c r="D9" i="18"/>
  <c r="D9" i="20"/>
  <c r="D9" i="15"/>
  <c r="AD31" i="97"/>
  <c r="G26" i="26"/>
  <c r="G26" i="29" s="1"/>
  <c r="R9" i="15"/>
  <c r="R9" i="18" s="1"/>
  <c r="R9" i="20" s="1"/>
  <c r="F6" i="27" s="1"/>
  <c r="Q5" i="123" s="1"/>
  <c r="C41" i="18"/>
  <c r="C41" i="20"/>
  <c r="C41" i="15"/>
  <c r="V40" i="15"/>
  <c r="V40" i="18" s="1"/>
  <c r="V40" i="20" s="1"/>
  <c r="J21" i="27" s="1"/>
  <c r="U20" i="123" s="1"/>
  <c r="I7" i="14"/>
  <c r="I39" i="14"/>
  <c r="F8" i="25"/>
  <c r="H25" i="25"/>
  <c r="S41" i="15"/>
  <c r="S41" i="18" s="1"/>
  <c r="S41" i="20" s="1"/>
  <c r="G22" i="27" s="1"/>
  <c r="F8" i="14"/>
  <c r="F40" i="14"/>
  <c r="G8" i="18"/>
  <c r="G8" i="15"/>
  <c r="G8" i="20"/>
  <c r="G38" i="22"/>
  <c r="G25" i="22" s="1"/>
  <c r="AH30" i="97"/>
  <c r="K25" i="26"/>
  <c r="K25" i="29" s="1"/>
  <c r="C10" i="29"/>
  <c r="AH12" i="97"/>
  <c r="K7" i="26"/>
  <c r="K7" i="29" s="1"/>
  <c r="AD13" i="97"/>
  <c r="G8" i="26"/>
  <c r="G8" i="29" s="1"/>
  <c r="K39" i="15"/>
  <c r="E26" i="25"/>
  <c r="E8" i="25"/>
  <c r="C9" i="18"/>
  <c r="C9" i="15"/>
  <c r="C9" i="20"/>
  <c r="F26" i="25"/>
  <c r="AA14" i="97"/>
  <c r="D9" i="26"/>
  <c r="D9" i="29" s="1"/>
  <c r="V8" i="15"/>
  <c r="V8" i="18" s="1"/>
  <c r="V8" i="20" s="1"/>
  <c r="J5" i="27" s="1"/>
  <c r="U4" i="123" s="1"/>
  <c r="D41" i="20"/>
  <c r="D41" i="18"/>
  <c r="D41" i="15"/>
  <c r="K7" i="15"/>
  <c r="K7" i="17" s="1"/>
  <c r="I25" i="25"/>
  <c r="J7" i="25"/>
  <c r="G40" i="18"/>
  <c r="G40" i="20"/>
  <c r="G40" i="15"/>
  <c r="J25" i="25"/>
  <c r="S6" i="124"/>
  <c r="R6" i="32"/>
  <c r="G10" i="97" s="1"/>
  <c r="R41" i="15"/>
  <c r="R41" i="18" s="1"/>
  <c r="R41" i="20" s="1"/>
  <c r="F22" i="27" s="1"/>
  <c r="E8" i="14"/>
  <c r="E40" i="14"/>
  <c r="AD11" i="124" l="1"/>
  <c r="R21" i="123"/>
  <c r="AC11" i="124"/>
  <c r="Q21" i="123"/>
  <c r="B52" i="22"/>
  <c r="B39" i="22" s="1"/>
  <c r="B26" i="22" s="1"/>
  <c r="B13" i="22" s="1"/>
  <c r="K130" i="25"/>
  <c r="K171" i="25" s="1"/>
  <c r="K55" i="26"/>
  <c r="F149" i="25"/>
  <c r="F190" i="25" s="1"/>
  <c r="F74" i="26"/>
  <c r="E149" i="25"/>
  <c r="E190" i="25" s="1"/>
  <c r="C113" i="15"/>
  <c r="E90" i="22"/>
  <c r="L10" i="26"/>
  <c r="H89" i="22"/>
  <c r="F116" i="22"/>
  <c r="F120" i="25" s="1"/>
  <c r="Y14" i="97"/>
  <c r="B9" i="26"/>
  <c r="B9" i="29" s="1"/>
  <c r="B146" i="15"/>
  <c r="B146" i="18" s="1"/>
  <c r="B146" i="20" s="1"/>
  <c r="B109" i="25" s="1"/>
  <c r="B41" i="14"/>
  <c r="B94" i="15"/>
  <c r="B94" i="18" s="1"/>
  <c r="B94" i="20" s="1"/>
  <c r="O42" i="15"/>
  <c r="O42" i="18" s="1"/>
  <c r="O42" i="20" s="1"/>
  <c r="B9" i="14"/>
  <c r="N7" i="123"/>
  <c r="M8" i="32"/>
  <c r="B12" i="97" s="1"/>
  <c r="N8" i="124"/>
  <c r="O10" i="18"/>
  <c r="O10" i="20" s="1"/>
  <c r="C7" i="27" s="1"/>
  <c r="O43" i="20"/>
  <c r="F90" i="22"/>
  <c r="J148" i="25"/>
  <c r="J189" i="25" s="1"/>
  <c r="J130" i="25"/>
  <c r="J171" i="25" s="1"/>
  <c r="G161" i="25"/>
  <c r="G202" i="25" s="1"/>
  <c r="I148" i="25"/>
  <c r="I189" i="25" s="1"/>
  <c r="S12" i="22"/>
  <c r="G33" i="27" s="1"/>
  <c r="F38" i="25"/>
  <c r="H148" i="25"/>
  <c r="H189" i="25" s="1"/>
  <c r="E131" i="25"/>
  <c r="E172" i="25" s="1"/>
  <c r="C13" i="22"/>
  <c r="C65" i="22"/>
  <c r="C78" i="22" s="1"/>
  <c r="S32" i="123"/>
  <c r="AQ13" i="124"/>
  <c r="R32" i="32"/>
  <c r="G36" i="97" s="1"/>
  <c r="E103" i="22"/>
  <c r="E79" i="25" s="1"/>
  <c r="E86" i="26" s="1"/>
  <c r="E116" i="22"/>
  <c r="E120" i="25" s="1"/>
  <c r="E128" i="26" s="1"/>
  <c r="R12" i="22"/>
  <c r="F33" i="27" s="1"/>
  <c r="E38" i="25"/>
  <c r="J102" i="22"/>
  <c r="J78" i="25" s="1"/>
  <c r="J85" i="26" s="1"/>
  <c r="W11" i="22"/>
  <c r="K32" i="27" s="1"/>
  <c r="J115" i="22"/>
  <c r="J119" i="25" s="1"/>
  <c r="J127" i="26" s="1"/>
  <c r="J37" i="25"/>
  <c r="J89" i="22"/>
  <c r="G12" i="22"/>
  <c r="G64" i="22"/>
  <c r="G77" i="22" s="1"/>
  <c r="D13" i="22"/>
  <c r="D65" i="22"/>
  <c r="D78" i="22" s="1"/>
  <c r="AD43" i="97"/>
  <c r="G38" i="26"/>
  <c r="G38" i="29" s="1"/>
  <c r="I89" i="22"/>
  <c r="I115" i="22"/>
  <c r="I119" i="25" s="1"/>
  <c r="I127" i="26" s="1"/>
  <c r="I37" i="25"/>
  <c r="I102" i="22"/>
  <c r="I78" i="25" s="1"/>
  <c r="I85" i="26" s="1"/>
  <c r="V11" i="22"/>
  <c r="J32" i="27" s="1"/>
  <c r="K63" i="22"/>
  <c r="K76" i="22" s="1"/>
  <c r="K88" i="22" s="1"/>
  <c r="K37" i="26"/>
  <c r="K37" i="29" s="1"/>
  <c r="AH42" i="97"/>
  <c r="H115" i="22"/>
  <c r="H119" i="25" s="1"/>
  <c r="H127" i="26" s="1"/>
  <c r="H37" i="25"/>
  <c r="U11" i="22"/>
  <c r="I32" i="27" s="1"/>
  <c r="H102" i="22"/>
  <c r="H78" i="25" s="1"/>
  <c r="H85" i="26" s="1"/>
  <c r="W31" i="123"/>
  <c r="V31" i="32"/>
  <c r="K35" i="97" s="1"/>
  <c r="AU12" i="124"/>
  <c r="K160" i="25"/>
  <c r="K201" i="25" s="1"/>
  <c r="H130" i="25"/>
  <c r="H171" i="25" s="1"/>
  <c r="F131" i="25"/>
  <c r="F172" i="25" s="1"/>
  <c r="G50" i="22"/>
  <c r="C113" i="18"/>
  <c r="C113" i="20" s="1"/>
  <c r="C90" i="25" s="1"/>
  <c r="C98" i="26" s="1"/>
  <c r="C51" i="22"/>
  <c r="D51" i="22"/>
  <c r="E92" i="14"/>
  <c r="E60" i="14"/>
  <c r="J143" i="14"/>
  <c r="J111" i="14"/>
  <c r="K143" i="15"/>
  <c r="K91" i="15"/>
  <c r="K59" i="15"/>
  <c r="D113" i="15"/>
  <c r="D113" i="18" s="1"/>
  <c r="D113" i="20" s="1"/>
  <c r="D90" i="25" s="1"/>
  <c r="D98" i="26" s="1"/>
  <c r="I60" i="18"/>
  <c r="I60" i="20" s="1"/>
  <c r="I48" i="25" s="1"/>
  <c r="D61" i="15"/>
  <c r="D61" i="18" s="1"/>
  <c r="D61" i="20" s="1"/>
  <c r="D49" i="25" s="1"/>
  <c r="D56" i="26" s="1"/>
  <c r="I143" i="14"/>
  <c r="I111" i="14"/>
  <c r="E112" i="14"/>
  <c r="E144" i="14"/>
  <c r="F112" i="14"/>
  <c r="F144" i="14"/>
  <c r="I59" i="14"/>
  <c r="I91" i="14"/>
  <c r="H59" i="14"/>
  <c r="H91" i="14"/>
  <c r="D145" i="15"/>
  <c r="D145" i="18" s="1"/>
  <c r="D145" i="20" s="1"/>
  <c r="D108" i="25" s="1"/>
  <c r="D116" i="26" s="1"/>
  <c r="D93" i="15"/>
  <c r="D93" i="18" s="1"/>
  <c r="D93" i="20" s="1"/>
  <c r="D67" i="25" s="1"/>
  <c r="D74" i="26" s="1"/>
  <c r="F92" i="14"/>
  <c r="F60" i="14"/>
  <c r="C61" i="15"/>
  <c r="C61" i="18" s="1"/>
  <c r="C61" i="20" s="1"/>
  <c r="C49" i="25" s="1"/>
  <c r="C56" i="26" s="1"/>
  <c r="C93" i="15"/>
  <c r="C93" i="18" s="1"/>
  <c r="C93" i="20" s="1"/>
  <c r="C67" i="25" s="1"/>
  <c r="C74" i="26" s="1"/>
  <c r="C145" i="15"/>
  <c r="C145" i="18" s="1"/>
  <c r="C145" i="20" s="1"/>
  <c r="C108" i="25" s="1"/>
  <c r="C116" i="26" s="1"/>
  <c r="G60" i="15"/>
  <c r="G60" i="18" s="1"/>
  <c r="G60" i="20" s="1"/>
  <c r="G48" i="25" s="1"/>
  <c r="G55" i="26" s="1"/>
  <c r="G144" i="15"/>
  <c r="G144" i="18" s="1"/>
  <c r="G144" i="20" s="1"/>
  <c r="G107" i="25" s="1"/>
  <c r="G115" i="26" s="1"/>
  <c r="G92" i="15"/>
  <c r="K111" i="15"/>
  <c r="G112" i="15"/>
  <c r="G112" i="18" s="1"/>
  <c r="G112" i="20" s="1"/>
  <c r="G89" i="25" s="1"/>
  <c r="G97" i="26" s="1"/>
  <c r="H111" i="14"/>
  <c r="H143" i="14"/>
  <c r="J59" i="14"/>
  <c r="J91" i="14"/>
  <c r="H37" i="22"/>
  <c r="H24" i="22" s="1"/>
  <c r="I37" i="22"/>
  <c r="I24" i="22" s="1"/>
  <c r="AG10" i="124"/>
  <c r="T21" i="32"/>
  <c r="I25" i="97" s="1"/>
  <c r="AF10" i="124"/>
  <c r="S21" i="32"/>
  <c r="H25" i="97" s="1"/>
  <c r="AH10" i="124"/>
  <c r="U21" i="32"/>
  <c r="J25" i="97" s="1"/>
  <c r="S5" i="32"/>
  <c r="H9" i="97" s="1"/>
  <c r="T5" i="124"/>
  <c r="V5" i="124"/>
  <c r="U5" i="32"/>
  <c r="J9" i="97" s="1"/>
  <c r="R6" i="124"/>
  <c r="Q6" i="32"/>
  <c r="F10" i="97" s="1"/>
  <c r="D8" i="25"/>
  <c r="E8" i="18"/>
  <c r="E8" i="20"/>
  <c r="E8" i="15"/>
  <c r="AE12" i="97"/>
  <c r="H7" i="26"/>
  <c r="H7" i="29" s="1"/>
  <c r="T40" i="15"/>
  <c r="T40" i="18" s="1"/>
  <c r="T40" i="20" s="1"/>
  <c r="H21" i="27" s="1"/>
  <c r="S20" i="123" s="1"/>
  <c r="G7" i="14"/>
  <c r="G39" i="14"/>
  <c r="AG12" i="97"/>
  <c r="J7" i="26"/>
  <c r="J7" i="29" s="1"/>
  <c r="AC31" i="97"/>
  <c r="F26" i="26"/>
  <c r="F26" i="29" s="1"/>
  <c r="C8" i="25"/>
  <c r="Q6" i="124"/>
  <c r="P6" i="32"/>
  <c r="E10" i="97" s="1"/>
  <c r="G7" i="25"/>
  <c r="F40" i="20"/>
  <c r="F40" i="18"/>
  <c r="F40" i="15"/>
  <c r="AE30" i="97"/>
  <c r="H25" i="26"/>
  <c r="H25" i="29" s="1"/>
  <c r="AF12" i="97"/>
  <c r="I7" i="26"/>
  <c r="I7" i="29" s="1"/>
  <c r="J7" i="15"/>
  <c r="J7" i="17" s="1"/>
  <c r="J37" i="22"/>
  <c r="J24" i="22" s="1"/>
  <c r="Q41" i="15"/>
  <c r="Q41" i="18" s="1"/>
  <c r="Q41" i="20" s="1"/>
  <c r="E22" i="27" s="1"/>
  <c r="D8" i="14"/>
  <c r="D40" i="14"/>
  <c r="AB13" i="97"/>
  <c r="E8" i="26"/>
  <c r="E8" i="29" s="1"/>
  <c r="AG30" i="97"/>
  <c r="J25" i="26"/>
  <c r="J25" i="29" s="1"/>
  <c r="X7" i="15"/>
  <c r="D26" i="25"/>
  <c r="P9" i="15"/>
  <c r="AB31" i="97"/>
  <c r="E26" i="26"/>
  <c r="E26" i="29" s="1"/>
  <c r="K39" i="17"/>
  <c r="X39" i="15"/>
  <c r="K6" i="14"/>
  <c r="K38" i="14"/>
  <c r="T8" i="15"/>
  <c r="F8" i="18"/>
  <c r="F8" i="20"/>
  <c r="F8" i="15"/>
  <c r="I39" i="15"/>
  <c r="P41" i="15"/>
  <c r="P41" i="18" s="1"/>
  <c r="P41" i="20" s="1"/>
  <c r="D22" i="27" s="1"/>
  <c r="C8" i="14"/>
  <c r="C40" i="14"/>
  <c r="J39" i="15"/>
  <c r="H39" i="15"/>
  <c r="U5" i="124"/>
  <c r="T5" i="32"/>
  <c r="I9" i="97" s="1"/>
  <c r="G25" i="25"/>
  <c r="AF30" i="97"/>
  <c r="I25" i="26"/>
  <c r="I25" i="29" s="1"/>
  <c r="E40" i="18"/>
  <c r="E40" i="20"/>
  <c r="E40" i="15"/>
  <c r="E38" i="22"/>
  <c r="E25" i="22" s="1"/>
  <c r="P9" i="18"/>
  <c r="P9" i="20" s="1"/>
  <c r="D6" i="27" s="1"/>
  <c r="O5" i="123" s="1"/>
  <c r="T8" i="18"/>
  <c r="T8" i="20" s="1"/>
  <c r="H5" i="27" s="1"/>
  <c r="S4" i="123" s="1"/>
  <c r="F38" i="22"/>
  <c r="F25" i="22" s="1"/>
  <c r="AC13" i="97"/>
  <c r="F8" i="26"/>
  <c r="F8" i="29" s="1"/>
  <c r="I7" i="15"/>
  <c r="I7" i="17" s="1"/>
  <c r="C26" i="25"/>
  <c r="Q9" i="15"/>
  <c r="Q9" i="18" s="1"/>
  <c r="Q9" i="20" s="1"/>
  <c r="E6" i="27" s="1"/>
  <c r="P5" i="123" s="1"/>
  <c r="C9" i="29"/>
  <c r="H7" i="15"/>
  <c r="H7" i="17" s="1"/>
  <c r="AA11" i="124" l="1"/>
  <c r="O21" i="123"/>
  <c r="AB11" i="124"/>
  <c r="P21" i="123"/>
  <c r="L9" i="26"/>
  <c r="I130" i="25"/>
  <c r="I171" i="25" s="1"/>
  <c r="I55" i="26"/>
  <c r="B150" i="25"/>
  <c r="B191" i="25" s="1"/>
  <c r="B117" i="26"/>
  <c r="L117" i="26" s="1"/>
  <c r="F161" i="25"/>
  <c r="F202" i="25" s="1"/>
  <c r="F128" i="26"/>
  <c r="B65" i="22"/>
  <c r="B78" i="22" s="1"/>
  <c r="B90" i="22" s="1"/>
  <c r="N6" i="123"/>
  <c r="M7" i="32"/>
  <c r="B11" i="97" s="1"/>
  <c r="N7" i="124"/>
  <c r="B9" i="18"/>
  <c r="B9" i="20"/>
  <c r="B8" i="25" s="1"/>
  <c r="B9" i="15"/>
  <c r="O9" i="15" s="1"/>
  <c r="B41" i="18"/>
  <c r="B41" i="15"/>
  <c r="B41" i="20"/>
  <c r="B26" i="25" s="1"/>
  <c r="D90" i="22"/>
  <c r="J160" i="25"/>
  <c r="J201" i="25" s="1"/>
  <c r="F38" i="26"/>
  <c r="F38" i="29" s="1"/>
  <c r="AC43" i="97"/>
  <c r="G130" i="25"/>
  <c r="G171" i="25" s="1"/>
  <c r="R32" i="123"/>
  <c r="AP13" i="124"/>
  <c r="Q32" i="32"/>
  <c r="F36" i="97" s="1"/>
  <c r="E161" i="25"/>
  <c r="E202" i="25" s="1"/>
  <c r="I11" i="22"/>
  <c r="I63" i="22"/>
  <c r="I76" i="22" s="1"/>
  <c r="AB43" i="97"/>
  <c r="E38" i="26"/>
  <c r="E38" i="29" s="1"/>
  <c r="H160" i="25"/>
  <c r="H201" i="25" s="1"/>
  <c r="I160" i="25"/>
  <c r="I201" i="25" s="1"/>
  <c r="G37" i="25"/>
  <c r="G89" i="22"/>
  <c r="G102" i="22"/>
  <c r="G78" i="25" s="1"/>
  <c r="G85" i="26" s="1"/>
  <c r="G115" i="22"/>
  <c r="G119" i="25" s="1"/>
  <c r="G127" i="26" s="1"/>
  <c r="T11" i="22"/>
  <c r="H32" i="27" s="1"/>
  <c r="Q32" i="123"/>
  <c r="AO13" i="124"/>
  <c r="P32" i="32"/>
  <c r="E36" i="97" s="1"/>
  <c r="AG42" i="97"/>
  <c r="J37" i="26"/>
  <c r="J37" i="29" s="1"/>
  <c r="E12" i="22"/>
  <c r="E64" i="22"/>
  <c r="E77" i="22" s="1"/>
  <c r="H11" i="22"/>
  <c r="H63" i="22"/>
  <c r="H76" i="22" s="1"/>
  <c r="T31" i="123"/>
  <c r="AR12" i="124"/>
  <c r="S31" i="32"/>
  <c r="H35" i="97" s="1"/>
  <c r="AF42" i="97"/>
  <c r="I37" i="26"/>
  <c r="I37" i="29" s="1"/>
  <c r="V31" i="123"/>
  <c r="AT12" i="124"/>
  <c r="U31" i="32"/>
  <c r="J35" i="97" s="1"/>
  <c r="J11" i="22"/>
  <c r="J63" i="22"/>
  <c r="J76" i="22" s="1"/>
  <c r="U31" i="123"/>
  <c r="AS12" i="124"/>
  <c r="T31" i="32"/>
  <c r="I35" i="97" s="1"/>
  <c r="F12" i="22"/>
  <c r="F64" i="22"/>
  <c r="F77" i="22" s="1"/>
  <c r="AE42" i="97"/>
  <c r="H37" i="26"/>
  <c r="H37" i="29" s="1"/>
  <c r="X10" i="22"/>
  <c r="L31" i="27" s="1"/>
  <c r="K114" i="22"/>
  <c r="K118" i="25" s="1"/>
  <c r="K126" i="26" s="1"/>
  <c r="K36" i="25"/>
  <c r="K101" i="22"/>
  <c r="K77" i="25" s="1"/>
  <c r="K84" i="26" s="1"/>
  <c r="D103" i="22"/>
  <c r="D79" i="25" s="1"/>
  <c r="D86" i="26" s="1"/>
  <c r="D38" i="25"/>
  <c r="D116" i="22"/>
  <c r="D120" i="25" s="1"/>
  <c r="D128" i="26" s="1"/>
  <c r="Q12" i="22"/>
  <c r="E33" i="27" s="1"/>
  <c r="C116" i="22"/>
  <c r="C120" i="25" s="1"/>
  <c r="C128" i="26" s="1"/>
  <c r="P12" i="22"/>
  <c r="D33" i="27" s="1"/>
  <c r="C103" i="22"/>
  <c r="C79" i="25" s="1"/>
  <c r="C86" i="26" s="1"/>
  <c r="C38" i="25"/>
  <c r="C90" i="22"/>
  <c r="D149" i="25"/>
  <c r="D190" i="25" s="1"/>
  <c r="C131" i="25"/>
  <c r="C172" i="25" s="1"/>
  <c r="C149" i="25"/>
  <c r="C190" i="25" s="1"/>
  <c r="D131" i="25"/>
  <c r="D172" i="25" s="1"/>
  <c r="F50" i="22"/>
  <c r="I59" i="15"/>
  <c r="J111" i="15"/>
  <c r="E50" i="22"/>
  <c r="H91" i="15"/>
  <c r="H143" i="15"/>
  <c r="E92" i="15"/>
  <c r="E92" i="18" s="1"/>
  <c r="E92" i="20" s="1"/>
  <c r="E66" i="25" s="1"/>
  <c r="E73" i="26" s="1"/>
  <c r="E144" i="15"/>
  <c r="E144" i="18" s="1"/>
  <c r="E144" i="20" s="1"/>
  <c r="E107" i="25" s="1"/>
  <c r="E115" i="26" s="1"/>
  <c r="J91" i="15"/>
  <c r="J143" i="15"/>
  <c r="F144" i="15"/>
  <c r="F144" i="18" s="1"/>
  <c r="F144" i="20" s="1"/>
  <c r="F107" i="25" s="1"/>
  <c r="F115" i="26" s="1"/>
  <c r="F92" i="15"/>
  <c r="F92" i="18" s="1"/>
  <c r="F92" i="20" s="1"/>
  <c r="F66" i="25" s="1"/>
  <c r="F73" i="26" s="1"/>
  <c r="C112" i="14"/>
  <c r="C144" i="14"/>
  <c r="F60" i="15"/>
  <c r="F60" i="18" s="1"/>
  <c r="F60" i="20" s="1"/>
  <c r="F48" i="25" s="1"/>
  <c r="F55" i="26" s="1"/>
  <c r="D92" i="14"/>
  <c r="D60" i="14"/>
  <c r="H59" i="15"/>
  <c r="I111" i="15"/>
  <c r="K58" i="14"/>
  <c r="K90" i="14"/>
  <c r="I143" i="15"/>
  <c r="I91" i="15"/>
  <c r="G59" i="14"/>
  <c r="G91" i="14"/>
  <c r="C92" i="14"/>
  <c r="C60" i="14"/>
  <c r="D112" i="14"/>
  <c r="D144" i="14"/>
  <c r="E112" i="15"/>
  <c r="E112" i="18" s="1"/>
  <c r="E112" i="20" s="1"/>
  <c r="E89" i="25" s="1"/>
  <c r="E97" i="26" s="1"/>
  <c r="K110" i="14"/>
  <c r="K142" i="14"/>
  <c r="J59" i="15"/>
  <c r="H111" i="15"/>
  <c r="G143" i="14"/>
  <c r="G111" i="14"/>
  <c r="F112" i="15"/>
  <c r="F112" i="18" s="1"/>
  <c r="F112" i="20" s="1"/>
  <c r="F89" i="25" s="1"/>
  <c r="F97" i="26" s="1"/>
  <c r="G92" i="18"/>
  <c r="G92" i="20" s="1"/>
  <c r="G66" i="25" s="1"/>
  <c r="E60" i="15"/>
  <c r="E60" i="18" s="1"/>
  <c r="E60" i="20" s="1"/>
  <c r="E48" i="25" s="1"/>
  <c r="E55" i="26" s="1"/>
  <c r="C38" i="22"/>
  <c r="C25" i="22" s="1"/>
  <c r="C12" i="22" s="1"/>
  <c r="S5" i="124"/>
  <c r="R5" i="32"/>
  <c r="G9" i="97" s="1"/>
  <c r="O6" i="124"/>
  <c r="N6" i="32"/>
  <c r="C10" i="97" s="1"/>
  <c r="Z31" i="97"/>
  <c r="C26" i="26"/>
  <c r="U7" i="15"/>
  <c r="R40" i="15"/>
  <c r="R40" i="18" s="1"/>
  <c r="R40" i="20" s="1"/>
  <c r="F21" i="27" s="1"/>
  <c r="Q20" i="123" s="1"/>
  <c r="E7" i="14"/>
  <c r="E39" i="14"/>
  <c r="S8" i="15"/>
  <c r="S8" i="18" s="1"/>
  <c r="S8" i="20" s="1"/>
  <c r="G5" i="27" s="1"/>
  <c r="R4" i="123" s="1"/>
  <c r="D8" i="20"/>
  <c r="D8" i="15"/>
  <c r="D8" i="18"/>
  <c r="AD12" i="97"/>
  <c r="G7" i="26"/>
  <c r="G7" i="29" s="1"/>
  <c r="G7" i="15"/>
  <c r="G7" i="17" s="1"/>
  <c r="G37" i="22"/>
  <c r="G24" i="22" s="1"/>
  <c r="E7" i="25"/>
  <c r="E25" i="25"/>
  <c r="AD30" i="97"/>
  <c r="G25" i="26"/>
  <c r="G25" i="29" s="1"/>
  <c r="J39" i="17"/>
  <c r="W39" i="15"/>
  <c r="J6" i="14"/>
  <c r="J38" i="14"/>
  <c r="C40" i="20"/>
  <c r="C40" i="18"/>
  <c r="C40" i="15"/>
  <c r="V39" i="15"/>
  <c r="I39" i="17"/>
  <c r="I6" i="14"/>
  <c r="I38" i="14"/>
  <c r="F7" i="25"/>
  <c r="K39" i="20"/>
  <c r="K39" i="18"/>
  <c r="AA31" i="97"/>
  <c r="D26" i="26"/>
  <c r="D26" i="29" s="1"/>
  <c r="K7" i="20"/>
  <c r="K7" i="18"/>
  <c r="K111" i="18" s="1"/>
  <c r="S40" i="15"/>
  <c r="S40" i="18" s="1"/>
  <c r="S40" i="20" s="1"/>
  <c r="G21" i="27" s="1"/>
  <c r="R20" i="123" s="1"/>
  <c r="F7" i="14"/>
  <c r="F39" i="14"/>
  <c r="AE10" i="124"/>
  <c r="R21" i="32"/>
  <c r="G25" i="97" s="1"/>
  <c r="U39" i="15"/>
  <c r="H39" i="17"/>
  <c r="H38" i="14"/>
  <c r="H6" i="14"/>
  <c r="C8" i="18"/>
  <c r="C8" i="20"/>
  <c r="C8" i="15"/>
  <c r="K38" i="15"/>
  <c r="D38" i="22"/>
  <c r="D25" i="22" s="1"/>
  <c r="P6" i="124"/>
  <c r="O6" i="32"/>
  <c r="D10" i="97" s="1"/>
  <c r="V7" i="15"/>
  <c r="K6" i="15"/>
  <c r="K6" i="17" s="1"/>
  <c r="D40" i="20"/>
  <c r="D40" i="18"/>
  <c r="D40" i="15"/>
  <c r="W7" i="15"/>
  <c r="F25" i="25"/>
  <c r="Z13" i="97"/>
  <c r="C8" i="26"/>
  <c r="G39" i="15"/>
  <c r="G39" i="17" s="1"/>
  <c r="R8" i="15"/>
  <c r="R8" i="18" s="1"/>
  <c r="R8" i="20" s="1"/>
  <c r="F5" i="27" s="1"/>
  <c r="Q4" i="123" s="1"/>
  <c r="AA13" i="97"/>
  <c r="D8" i="26"/>
  <c r="D8" i="29" s="1"/>
  <c r="G148" i="25" l="1"/>
  <c r="G189" i="25" s="1"/>
  <c r="G73" i="26"/>
  <c r="B103" i="22"/>
  <c r="B79" i="25" s="1"/>
  <c r="B86" i="26" s="1"/>
  <c r="L86" i="26" s="1"/>
  <c r="B116" i="22"/>
  <c r="B120" i="25" s="1"/>
  <c r="B128" i="26" s="1"/>
  <c r="L128" i="26" s="1"/>
  <c r="O12" i="22"/>
  <c r="C33" i="27" s="1"/>
  <c r="B38" i="25"/>
  <c r="B51" i="22"/>
  <c r="B26" i="26"/>
  <c r="B26" i="29" s="1"/>
  <c r="Y31" i="97"/>
  <c r="O9" i="18"/>
  <c r="O9" i="20" s="1"/>
  <c r="C6" i="27" s="1"/>
  <c r="B40" i="14"/>
  <c r="B93" i="15"/>
  <c r="B93" i="18" s="1"/>
  <c r="B93" i="20" s="1"/>
  <c r="B67" i="25" s="1"/>
  <c r="B74" i="26" s="1"/>
  <c r="L74" i="26" s="1"/>
  <c r="B145" i="15"/>
  <c r="B145" i="18" s="1"/>
  <c r="B145" i="20" s="1"/>
  <c r="B108" i="25" s="1"/>
  <c r="B116" i="26" s="1"/>
  <c r="L116" i="26" s="1"/>
  <c r="B8" i="14"/>
  <c r="O41" i="15"/>
  <c r="O41" i="18" s="1"/>
  <c r="O41" i="20" s="1"/>
  <c r="C22" i="27" s="1"/>
  <c r="Y13" i="97"/>
  <c r="B8" i="26"/>
  <c r="B8" i="29" s="1"/>
  <c r="E130" i="25"/>
  <c r="E171" i="25" s="1"/>
  <c r="K159" i="25"/>
  <c r="G160" i="25"/>
  <c r="G201" i="25" s="1"/>
  <c r="F148" i="25"/>
  <c r="F189" i="25" s="1"/>
  <c r="G11" i="22"/>
  <c r="G63" i="22"/>
  <c r="G76" i="22" s="1"/>
  <c r="G101" i="22" s="1"/>
  <c r="G77" i="25" s="1"/>
  <c r="G84" i="26" s="1"/>
  <c r="Z43" i="97"/>
  <c r="C38" i="26"/>
  <c r="D38" i="26"/>
  <c r="D38" i="29" s="1"/>
  <c r="AA43" i="97"/>
  <c r="E115" i="22"/>
  <c r="E119" i="25" s="1"/>
  <c r="E127" i="26" s="1"/>
  <c r="E89" i="22"/>
  <c r="E102" i="22"/>
  <c r="E78" i="25" s="1"/>
  <c r="E85" i="26" s="1"/>
  <c r="E37" i="25"/>
  <c r="R11" i="22"/>
  <c r="F32" i="27" s="1"/>
  <c r="S31" i="123"/>
  <c r="AQ12" i="124"/>
  <c r="R31" i="32"/>
  <c r="G35" i="97" s="1"/>
  <c r="C161" i="25"/>
  <c r="C202" i="25" s="1"/>
  <c r="D161" i="25"/>
  <c r="D202" i="25" s="1"/>
  <c r="W30" i="123"/>
  <c r="V30" i="32"/>
  <c r="K34" i="97" s="1"/>
  <c r="AU11" i="124"/>
  <c r="C64" i="22"/>
  <c r="C77" i="22" s="1"/>
  <c r="J114" i="22"/>
  <c r="J118" i="25" s="1"/>
  <c r="J126" i="26" s="1"/>
  <c r="J36" i="25"/>
  <c r="W10" i="22"/>
  <c r="K31" i="27" s="1"/>
  <c r="J101" i="22"/>
  <c r="J77" i="25" s="1"/>
  <c r="J84" i="26" s="1"/>
  <c r="J88" i="22"/>
  <c r="D12" i="22"/>
  <c r="D64" i="22"/>
  <c r="D77" i="22" s="1"/>
  <c r="AH41" i="97"/>
  <c r="K36" i="26"/>
  <c r="K36" i="29" s="1"/>
  <c r="AD42" i="97"/>
  <c r="G37" i="26"/>
  <c r="G37" i="29" s="1"/>
  <c r="O32" i="123"/>
  <c r="AM13" i="124"/>
  <c r="N32" i="32"/>
  <c r="C36" i="97" s="1"/>
  <c r="P32" i="123"/>
  <c r="AN13" i="124"/>
  <c r="O32" i="32"/>
  <c r="D36" i="97" s="1"/>
  <c r="K200" i="25"/>
  <c r="F115" i="22"/>
  <c r="F119" i="25" s="1"/>
  <c r="F127" i="26" s="1"/>
  <c r="F102" i="22"/>
  <c r="F78" i="25" s="1"/>
  <c r="F85" i="26" s="1"/>
  <c r="F89" i="22"/>
  <c r="F37" i="25"/>
  <c r="S11" i="22"/>
  <c r="G32" i="27" s="1"/>
  <c r="U10" i="22"/>
  <c r="I31" i="27" s="1"/>
  <c r="H114" i="22"/>
  <c r="H118" i="25" s="1"/>
  <c r="H126" i="26" s="1"/>
  <c r="H36" i="25"/>
  <c r="H101" i="22"/>
  <c r="H77" i="25" s="1"/>
  <c r="H84" i="26" s="1"/>
  <c r="H88" i="22"/>
  <c r="I114" i="22"/>
  <c r="I118" i="25" s="1"/>
  <c r="I126" i="26" s="1"/>
  <c r="V10" i="22"/>
  <c r="J31" i="27" s="1"/>
  <c r="I88" i="22"/>
  <c r="I101" i="22"/>
  <c r="I77" i="25" s="1"/>
  <c r="I84" i="26" s="1"/>
  <c r="I36" i="25"/>
  <c r="F130" i="25"/>
  <c r="F171" i="25" s="1"/>
  <c r="E148" i="25"/>
  <c r="E189" i="25" s="1"/>
  <c r="C60" i="15"/>
  <c r="C60" i="18" s="1"/>
  <c r="C60" i="20" s="1"/>
  <c r="C48" i="25" s="1"/>
  <c r="C55" i="26" s="1"/>
  <c r="C50" i="22"/>
  <c r="G111" i="15"/>
  <c r="D50" i="22"/>
  <c r="G59" i="15"/>
  <c r="C112" i="15"/>
  <c r="C112" i="18" s="1"/>
  <c r="C112" i="20" s="1"/>
  <c r="C89" i="25" s="1"/>
  <c r="C97" i="26" s="1"/>
  <c r="K111" i="20"/>
  <c r="K88" i="25" s="1"/>
  <c r="K96" i="26" s="1"/>
  <c r="K49" i="22"/>
  <c r="K36" i="22" s="1"/>
  <c r="K23" i="22" s="1"/>
  <c r="K10" i="22" s="1"/>
  <c r="K143" i="18"/>
  <c r="K143" i="20" s="1"/>
  <c r="K106" i="25" s="1"/>
  <c r="K114" i="26" s="1"/>
  <c r="D92" i="15"/>
  <c r="D92" i="18" s="1"/>
  <c r="D92" i="20" s="1"/>
  <c r="D66" i="25" s="1"/>
  <c r="D73" i="26" s="1"/>
  <c r="D144" i="15"/>
  <c r="D144" i="18" s="1"/>
  <c r="D144" i="20" s="1"/>
  <c r="D107" i="25" s="1"/>
  <c r="D115" i="26" s="1"/>
  <c r="K142" i="15"/>
  <c r="J58" i="14"/>
  <c r="J90" i="14"/>
  <c r="J110" i="14"/>
  <c r="J142" i="14"/>
  <c r="K110" i="15"/>
  <c r="D112" i="15"/>
  <c r="D112" i="18" s="1"/>
  <c r="D112" i="20" s="1"/>
  <c r="D89" i="25" s="1"/>
  <c r="D97" i="26" s="1"/>
  <c r="I58" i="14"/>
  <c r="I90" i="14"/>
  <c r="K90" i="15"/>
  <c r="F59" i="14"/>
  <c r="F91" i="14"/>
  <c r="E111" i="14"/>
  <c r="E143" i="14"/>
  <c r="H142" i="14"/>
  <c r="H110" i="14"/>
  <c r="G143" i="15"/>
  <c r="G91" i="15"/>
  <c r="C144" i="15"/>
  <c r="C144" i="18" s="1"/>
  <c r="C144" i="20" s="1"/>
  <c r="C107" i="25" s="1"/>
  <c r="C115" i="26" s="1"/>
  <c r="C92" i="15"/>
  <c r="C92" i="18" s="1"/>
  <c r="C92" i="20" s="1"/>
  <c r="C66" i="25" s="1"/>
  <c r="C73" i="26" s="1"/>
  <c r="I142" i="14"/>
  <c r="I110" i="14"/>
  <c r="K58" i="15"/>
  <c r="D60" i="15"/>
  <c r="D60" i="18" s="1"/>
  <c r="D60" i="20" s="1"/>
  <c r="D48" i="25" s="1"/>
  <c r="D55" i="26" s="1"/>
  <c r="F111" i="14"/>
  <c r="F143" i="14"/>
  <c r="E91" i="14"/>
  <c r="E59" i="14"/>
  <c r="H58" i="14"/>
  <c r="H90" i="14"/>
  <c r="X39" i="18"/>
  <c r="X39" i="20" s="1"/>
  <c r="L20" i="27" s="1"/>
  <c r="W19" i="123" s="1"/>
  <c r="K91" i="18"/>
  <c r="K91" i="20" s="1"/>
  <c r="K65" i="25" s="1"/>
  <c r="K72" i="26" s="1"/>
  <c r="X7" i="18"/>
  <c r="X7" i="20" s="1"/>
  <c r="L4" i="27" s="1"/>
  <c r="W3" i="123" s="1"/>
  <c r="K59" i="18"/>
  <c r="K59" i="20" s="1"/>
  <c r="K47" i="25" s="1"/>
  <c r="K54" i="26" s="1"/>
  <c r="AC10" i="124"/>
  <c r="P21" i="32"/>
  <c r="E25" i="97" s="1"/>
  <c r="T39" i="15"/>
  <c r="G6" i="14"/>
  <c r="G38" i="14"/>
  <c r="Q40" i="15"/>
  <c r="Q40" i="18" s="1"/>
  <c r="Q40" i="20" s="1"/>
  <c r="E21" i="27" s="1"/>
  <c r="P20" i="123" s="1"/>
  <c r="D7" i="14"/>
  <c r="D39" i="14"/>
  <c r="C7" i="25"/>
  <c r="AC30" i="97"/>
  <c r="F25" i="26"/>
  <c r="F25" i="29" s="1"/>
  <c r="D25" i="25"/>
  <c r="I38" i="15"/>
  <c r="AB30" i="97"/>
  <c r="E25" i="26"/>
  <c r="E25" i="29" s="1"/>
  <c r="T7" i="15"/>
  <c r="D7" i="25"/>
  <c r="E7" i="15"/>
  <c r="X38" i="15"/>
  <c r="K38" i="17"/>
  <c r="K5" i="14"/>
  <c r="K37" i="14"/>
  <c r="F39" i="15"/>
  <c r="F39" i="17" s="1"/>
  <c r="AC12" i="97"/>
  <c r="F7" i="26"/>
  <c r="F7" i="29" s="1"/>
  <c r="J6" i="15"/>
  <c r="J6" i="17" s="1"/>
  <c r="C8" i="29"/>
  <c r="P8" i="15"/>
  <c r="P8" i="18" s="1"/>
  <c r="P8" i="20" s="1"/>
  <c r="D5" i="27" s="1"/>
  <c r="O4" i="123" s="1"/>
  <c r="H6" i="15"/>
  <c r="H6" i="17" s="1"/>
  <c r="H39" i="18"/>
  <c r="H39" i="20"/>
  <c r="F37" i="22"/>
  <c r="F24" i="22" s="1"/>
  <c r="K6" i="25"/>
  <c r="K24" i="25"/>
  <c r="R5" i="124"/>
  <c r="Q5" i="32"/>
  <c r="F9" i="97" s="1"/>
  <c r="I6" i="15"/>
  <c r="I6" i="17" s="1"/>
  <c r="I39" i="18"/>
  <c r="I39" i="20"/>
  <c r="P40" i="15"/>
  <c r="P40" i="18" s="1"/>
  <c r="P40" i="20" s="1"/>
  <c r="D21" i="27" s="1"/>
  <c r="O20" i="123" s="1"/>
  <c r="C7" i="14"/>
  <c r="C39" i="14"/>
  <c r="J38" i="15"/>
  <c r="E37" i="22"/>
  <c r="E24" i="22" s="1"/>
  <c r="J7" i="18"/>
  <c r="J111" i="18" s="1"/>
  <c r="J7" i="20"/>
  <c r="H38" i="15"/>
  <c r="Q5" i="124"/>
  <c r="P5" i="32"/>
  <c r="E9" i="97" s="1"/>
  <c r="C26" i="29"/>
  <c r="AD10" i="124"/>
  <c r="Q21" i="32"/>
  <c r="F25" i="97" s="1"/>
  <c r="X6" i="15"/>
  <c r="I7" i="18"/>
  <c r="I111" i="18" s="1"/>
  <c r="I7" i="20"/>
  <c r="F7" i="15"/>
  <c r="F7" i="17" s="1"/>
  <c r="C25" i="25"/>
  <c r="J39" i="18"/>
  <c r="J39" i="20"/>
  <c r="AB12" i="97"/>
  <c r="E7" i="26"/>
  <c r="E7" i="29" s="1"/>
  <c r="Q8" i="15"/>
  <c r="Q8" i="18" s="1"/>
  <c r="Q8" i="20" s="1"/>
  <c r="E5" i="27" s="1"/>
  <c r="P4" i="123" s="1"/>
  <c r="E39" i="15"/>
  <c r="H7" i="20"/>
  <c r="H7" i="18"/>
  <c r="H111" i="18" s="1"/>
  <c r="Z11" i="124" l="1"/>
  <c r="N21" i="123"/>
  <c r="L8" i="26"/>
  <c r="L26" i="26"/>
  <c r="B161" i="25"/>
  <c r="B202" i="25" s="1"/>
  <c r="B38" i="26"/>
  <c r="B38" i="29" s="1"/>
  <c r="Y43" i="97"/>
  <c r="AL13" i="124"/>
  <c r="N32" i="123"/>
  <c r="M32" i="32"/>
  <c r="B36" i="97" s="1"/>
  <c r="B40" i="20"/>
  <c r="B25" i="25" s="1"/>
  <c r="B40" i="15"/>
  <c r="B40" i="18"/>
  <c r="B8" i="18"/>
  <c r="B8" i="20"/>
  <c r="B7" i="25" s="1"/>
  <c r="B8" i="15"/>
  <c r="O8" i="15" s="1"/>
  <c r="N5" i="123"/>
  <c r="N6" i="124"/>
  <c r="M6" i="32"/>
  <c r="B10" i="97" s="1"/>
  <c r="B149" i="25"/>
  <c r="B190" i="25" s="1"/>
  <c r="B38" i="22"/>
  <c r="B25" i="22" s="1"/>
  <c r="B12" i="22" s="1"/>
  <c r="H159" i="25"/>
  <c r="H200" i="25" s="1"/>
  <c r="K147" i="25"/>
  <c r="K188" i="25" s="1"/>
  <c r="D148" i="25"/>
  <c r="D189" i="25" s="1"/>
  <c r="D130" i="25"/>
  <c r="D171" i="25" s="1"/>
  <c r="E160" i="25"/>
  <c r="E201" i="25" s="1"/>
  <c r="J159" i="25"/>
  <c r="J200" i="25" s="1"/>
  <c r="F11" i="22"/>
  <c r="F63" i="22"/>
  <c r="F76" i="22" s="1"/>
  <c r="AF41" i="97"/>
  <c r="I36" i="26"/>
  <c r="I36" i="29" s="1"/>
  <c r="D89" i="22"/>
  <c r="D102" i="22"/>
  <c r="D78" i="25" s="1"/>
  <c r="D85" i="26" s="1"/>
  <c r="D37" i="25"/>
  <c r="D115" i="22"/>
  <c r="D119" i="25" s="1"/>
  <c r="D127" i="26" s="1"/>
  <c r="Q11" i="22"/>
  <c r="E32" i="27" s="1"/>
  <c r="C115" i="22"/>
  <c r="C119" i="25" s="1"/>
  <c r="C127" i="26" s="1"/>
  <c r="C37" i="25"/>
  <c r="P11" i="22"/>
  <c r="D32" i="27" s="1"/>
  <c r="C89" i="22"/>
  <c r="C102" i="22"/>
  <c r="C78" i="25" s="1"/>
  <c r="C38" i="29"/>
  <c r="K129" i="25"/>
  <c r="K170" i="25" s="1"/>
  <c r="I159" i="25"/>
  <c r="I200" i="25" s="1"/>
  <c r="AE41" i="97"/>
  <c r="H36" i="26"/>
  <c r="H36" i="29" s="1"/>
  <c r="AC42" i="97"/>
  <c r="F37" i="26"/>
  <c r="F37" i="29" s="1"/>
  <c r="V30" i="123"/>
  <c r="AT11" i="124"/>
  <c r="U30" i="32"/>
  <c r="J34" i="97" s="1"/>
  <c r="Q31" i="123"/>
  <c r="P31" i="32"/>
  <c r="E35" i="97" s="1"/>
  <c r="AO12" i="124"/>
  <c r="E11" i="22"/>
  <c r="E63" i="22"/>
  <c r="E76" i="22" s="1"/>
  <c r="J36" i="26"/>
  <c r="J36" i="29" s="1"/>
  <c r="AG41" i="97"/>
  <c r="AB42" i="97"/>
  <c r="E37" i="26"/>
  <c r="E37" i="29" s="1"/>
  <c r="G88" i="22"/>
  <c r="T10" i="22"/>
  <c r="H31" i="27" s="1"/>
  <c r="G36" i="25"/>
  <c r="G114" i="22"/>
  <c r="G118" i="25" s="1"/>
  <c r="R31" i="123"/>
  <c r="Q31" i="32"/>
  <c r="F35" i="97" s="1"/>
  <c r="AP12" i="124"/>
  <c r="U30" i="123"/>
  <c r="AS11" i="124"/>
  <c r="T30" i="32"/>
  <c r="I34" i="97" s="1"/>
  <c r="T30" i="123"/>
  <c r="S30" i="32"/>
  <c r="H34" i="97" s="1"/>
  <c r="AR11" i="124"/>
  <c r="F160" i="25"/>
  <c r="F201" i="25" s="1"/>
  <c r="C130" i="25"/>
  <c r="C171" i="25" s="1"/>
  <c r="C148" i="25"/>
  <c r="C189" i="25" s="1"/>
  <c r="K62" i="22"/>
  <c r="K75" i="22" s="1"/>
  <c r="K87" i="22" s="1"/>
  <c r="J110" i="15"/>
  <c r="E111" i="15"/>
  <c r="E7" i="17"/>
  <c r="J111" i="20"/>
  <c r="J88" i="25" s="1"/>
  <c r="J96" i="26" s="1"/>
  <c r="I143" i="18"/>
  <c r="I143" i="20" s="1"/>
  <c r="I106" i="25" s="1"/>
  <c r="I114" i="26" s="1"/>
  <c r="I49" i="22"/>
  <c r="I36" i="22" s="1"/>
  <c r="I23" i="22" s="1"/>
  <c r="I10" i="22" s="1"/>
  <c r="J143" i="18"/>
  <c r="J143" i="20" s="1"/>
  <c r="J106" i="25" s="1"/>
  <c r="J114" i="26" s="1"/>
  <c r="J49" i="22"/>
  <c r="H49" i="22"/>
  <c r="H36" i="22" s="1"/>
  <c r="H23" i="22" s="1"/>
  <c r="H10" i="22" s="1"/>
  <c r="H143" i="18"/>
  <c r="H143" i="20" s="1"/>
  <c r="H106" i="25" s="1"/>
  <c r="H114" i="26" s="1"/>
  <c r="H111" i="20"/>
  <c r="H88" i="25" s="1"/>
  <c r="H96" i="26" s="1"/>
  <c r="I111" i="20"/>
  <c r="I88" i="25" s="1"/>
  <c r="I96" i="26" s="1"/>
  <c r="K141" i="14"/>
  <c r="K109" i="14"/>
  <c r="I142" i="15"/>
  <c r="I90" i="15"/>
  <c r="C91" i="14"/>
  <c r="C59" i="14"/>
  <c r="J142" i="15"/>
  <c r="C111" i="14"/>
  <c r="C143" i="14"/>
  <c r="J90" i="15"/>
  <c r="F143" i="15"/>
  <c r="F91" i="15"/>
  <c r="G58" i="14"/>
  <c r="G90" i="14"/>
  <c r="H110" i="15"/>
  <c r="J58" i="15"/>
  <c r="D143" i="14"/>
  <c r="D111" i="14"/>
  <c r="E91" i="15"/>
  <c r="E143" i="15"/>
  <c r="H58" i="15"/>
  <c r="F59" i="15"/>
  <c r="K57" i="14"/>
  <c r="K89" i="14"/>
  <c r="H90" i="15"/>
  <c r="H142" i="15"/>
  <c r="E59" i="15"/>
  <c r="F111" i="15"/>
  <c r="I110" i="15"/>
  <c r="G110" i="14"/>
  <c r="G142" i="14"/>
  <c r="I58" i="15"/>
  <c r="D59" i="14"/>
  <c r="D91" i="14"/>
  <c r="V39" i="18"/>
  <c r="V39" i="20" s="1"/>
  <c r="J20" i="27" s="1"/>
  <c r="U19" i="123" s="1"/>
  <c r="I91" i="18"/>
  <c r="I91" i="20" s="1"/>
  <c r="I65" i="25" s="1"/>
  <c r="I72" i="26" s="1"/>
  <c r="U39" i="18"/>
  <c r="U39" i="20" s="1"/>
  <c r="I20" i="27" s="1"/>
  <c r="T19" i="123" s="1"/>
  <c r="H91" i="18"/>
  <c r="H91" i="20" s="1"/>
  <c r="H65" i="25" s="1"/>
  <c r="H72" i="26" s="1"/>
  <c r="W39" i="18"/>
  <c r="W39" i="20" s="1"/>
  <c r="K20" i="27" s="1"/>
  <c r="V19" i="123" s="1"/>
  <c r="J91" i="18"/>
  <c r="J91" i="20" s="1"/>
  <c r="J65" i="25" s="1"/>
  <c r="J72" i="26" s="1"/>
  <c r="V7" i="18"/>
  <c r="V7" i="20" s="1"/>
  <c r="J4" i="27" s="1"/>
  <c r="U3" i="123" s="1"/>
  <c r="I59" i="18"/>
  <c r="I59" i="20" s="1"/>
  <c r="I47" i="25" s="1"/>
  <c r="I54" i="26" s="1"/>
  <c r="U7" i="18"/>
  <c r="U7" i="20" s="1"/>
  <c r="I4" i="27" s="1"/>
  <c r="T3" i="123" s="1"/>
  <c r="H59" i="18"/>
  <c r="H59" i="20" s="1"/>
  <c r="H47" i="25" s="1"/>
  <c r="H54" i="26" s="1"/>
  <c r="W7" i="18"/>
  <c r="W7" i="20" s="1"/>
  <c r="K4" i="27" s="1"/>
  <c r="V3" i="123" s="1"/>
  <c r="J59" i="18"/>
  <c r="J59" i="20" s="1"/>
  <c r="J47" i="25" s="1"/>
  <c r="J54" i="26" s="1"/>
  <c r="D37" i="22"/>
  <c r="D24" i="22" s="1"/>
  <c r="O5" i="124"/>
  <c r="N5" i="32"/>
  <c r="C9" i="97" s="1"/>
  <c r="N21" i="32"/>
  <c r="C25" i="97" s="1"/>
  <c r="AA10" i="124"/>
  <c r="O21" i="32"/>
  <c r="D25" i="97" s="1"/>
  <c r="AB10" i="124"/>
  <c r="J24" i="25"/>
  <c r="I6" i="25"/>
  <c r="J6" i="25"/>
  <c r="W38" i="15"/>
  <c r="J38" i="17"/>
  <c r="J5" i="14"/>
  <c r="J37" i="14"/>
  <c r="C39" i="15"/>
  <c r="I24" i="25"/>
  <c r="AH29" i="97"/>
  <c r="K24" i="26"/>
  <c r="K24" i="29" s="1"/>
  <c r="W6" i="15"/>
  <c r="K38" i="20"/>
  <c r="K38" i="18"/>
  <c r="AA30" i="97"/>
  <c r="D25" i="26"/>
  <c r="D25" i="29" s="1"/>
  <c r="Z12" i="97"/>
  <c r="C7" i="26"/>
  <c r="D39" i="15"/>
  <c r="S7" i="15"/>
  <c r="U38" i="15"/>
  <c r="H38" i="17"/>
  <c r="H37" i="14"/>
  <c r="H5" i="14"/>
  <c r="C7" i="15"/>
  <c r="C7" i="17" s="1"/>
  <c r="W4" i="124"/>
  <c r="V4" i="32"/>
  <c r="K8" i="97" s="1"/>
  <c r="U6" i="15"/>
  <c r="S39" i="15"/>
  <c r="F6" i="14"/>
  <c r="F38" i="14"/>
  <c r="K37" i="15"/>
  <c r="P5" i="124"/>
  <c r="O5" i="32"/>
  <c r="D9" i="97" s="1"/>
  <c r="D7" i="15"/>
  <c r="D7" i="17" s="1"/>
  <c r="G38" i="15"/>
  <c r="G38" i="17" s="1"/>
  <c r="G39" i="20"/>
  <c r="G39" i="18"/>
  <c r="H6" i="25"/>
  <c r="R39" i="15"/>
  <c r="E39" i="17"/>
  <c r="E6" i="14"/>
  <c r="E38" i="14"/>
  <c r="Z30" i="97"/>
  <c r="C25" i="26"/>
  <c r="K6" i="18"/>
  <c r="K110" i="18" s="1"/>
  <c r="K6" i="20"/>
  <c r="V6" i="15"/>
  <c r="AH11" i="97"/>
  <c r="K6" i="26"/>
  <c r="K6" i="29" s="1"/>
  <c r="K5" i="15"/>
  <c r="K5" i="17" s="1"/>
  <c r="AA12" i="97"/>
  <c r="D7" i="26"/>
  <c r="D7" i="29" s="1"/>
  <c r="G6" i="15"/>
  <c r="G6" i="17" s="1"/>
  <c r="C37" i="22"/>
  <c r="C24" i="22" s="1"/>
  <c r="AI9" i="124"/>
  <c r="V20" i="32"/>
  <c r="K24" i="97" s="1"/>
  <c r="H24" i="25"/>
  <c r="R7" i="15"/>
  <c r="G7" i="20"/>
  <c r="G7" i="18"/>
  <c r="G111" i="18" s="1"/>
  <c r="I38" i="17"/>
  <c r="V38" i="15"/>
  <c r="I5" i="14"/>
  <c r="I37" i="14"/>
  <c r="L38" i="26" l="1"/>
  <c r="G159" i="25"/>
  <c r="G200" i="25" s="1"/>
  <c r="G126" i="26"/>
  <c r="C160" i="25"/>
  <c r="C201" i="25" s="1"/>
  <c r="C85" i="26"/>
  <c r="B64" i="22"/>
  <c r="B77" i="22" s="1"/>
  <c r="B89" i="22" s="1"/>
  <c r="J129" i="25"/>
  <c r="J170" i="25" s="1"/>
  <c r="O8" i="18"/>
  <c r="O8" i="20" s="1"/>
  <c r="C5" i="27" s="1"/>
  <c r="I129" i="25"/>
  <c r="I170" i="25" s="1"/>
  <c r="K100" i="22"/>
  <c r="K76" i="25" s="1"/>
  <c r="K83" i="26" s="1"/>
  <c r="B50" i="22"/>
  <c r="B92" i="15"/>
  <c r="B92" i="18" s="1"/>
  <c r="B92" i="20" s="1"/>
  <c r="B66" i="25" s="1"/>
  <c r="B73" i="26" s="1"/>
  <c r="L73" i="26" s="1"/>
  <c r="O40" i="15"/>
  <c r="O40" i="18" s="1"/>
  <c r="O40" i="20" s="1"/>
  <c r="C21" i="27" s="1"/>
  <c r="B7" i="14"/>
  <c r="B144" i="15"/>
  <c r="B144" i="18" s="1"/>
  <c r="B144" i="20" s="1"/>
  <c r="B107" i="25" s="1"/>
  <c r="B115" i="26" s="1"/>
  <c r="L115" i="26" s="1"/>
  <c r="B39" i="14"/>
  <c r="Y12" i="97"/>
  <c r="B7" i="26"/>
  <c r="B7" i="29" s="1"/>
  <c r="Y30" i="97"/>
  <c r="B25" i="26"/>
  <c r="B25" i="29" s="1"/>
  <c r="I147" i="25"/>
  <c r="I188" i="25" s="1"/>
  <c r="K35" i="25"/>
  <c r="K35" i="26" s="1"/>
  <c r="K35" i="29" s="1"/>
  <c r="H147" i="25"/>
  <c r="H188" i="25" s="1"/>
  <c r="C11" i="22"/>
  <c r="C63" i="22"/>
  <c r="C76" i="22" s="1"/>
  <c r="K113" i="22"/>
  <c r="K117" i="25" s="1"/>
  <c r="K125" i="26" s="1"/>
  <c r="C37" i="26"/>
  <c r="Z42" i="97"/>
  <c r="D37" i="26"/>
  <c r="D37" i="29" s="1"/>
  <c r="AA42" i="97"/>
  <c r="O31" i="123"/>
  <c r="N31" i="32"/>
  <c r="C35" i="97" s="1"/>
  <c r="AM12" i="124"/>
  <c r="D11" i="22"/>
  <c r="D63" i="22"/>
  <c r="D76" i="22" s="1"/>
  <c r="H129" i="25"/>
  <c r="H170" i="25" s="1"/>
  <c r="J147" i="25"/>
  <c r="J188" i="25" s="1"/>
  <c r="AD41" i="97"/>
  <c r="G36" i="26"/>
  <c r="G36" i="29" s="1"/>
  <c r="D160" i="25"/>
  <c r="D201" i="25" s="1"/>
  <c r="E88" i="22"/>
  <c r="E101" i="22"/>
  <c r="E77" i="25" s="1"/>
  <c r="E84" i="26" s="1"/>
  <c r="R10" i="22"/>
  <c r="F31" i="27" s="1"/>
  <c r="E114" i="22"/>
  <c r="E118" i="25" s="1"/>
  <c r="E126" i="26" s="1"/>
  <c r="E36" i="25"/>
  <c r="X9" i="22"/>
  <c r="L30" i="27" s="1"/>
  <c r="AU10" i="124" s="1"/>
  <c r="S30" i="123"/>
  <c r="AQ11" i="124"/>
  <c r="R30" i="32"/>
  <c r="G34" i="97" s="1"/>
  <c r="P31" i="123"/>
  <c r="O31" i="32"/>
  <c r="D35" i="97" s="1"/>
  <c r="AN12" i="124"/>
  <c r="F101" i="22"/>
  <c r="F77" i="25" s="1"/>
  <c r="F84" i="26" s="1"/>
  <c r="F36" i="25"/>
  <c r="F88" i="22"/>
  <c r="F114" i="22"/>
  <c r="F118" i="25" s="1"/>
  <c r="F126" i="26" s="1"/>
  <c r="S10" i="22"/>
  <c r="G31" i="27" s="1"/>
  <c r="J36" i="22"/>
  <c r="J23" i="22" s="1"/>
  <c r="J10" i="22" s="1"/>
  <c r="K57" i="15"/>
  <c r="K142" i="18"/>
  <c r="K142" i="20" s="1"/>
  <c r="K105" i="25" s="1"/>
  <c r="K113" i="26" s="1"/>
  <c r="K48" i="22"/>
  <c r="K35" i="22" s="1"/>
  <c r="K22" i="22" s="1"/>
  <c r="K9" i="22" s="1"/>
  <c r="I62" i="22"/>
  <c r="I75" i="22" s="1"/>
  <c r="G49" i="22"/>
  <c r="G36" i="22" s="1"/>
  <c r="G23" i="22" s="1"/>
  <c r="G10" i="22" s="1"/>
  <c r="G143" i="18"/>
  <c r="G143" i="20" s="1"/>
  <c r="G106" i="25" s="1"/>
  <c r="G114" i="26" s="1"/>
  <c r="H62" i="22"/>
  <c r="H75" i="22" s="1"/>
  <c r="G111" i="20"/>
  <c r="G88" i="25" s="1"/>
  <c r="G96" i="26" s="1"/>
  <c r="K110" i="20"/>
  <c r="K87" i="25" s="1"/>
  <c r="K95" i="26" s="1"/>
  <c r="H109" i="14"/>
  <c r="H141" i="14"/>
  <c r="E110" i="14"/>
  <c r="E142" i="14"/>
  <c r="G90" i="15"/>
  <c r="G142" i="15"/>
  <c r="D91" i="15"/>
  <c r="D143" i="15"/>
  <c r="C143" i="15"/>
  <c r="C91" i="15"/>
  <c r="F110" i="14"/>
  <c r="F142" i="14"/>
  <c r="K89" i="15"/>
  <c r="K141" i="15"/>
  <c r="H89" i="14"/>
  <c r="H57" i="14"/>
  <c r="E90" i="14"/>
  <c r="E58" i="14"/>
  <c r="G58" i="15"/>
  <c r="C59" i="15"/>
  <c r="I141" i="14"/>
  <c r="I109" i="14"/>
  <c r="J89" i="14"/>
  <c r="J57" i="14"/>
  <c r="J141" i="14"/>
  <c r="J109" i="14"/>
  <c r="I57" i="14"/>
  <c r="I89" i="14"/>
  <c r="D59" i="15"/>
  <c r="G110" i="15"/>
  <c r="D111" i="15"/>
  <c r="F58" i="14"/>
  <c r="F90" i="14"/>
  <c r="C111" i="15"/>
  <c r="K109" i="15"/>
  <c r="T39" i="18"/>
  <c r="T39" i="20" s="1"/>
  <c r="H20" i="27" s="1"/>
  <c r="S19" i="123" s="1"/>
  <c r="G91" i="18"/>
  <c r="G91" i="20" s="1"/>
  <c r="G65" i="25" s="1"/>
  <c r="X38" i="18"/>
  <c r="X38" i="20" s="1"/>
  <c r="L19" i="27" s="1"/>
  <c r="W18" i="123" s="1"/>
  <c r="K90" i="18"/>
  <c r="K90" i="20" s="1"/>
  <c r="K64" i="25" s="1"/>
  <c r="K71" i="26" s="1"/>
  <c r="X6" i="18"/>
  <c r="X6" i="20" s="1"/>
  <c r="K58" i="18"/>
  <c r="K58" i="20" s="1"/>
  <c r="K46" i="25" s="1"/>
  <c r="K53" i="26" s="1"/>
  <c r="T7" i="18"/>
  <c r="T7" i="20" s="1"/>
  <c r="H4" i="27" s="1"/>
  <c r="S3" i="123" s="1"/>
  <c r="G59" i="18"/>
  <c r="G59" i="20" s="1"/>
  <c r="G47" i="25" s="1"/>
  <c r="X5" i="15"/>
  <c r="J5" i="15"/>
  <c r="J5" i="17" s="1"/>
  <c r="U20" i="32"/>
  <c r="J24" i="97" s="1"/>
  <c r="AH9" i="124"/>
  <c r="I37" i="15"/>
  <c r="I38" i="18"/>
  <c r="I38" i="20"/>
  <c r="G6" i="25"/>
  <c r="E7" i="20"/>
  <c r="E7" i="18"/>
  <c r="E111" i="18" s="1"/>
  <c r="K5" i="25"/>
  <c r="C25" i="29"/>
  <c r="E6" i="15"/>
  <c r="E6" i="17" s="1"/>
  <c r="E39" i="18"/>
  <c r="E39" i="20"/>
  <c r="T4" i="124"/>
  <c r="S4" i="32"/>
  <c r="H8" i="97" s="1"/>
  <c r="T38" i="15"/>
  <c r="G5" i="14"/>
  <c r="G37" i="14"/>
  <c r="Q7" i="15"/>
  <c r="F39" i="18"/>
  <c r="F39" i="20"/>
  <c r="H6" i="20"/>
  <c r="H6" i="18"/>
  <c r="H110" i="18" s="1"/>
  <c r="H5" i="15"/>
  <c r="H5" i="17" s="1"/>
  <c r="P39" i="15"/>
  <c r="C39" i="17"/>
  <c r="C6" i="14"/>
  <c r="C38" i="14"/>
  <c r="J37" i="15"/>
  <c r="AG29" i="97"/>
  <c r="J24" i="26"/>
  <c r="J24" i="29" s="1"/>
  <c r="J38" i="20"/>
  <c r="J38" i="18"/>
  <c r="AG11" i="97"/>
  <c r="J6" i="26"/>
  <c r="J6" i="29" s="1"/>
  <c r="S20" i="32"/>
  <c r="H24" i="97" s="1"/>
  <c r="AF9" i="124"/>
  <c r="T6" i="15"/>
  <c r="X37" i="15"/>
  <c r="K37" i="17"/>
  <c r="K4" i="14"/>
  <c r="K36" i="14"/>
  <c r="F38" i="15"/>
  <c r="F38" i="17" s="1"/>
  <c r="P7" i="15"/>
  <c r="H38" i="18"/>
  <c r="H38" i="20"/>
  <c r="C7" i="29"/>
  <c r="AF29" i="97"/>
  <c r="I24" i="26"/>
  <c r="I24" i="29" s="1"/>
  <c r="V4" i="124"/>
  <c r="U4" i="32"/>
  <c r="J8" i="97" s="1"/>
  <c r="AF11" i="97"/>
  <c r="I6" i="26"/>
  <c r="I6" i="29" s="1"/>
  <c r="I5" i="15"/>
  <c r="I5" i="17" s="1"/>
  <c r="AE11" i="97"/>
  <c r="H6" i="26"/>
  <c r="H6" i="29" s="1"/>
  <c r="H37" i="15"/>
  <c r="K23" i="25"/>
  <c r="U4" i="124"/>
  <c r="T4" i="32"/>
  <c r="I8" i="97" s="1"/>
  <c r="AE29" i="97"/>
  <c r="H24" i="26"/>
  <c r="H24" i="29" s="1"/>
  <c r="I6" i="20"/>
  <c r="I6" i="18"/>
  <c r="I110" i="18" s="1"/>
  <c r="E38" i="15"/>
  <c r="G24" i="25"/>
  <c r="F6" i="15"/>
  <c r="F6" i="17" s="1"/>
  <c r="F7" i="18"/>
  <c r="F111" i="18" s="1"/>
  <c r="F7" i="20"/>
  <c r="Q39" i="15"/>
  <c r="D39" i="17"/>
  <c r="D38" i="14"/>
  <c r="D6" i="14"/>
  <c r="J6" i="18"/>
  <c r="J110" i="18" s="1"/>
  <c r="J6" i="20"/>
  <c r="AG9" i="124"/>
  <c r="T20" i="32"/>
  <c r="I24" i="97" s="1"/>
  <c r="G129" i="25" l="1"/>
  <c r="G170" i="25" s="1"/>
  <c r="G54" i="26"/>
  <c r="G147" i="25"/>
  <c r="G188" i="25" s="1"/>
  <c r="G72" i="26"/>
  <c r="O11" i="22"/>
  <c r="C32" i="27" s="1"/>
  <c r="B37" i="25"/>
  <c r="L25" i="26"/>
  <c r="L7" i="26"/>
  <c r="AH40" i="97"/>
  <c r="K158" i="25"/>
  <c r="K199" i="25" s="1"/>
  <c r="N4" i="123"/>
  <c r="M5" i="32"/>
  <c r="B9" i="97" s="1"/>
  <c r="N5" i="124"/>
  <c r="B148" i="25"/>
  <c r="B189" i="25" s="1"/>
  <c r="K146" i="25"/>
  <c r="K187" i="25" s="1"/>
  <c r="B37" i="22"/>
  <c r="B24" i="22" s="1"/>
  <c r="B11" i="22" s="1"/>
  <c r="N20" i="123"/>
  <c r="M21" i="32"/>
  <c r="B25" i="97" s="1"/>
  <c r="Z10" i="124"/>
  <c r="B39" i="15"/>
  <c r="B39" i="17" s="1"/>
  <c r="B39" i="18" s="1"/>
  <c r="B7" i="15"/>
  <c r="W29" i="123"/>
  <c r="E159" i="25"/>
  <c r="E200" i="25" s="1"/>
  <c r="E36" i="26"/>
  <c r="E36" i="29" s="1"/>
  <c r="AB41" i="97"/>
  <c r="C36" i="25"/>
  <c r="P10" i="22"/>
  <c r="D31" i="27" s="1"/>
  <c r="C101" i="22"/>
  <c r="C77" i="25" s="1"/>
  <c r="C84" i="26" s="1"/>
  <c r="C114" i="22"/>
  <c r="C118" i="25" s="1"/>
  <c r="C126" i="26" s="1"/>
  <c r="C88" i="22"/>
  <c r="V29" i="32"/>
  <c r="K33" i="97" s="1"/>
  <c r="F36" i="26"/>
  <c r="F36" i="29" s="1"/>
  <c r="AC41" i="97"/>
  <c r="K128" i="25"/>
  <c r="K169" i="25" s="1"/>
  <c r="R30" i="123"/>
  <c r="AP11" i="124"/>
  <c r="Q30" i="32"/>
  <c r="F34" i="97" s="1"/>
  <c r="F159" i="25"/>
  <c r="F200" i="25" s="1"/>
  <c r="J62" i="22"/>
  <c r="J75" i="22" s="1"/>
  <c r="J87" i="22" s="1"/>
  <c r="Q30" i="123"/>
  <c r="AO11" i="124"/>
  <c r="P30" i="32"/>
  <c r="E34" i="97" s="1"/>
  <c r="D88" i="22"/>
  <c r="D101" i="22"/>
  <c r="D77" i="25" s="1"/>
  <c r="D84" i="26" s="1"/>
  <c r="Q10" i="22"/>
  <c r="E31" i="27" s="1"/>
  <c r="D114" i="22"/>
  <c r="D118" i="25" s="1"/>
  <c r="D126" i="26" s="1"/>
  <c r="D36" i="25"/>
  <c r="C37" i="29"/>
  <c r="H57" i="15"/>
  <c r="J109" i="15"/>
  <c r="H109" i="15"/>
  <c r="J110" i="20"/>
  <c r="J87" i="25" s="1"/>
  <c r="J95" i="26" s="1"/>
  <c r="H48" i="22"/>
  <c r="H35" i="22" s="1"/>
  <c r="H22" i="22" s="1"/>
  <c r="H9" i="22" s="1"/>
  <c r="H142" i="18"/>
  <c r="H142" i="20" s="1"/>
  <c r="H105" i="25" s="1"/>
  <c r="H113" i="26" s="1"/>
  <c r="E143" i="18"/>
  <c r="E143" i="20" s="1"/>
  <c r="E106" i="25" s="1"/>
  <c r="E114" i="26" s="1"/>
  <c r="E49" i="22"/>
  <c r="E36" i="22" s="1"/>
  <c r="E23" i="22" s="1"/>
  <c r="E10" i="22" s="1"/>
  <c r="H87" i="22"/>
  <c r="H113" i="22"/>
  <c r="H117" i="25" s="1"/>
  <c r="H125" i="26" s="1"/>
  <c r="H100" i="22"/>
  <c r="H76" i="25" s="1"/>
  <c r="H83" i="26" s="1"/>
  <c r="U9" i="22"/>
  <c r="I30" i="27" s="1"/>
  <c r="H35" i="25"/>
  <c r="V9" i="22"/>
  <c r="J30" i="27" s="1"/>
  <c r="I100" i="22"/>
  <c r="I76" i="25" s="1"/>
  <c r="I83" i="26" s="1"/>
  <c r="I113" i="22"/>
  <c r="I117" i="25" s="1"/>
  <c r="I125" i="26" s="1"/>
  <c r="I35" i="25"/>
  <c r="I87" i="22"/>
  <c r="F111" i="20"/>
  <c r="F88" i="25" s="1"/>
  <c r="F96" i="26" s="1"/>
  <c r="J48" i="22"/>
  <c r="J142" i="18"/>
  <c r="J142" i="20" s="1"/>
  <c r="J105" i="25" s="1"/>
  <c r="J113" i="26" s="1"/>
  <c r="H110" i="20"/>
  <c r="H87" i="25" s="1"/>
  <c r="H95" i="26" s="1"/>
  <c r="I48" i="22"/>
  <c r="I35" i="22" s="1"/>
  <c r="I22" i="22" s="1"/>
  <c r="I9" i="22" s="1"/>
  <c r="I142" i="18"/>
  <c r="I142" i="20" s="1"/>
  <c r="I105" i="25" s="1"/>
  <c r="I113" i="26" s="1"/>
  <c r="I110" i="20"/>
  <c r="I87" i="25" s="1"/>
  <c r="I95" i="26" s="1"/>
  <c r="E111" i="20"/>
  <c r="E88" i="25" s="1"/>
  <c r="E96" i="26" s="1"/>
  <c r="K61" i="22"/>
  <c r="K74" i="22" s="1"/>
  <c r="F143" i="18"/>
  <c r="F143" i="20" s="1"/>
  <c r="F106" i="25" s="1"/>
  <c r="F114" i="26" s="1"/>
  <c r="F49" i="22"/>
  <c r="F36" i="22" s="1"/>
  <c r="F23" i="22" s="1"/>
  <c r="F10" i="22" s="1"/>
  <c r="G62" i="22"/>
  <c r="G75" i="22" s="1"/>
  <c r="E90" i="15"/>
  <c r="E142" i="15"/>
  <c r="H89" i="15"/>
  <c r="H141" i="15"/>
  <c r="I141" i="15"/>
  <c r="I89" i="15"/>
  <c r="J57" i="15"/>
  <c r="I109" i="15"/>
  <c r="D110" i="14"/>
  <c r="D142" i="14"/>
  <c r="F90" i="15"/>
  <c r="F142" i="15"/>
  <c r="J89" i="15"/>
  <c r="J141" i="15"/>
  <c r="E58" i="15"/>
  <c r="K108" i="14"/>
  <c r="K140" i="14"/>
  <c r="F110" i="15"/>
  <c r="C58" i="14"/>
  <c r="C90" i="14"/>
  <c r="G109" i="14"/>
  <c r="G141" i="14"/>
  <c r="E110" i="15"/>
  <c r="D58" i="14"/>
  <c r="D90" i="14"/>
  <c r="F58" i="15"/>
  <c r="I57" i="15"/>
  <c r="K88" i="14"/>
  <c r="K56" i="14"/>
  <c r="C110" i="14"/>
  <c r="C142" i="14"/>
  <c r="G57" i="14"/>
  <c r="G89" i="14"/>
  <c r="W38" i="18"/>
  <c r="W38" i="20" s="1"/>
  <c r="K19" i="27" s="1"/>
  <c r="V18" i="123" s="1"/>
  <c r="J90" i="18"/>
  <c r="J90" i="20" s="1"/>
  <c r="J64" i="25" s="1"/>
  <c r="J71" i="26" s="1"/>
  <c r="S39" i="18"/>
  <c r="S39" i="20" s="1"/>
  <c r="G20" i="27" s="1"/>
  <c r="R19" i="123" s="1"/>
  <c r="F91" i="18"/>
  <c r="F91" i="20" s="1"/>
  <c r="F65" i="25" s="1"/>
  <c r="F72" i="26" s="1"/>
  <c r="U38" i="18"/>
  <c r="U38" i="20" s="1"/>
  <c r="I19" i="27" s="1"/>
  <c r="T18" i="123" s="1"/>
  <c r="H90" i="18"/>
  <c r="H90" i="20" s="1"/>
  <c r="H64" i="25" s="1"/>
  <c r="H71" i="26" s="1"/>
  <c r="R39" i="18"/>
  <c r="R39" i="20" s="1"/>
  <c r="F20" i="27" s="1"/>
  <c r="Q19" i="123" s="1"/>
  <c r="E91" i="18"/>
  <c r="E91" i="20" s="1"/>
  <c r="E65" i="25" s="1"/>
  <c r="E72" i="26" s="1"/>
  <c r="V38" i="18"/>
  <c r="V38" i="20" s="1"/>
  <c r="J19" i="27" s="1"/>
  <c r="U18" i="123" s="1"/>
  <c r="I90" i="18"/>
  <c r="I90" i="20" s="1"/>
  <c r="I64" i="25" s="1"/>
  <c r="I71" i="26" s="1"/>
  <c r="W6" i="18"/>
  <c r="W6" i="20" s="1"/>
  <c r="J58" i="18"/>
  <c r="J58" i="20" s="1"/>
  <c r="J46" i="25" s="1"/>
  <c r="J53" i="26" s="1"/>
  <c r="S7" i="18"/>
  <c r="S7" i="20" s="1"/>
  <c r="G4" i="27" s="1"/>
  <c r="R3" i="123" s="1"/>
  <c r="F59" i="18"/>
  <c r="F59" i="20" s="1"/>
  <c r="F47" i="25" s="1"/>
  <c r="F54" i="26" s="1"/>
  <c r="V6" i="18"/>
  <c r="V6" i="20" s="1"/>
  <c r="I58" i="18"/>
  <c r="I58" i="20" s="1"/>
  <c r="I46" i="25" s="1"/>
  <c r="I53" i="26" s="1"/>
  <c r="R7" i="18"/>
  <c r="R7" i="20" s="1"/>
  <c r="F4" i="27" s="1"/>
  <c r="Q3" i="123" s="1"/>
  <c r="E59" i="18"/>
  <c r="E59" i="20" s="1"/>
  <c r="E47" i="25" s="1"/>
  <c r="E54" i="26" s="1"/>
  <c r="U6" i="18"/>
  <c r="U6" i="20" s="1"/>
  <c r="H58" i="18"/>
  <c r="H58" i="20" s="1"/>
  <c r="H46" i="25" s="1"/>
  <c r="H53" i="26" s="1"/>
  <c r="I5" i="25"/>
  <c r="AI8" i="124"/>
  <c r="V19" i="32"/>
  <c r="K23" i="97" s="1"/>
  <c r="C7" i="18"/>
  <c r="C111" i="18" s="1"/>
  <c r="C7" i="20"/>
  <c r="G5" i="15"/>
  <c r="G5" i="17" s="1"/>
  <c r="R6" i="15"/>
  <c r="E6" i="25"/>
  <c r="K5" i="18"/>
  <c r="K109" i="18" s="1"/>
  <c r="K5" i="20"/>
  <c r="AH28" i="97"/>
  <c r="K23" i="26"/>
  <c r="K23" i="29" s="1"/>
  <c r="S38" i="15"/>
  <c r="F37" i="14"/>
  <c r="F5" i="14"/>
  <c r="K36" i="15"/>
  <c r="G6" i="18"/>
  <c r="G110" i="18" s="1"/>
  <c r="G6" i="20"/>
  <c r="C38" i="15"/>
  <c r="U5" i="15"/>
  <c r="D7" i="20"/>
  <c r="D7" i="18"/>
  <c r="D111" i="18" s="1"/>
  <c r="AH10" i="97"/>
  <c r="K5" i="26"/>
  <c r="K5" i="29" s="1"/>
  <c r="S4" i="124"/>
  <c r="R4" i="32"/>
  <c r="G8" i="97" s="1"/>
  <c r="I37" i="17"/>
  <c r="V37" i="15"/>
  <c r="I4" i="14"/>
  <c r="I36" i="14"/>
  <c r="D6" i="15"/>
  <c r="D6" i="17" s="1"/>
  <c r="U37" i="15"/>
  <c r="H37" i="17"/>
  <c r="H4" i="14"/>
  <c r="H36" i="14"/>
  <c r="H23" i="25"/>
  <c r="K4" i="15"/>
  <c r="K4" i="17" s="1"/>
  <c r="J37" i="17"/>
  <c r="W37" i="15"/>
  <c r="J4" i="14"/>
  <c r="J36" i="14"/>
  <c r="C6" i="15"/>
  <c r="C6" i="17" s="1"/>
  <c r="H5" i="25"/>
  <c r="E24" i="25"/>
  <c r="AD11" i="97"/>
  <c r="G6" i="26"/>
  <c r="G6" i="29" s="1"/>
  <c r="R38" i="15"/>
  <c r="E38" i="17"/>
  <c r="E37" i="14"/>
  <c r="E5" i="14"/>
  <c r="D39" i="20"/>
  <c r="D39" i="18"/>
  <c r="AE9" i="124"/>
  <c r="R20" i="32"/>
  <c r="G24" i="97" s="1"/>
  <c r="J5" i="25"/>
  <c r="D38" i="15"/>
  <c r="F6" i="25"/>
  <c r="S6" i="15"/>
  <c r="AD29" i="97"/>
  <c r="G24" i="26"/>
  <c r="G24" i="29" s="1"/>
  <c r="V5" i="15"/>
  <c r="K37" i="20"/>
  <c r="K37" i="18"/>
  <c r="J23" i="25"/>
  <c r="C39" i="20"/>
  <c r="C39" i="18"/>
  <c r="F24" i="25"/>
  <c r="G37" i="15"/>
  <c r="G37" i="17" s="1"/>
  <c r="G38" i="20"/>
  <c r="G38" i="18"/>
  <c r="I23" i="25"/>
  <c r="W5" i="15"/>
  <c r="Y42" i="97" l="1"/>
  <c r="B37" i="26"/>
  <c r="AL12" i="124"/>
  <c r="N31" i="123"/>
  <c r="M31" i="32"/>
  <c r="B35" i="97" s="1"/>
  <c r="B63" i="22"/>
  <c r="B76" i="22" s="1"/>
  <c r="B88" i="22" s="1"/>
  <c r="F129" i="25"/>
  <c r="F170" i="25" s="1"/>
  <c r="H128" i="25"/>
  <c r="H169" i="25" s="1"/>
  <c r="H146" i="25"/>
  <c r="H187" i="25" s="1"/>
  <c r="B39" i="20"/>
  <c r="B24" i="25" s="1"/>
  <c r="B24" i="26" s="1"/>
  <c r="B24" i="29" s="1"/>
  <c r="B49" i="22"/>
  <c r="O39" i="15"/>
  <c r="O39" i="18" s="1"/>
  <c r="B6" i="14"/>
  <c r="B38" i="14"/>
  <c r="B7" i="17"/>
  <c r="O7" i="15"/>
  <c r="E129" i="25"/>
  <c r="E170" i="25" s="1"/>
  <c r="I146" i="25"/>
  <c r="I187" i="25" s="1"/>
  <c r="I128" i="25"/>
  <c r="I169" i="25" s="1"/>
  <c r="J128" i="25"/>
  <c r="J169" i="25" s="1"/>
  <c r="O30" i="123"/>
  <c r="N30" i="32"/>
  <c r="C34" i="97" s="1"/>
  <c r="AM11" i="124"/>
  <c r="E147" i="25"/>
  <c r="E188" i="25" s="1"/>
  <c r="F147" i="25"/>
  <c r="F188" i="25" s="1"/>
  <c r="P30" i="123"/>
  <c r="AN11" i="124"/>
  <c r="O30" i="32"/>
  <c r="D34" i="97" s="1"/>
  <c r="Z41" i="97"/>
  <c r="C36" i="26"/>
  <c r="H61" i="22"/>
  <c r="H74" i="22" s="1"/>
  <c r="H99" i="22" s="1"/>
  <c r="H75" i="25" s="1"/>
  <c r="H82" i="26" s="1"/>
  <c r="D159" i="25"/>
  <c r="D200" i="25" s="1"/>
  <c r="J146" i="25"/>
  <c r="J187" i="25" s="1"/>
  <c r="E62" i="22"/>
  <c r="E75" i="22" s="1"/>
  <c r="E100" i="22" s="1"/>
  <c r="E76" i="25" s="1"/>
  <c r="E83" i="26" s="1"/>
  <c r="AA41" i="97"/>
  <c r="D36" i="26"/>
  <c r="D36" i="29" s="1"/>
  <c r="W9" i="22"/>
  <c r="K30" i="27" s="1"/>
  <c r="J35" i="25"/>
  <c r="J100" i="22"/>
  <c r="J76" i="25" s="1"/>
  <c r="J83" i="26" s="1"/>
  <c r="J113" i="22"/>
  <c r="J117" i="25" s="1"/>
  <c r="J125" i="26" s="1"/>
  <c r="C159" i="25"/>
  <c r="C200" i="25" s="1"/>
  <c r="I158" i="25"/>
  <c r="I199" i="25" s="1"/>
  <c r="H158" i="25"/>
  <c r="H199" i="25" s="1"/>
  <c r="J35" i="22"/>
  <c r="J22" i="22" s="1"/>
  <c r="J9" i="22" s="1"/>
  <c r="G57" i="15"/>
  <c r="D58" i="15"/>
  <c r="K108" i="15"/>
  <c r="D110" i="15"/>
  <c r="I61" i="22"/>
  <c r="I74" i="22" s="1"/>
  <c r="I112" i="22" s="1"/>
  <c r="I116" i="25" s="1"/>
  <c r="I124" i="26" s="1"/>
  <c r="G109" i="15"/>
  <c r="C58" i="15"/>
  <c r="F62" i="22"/>
  <c r="F75" i="22" s="1"/>
  <c r="F100" i="22" s="1"/>
  <c r="F76" i="25" s="1"/>
  <c r="F83" i="26" s="1"/>
  <c r="G142" i="18"/>
  <c r="G142" i="20" s="1"/>
  <c r="G105" i="25" s="1"/>
  <c r="G113" i="26" s="1"/>
  <c r="G48" i="22"/>
  <c r="G35" i="22" s="1"/>
  <c r="G22" i="22" s="1"/>
  <c r="G9" i="22" s="1"/>
  <c r="C111" i="20"/>
  <c r="C88" i="25" s="1"/>
  <c r="C96" i="26" s="1"/>
  <c r="U29" i="123"/>
  <c r="AS10" i="124"/>
  <c r="T29" i="32"/>
  <c r="I33" i="97" s="1"/>
  <c r="K141" i="18"/>
  <c r="K141" i="20" s="1"/>
  <c r="K104" i="25" s="1"/>
  <c r="K112" i="26" s="1"/>
  <c r="K47" i="22"/>
  <c r="K34" i="22" s="1"/>
  <c r="K21" i="22" s="1"/>
  <c r="K8" i="22" s="1"/>
  <c r="D49" i="22"/>
  <c r="D143" i="18"/>
  <c r="D143" i="20" s="1"/>
  <c r="D106" i="25" s="1"/>
  <c r="D114" i="26" s="1"/>
  <c r="D111" i="20"/>
  <c r="D88" i="25" s="1"/>
  <c r="D96" i="26" s="1"/>
  <c r="X8" i="22"/>
  <c r="L29" i="27" s="1"/>
  <c r="K112" i="22"/>
  <c r="K116" i="25" s="1"/>
  <c r="K124" i="26" s="1"/>
  <c r="K99" i="22"/>
  <c r="K75" i="25" s="1"/>
  <c r="K82" i="26" s="1"/>
  <c r="K86" i="22"/>
  <c r="K34" i="25"/>
  <c r="I35" i="26"/>
  <c r="I35" i="29" s="1"/>
  <c r="AF40" i="97"/>
  <c r="AE40" i="97"/>
  <c r="H35" i="26"/>
  <c r="H35" i="29" s="1"/>
  <c r="G110" i="20"/>
  <c r="G87" i="25" s="1"/>
  <c r="G95" i="26" s="1"/>
  <c r="K109" i="20"/>
  <c r="K86" i="25" s="1"/>
  <c r="K94" i="26" s="1"/>
  <c r="T29" i="123"/>
  <c r="AR10" i="124"/>
  <c r="S29" i="32"/>
  <c r="H33" i="97" s="1"/>
  <c r="C49" i="22"/>
  <c r="C36" i="22" s="1"/>
  <c r="C23" i="22" s="1"/>
  <c r="C10" i="22" s="1"/>
  <c r="C143" i="18"/>
  <c r="C143" i="20" s="1"/>
  <c r="C106" i="25" s="1"/>
  <c r="C114" i="26" s="1"/>
  <c r="G87" i="22"/>
  <c r="G113" i="22"/>
  <c r="G117" i="25" s="1"/>
  <c r="G125" i="26" s="1"/>
  <c r="G100" i="22"/>
  <c r="G76" i="25" s="1"/>
  <c r="G83" i="26" s="1"/>
  <c r="G35" i="25"/>
  <c r="T9" i="22"/>
  <c r="H30" i="27" s="1"/>
  <c r="H140" i="14"/>
  <c r="H108" i="14"/>
  <c r="C90" i="15"/>
  <c r="C142" i="15"/>
  <c r="K56" i="15"/>
  <c r="J56" i="14"/>
  <c r="J88" i="14"/>
  <c r="I56" i="14"/>
  <c r="I88" i="14"/>
  <c r="H88" i="14"/>
  <c r="H56" i="14"/>
  <c r="J108" i="14"/>
  <c r="J140" i="14"/>
  <c r="G141" i="15"/>
  <c r="G89" i="15"/>
  <c r="K88" i="15"/>
  <c r="K140" i="15"/>
  <c r="F141" i="14"/>
  <c r="F109" i="14"/>
  <c r="I108" i="14"/>
  <c r="I140" i="14"/>
  <c r="E109" i="14"/>
  <c r="E141" i="14"/>
  <c r="D90" i="15"/>
  <c r="D142" i="15"/>
  <c r="C110" i="15"/>
  <c r="F57" i="14"/>
  <c r="F89" i="14"/>
  <c r="E57" i="14"/>
  <c r="E89" i="14"/>
  <c r="T38" i="18"/>
  <c r="T38" i="20" s="1"/>
  <c r="H19" i="27" s="1"/>
  <c r="S18" i="123" s="1"/>
  <c r="G90" i="18"/>
  <c r="G90" i="20" s="1"/>
  <c r="G64" i="25" s="1"/>
  <c r="G71" i="26" s="1"/>
  <c r="P39" i="18"/>
  <c r="P39" i="20" s="1"/>
  <c r="D20" i="27" s="1"/>
  <c r="O19" i="123" s="1"/>
  <c r="C91" i="18"/>
  <c r="C91" i="20" s="1"/>
  <c r="C65" i="25" s="1"/>
  <c r="C72" i="26" s="1"/>
  <c r="X37" i="18"/>
  <c r="X37" i="20" s="1"/>
  <c r="L18" i="27" s="1"/>
  <c r="W17" i="123" s="1"/>
  <c r="K89" i="18"/>
  <c r="K89" i="20" s="1"/>
  <c r="K63" i="25" s="1"/>
  <c r="K70" i="26" s="1"/>
  <c r="Q39" i="18"/>
  <c r="Q39" i="20" s="1"/>
  <c r="E20" i="27" s="1"/>
  <c r="P19" i="123" s="1"/>
  <c r="D91" i="18"/>
  <c r="D91" i="20" s="1"/>
  <c r="D65" i="25" s="1"/>
  <c r="D72" i="26" s="1"/>
  <c r="P7" i="18"/>
  <c r="P7" i="20" s="1"/>
  <c r="D4" i="27" s="1"/>
  <c r="O3" i="123" s="1"/>
  <c r="C59" i="18"/>
  <c r="C59" i="20" s="1"/>
  <c r="C47" i="25" s="1"/>
  <c r="C54" i="26" s="1"/>
  <c r="Q7" i="18"/>
  <c r="Q7" i="20" s="1"/>
  <c r="E4" i="27" s="1"/>
  <c r="P3" i="123" s="1"/>
  <c r="D59" i="18"/>
  <c r="D59" i="20" s="1"/>
  <c r="D47" i="25" s="1"/>
  <c r="D54" i="26" s="1"/>
  <c r="T6" i="18"/>
  <c r="T6" i="20" s="1"/>
  <c r="G58" i="18"/>
  <c r="G58" i="20" s="1"/>
  <c r="G46" i="25" s="1"/>
  <c r="X5" i="18"/>
  <c r="X5" i="20" s="1"/>
  <c r="K57" i="18"/>
  <c r="K57" i="20" s="1"/>
  <c r="K45" i="25" s="1"/>
  <c r="K52" i="26" s="1"/>
  <c r="C24" i="25"/>
  <c r="T5" i="15"/>
  <c r="AF28" i="97"/>
  <c r="I23" i="26"/>
  <c r="I23" i="29" s="1"/>
  <c r="Q38" i="15"/>
  <c r="D38" i="17"/>
  <c r="D5" i="14"/>
  <c r="D37" i="14"/>
  <c r="AB29" i="97"/>
  <c r="E24" i="26"/>
  <c r="E24" i="29" s="1"/>
  <c r="J4" i="15"/>
  <c r="J4" i="17" s="1"/>
  <c r="X4" i="15"/>
  <c r="AF8" i="124"/>
  <c r="S19" i="32"/>
  <c r="H23" i="97" s="1"/>
  <c r="H37" i="18"/>
  <c r="H37" i="20"/>
  <c r="I4" i="15"/>
  <c r="I4" i="17" s="1"/>
  <c r="H5" i="20"/>
  <c r="H5" i="18"/>
  <c r="H109" i="18" s="1"/>
  <c r="AB11" i="97"/>
  <c r="E6" i="26"/>
  <c r="E6" i="29" s="1"/>
  <c r="E6" i="18"/>
  <c r="E110" i="18" s="1"/>
  <c r="E6" i="20"/>
  <c r="C6" i="25"/>
  <c r="AE10" i="97"/>
  <c r="H5" i="26"/>
  <c r="H5" i="29" s="1"/>
  <c r="K36" i="17"/>
  <c r="X36" i="15"/>
  <c r="K3" i="14"/>
  <c r="K35" i="14"/>
  <c r="G23" i="25"/>
  <c r="U19" i="32"/>
  <c r="J23" i="97" s="1"/>
  <c r="AH8" i="124"/>
  <c r="F6" i="18"/>
  <c r="F110" i="18" s="1"/>
  <c r="F6" i="20"/>
  <c r="AC11" i="97"/>
  <c r="F6" i="26"/>
  <c r="F6" i="29" s="1"/>
  <c r="AG10" i="97"/>
  <c r="J5" i="26"/>
  <c r="J5" i="29" s="1"/>
  <c r="D24" i="25"/>
  <c r="E5" i="15"/>
  <c r="E5" i="17" s="1"/>
  <c r="E38" i="18"/>
  <c r="E38" i="20"/>
  <c r="J37" i="18"/>
  <c r="J37" i="20"/>
  <c r="H36" i="15"/>
  <c r="P38" i="15"/>
  <c r="C38" i="17"/>
  <c r="C5" i="14"/>
  <c r="C37" i="14"/>
  <c r="F37" i="15"/>
  <c r="F37" i="17" s="1"/>
  <c r="K4" i="25"/>
  <c r="AF10" i="97"/>
  <c r="I5" i="26"/>
  <c r="I5" i="29" s="1"/>
  <c r="K22" i="25"/>
  <c r="F5" i="15"/>
  <c r="F5" i="17" s="1"/>
  <c r="AD9" i="124"/>
  <c r="Q20" i="32"/>
  <c r="F24" i="97" s="1"/>
  <c r="J5" i="18"/>
  <c r="J109" i="18" s="1"/>
  <c r="J5" i="20"/>
  <c r="AG8" i="124"/>
  <c r="T19" i="32"/>
  <c r="I23" i="97" s="1"/>
  <c r="T37" i="15"/>
  <c r="G36" i="14"/>
  <c r="G4" i="14"/>
  <c r="AC29" i="97"/>
  <c r="F24" i="26"/>
  <c r="F24" i="29" s="1"/>
  <c r="AG28" i="97"/>
  <c r="J23" i="26"/>
  <c r="J23" i="29" s="1"/>
  <c r="I5" i="20"/>
  <c r="I5" i="18"/>
  <c r="I109" i="18" s="1"/>
  <c r="R4" i="124"/>
  <c r="Q4" i="32"/>
  <c r="F8" i="97" s="1"/>
  <c r="E37" i="15"/>
  <c r="P20" i="32"/>
  <c r="E24" i="97" s="1"/>
  <c r="AC9" i="124"/>
  <c r="P6" i="15"/>
  <c r="J36" i="15"/>
  <c r="AE28" i="97"/>
  <c r="H23" i="26"/>
  <c r="H23" i="29" s="1"/>
  <c r="H4" i="15"/>
  <c r="H4" i="17" s="1"/>
  <c r="Q6" i="15"/>
  <c r="I36" i="15"/>
  <c r="I37" i="20"/>
  <c r="I37" i="18"/>
  <c r="D6" i="25"/>
  <c r="G5" i="25"/>
  <c r="F38" i="20"/>
  <c r="F38" i="18"/>
  <c r="Q4" i="124"/>
  <c r="P4" i="32"/>
  <c r="E8" i="97" s="1"/>
  <c r="G128" i="25" l="1"/>
  <c r="G169" i="25" s="1"/>
  <c r="G53" i="26"/>
  <c r="O10" i="22"/>
  <c r="C31" i="27" s="1"/>
  <c r="B36" i="25"/>
  <c r="B37" i="29"/>
  <c r="L37" i="26"/>
  <c r="H112" i="22"/>
  <c r="H116" i="25" s="1"/>
  <c r="Y29" i="97"/>
  <c r="O39" i="20"/>
  <c r="C20" i="27" s="1"/>
  <c r="N19" i="123" s="1"/>
  <c r="J140" i="15"/>
  <c r="J139" i="14" s="1"/>
  <c r="B36" i="22"/>
  <c r="B23" i="22" s="1"/>
  <c r="B10" i="22" s="1"/>
  <c r="B7" i="18"/>
  <c r="B7" i="20"/>
  <c r="B6" i="25" s="1"/>
  <c r="B38" i="15"/>
  <c r="B38" i="17" s="1"/>
  <c r="B38" i="20" s="1"/>
  <c r="B23" i="25" s="1"/>
  <c r="B6" i="15"/>
  <c r="K145" i="25"/>
  <c r="K186" i="25" s="1"/>
  <c r="H86" i="22"/>
  <c r="U8" i="22"/>
  <c r="I29" i="27" s="1"/>
  <c r="S28" i="32" s="1"/>
  <c r="H32" i="97" s="1"/>
  <c r="H34" i="25"/>
  <c r="AE39" i="97" s="1"/>
  <c r="D129" i="25"/>
  <c r="D170" i="25" s="1"/>
  <c r="C147" i="25"/>
  <c r="C188" i="25" s="1"/>
  <c r="E87" i="22"/>
  <c r="H88" i="15"/>
  <c r="H55" i="14" s="1"/>
  <c r="C129" i="25"/>
  <c r="C170" i="25" s="1"/>
  <c r="E35" i="25"/>
  <c r="AB40" i="97" s="1"/>
  <c r="E113" i="22"/>
  <c r="E117" i="25" s="1"/>
  <c r="I140" i="15"/>
  <c r="I107" i="14" s="1"/>
  <c r="F87" i="22"/>
  <c r="R9" i="22"/>
  <c r="F30" i="27" s="1"/>
  <c r="AO10" i="124" s="1"/>
  <c r="J158" i="25"/>
  <c r="J199" i="25" s="1"/>
  <c r="K127" i="25"/>
  <c r="K168" i="25" s="1"/>
  <c r="D147" i="25"/>
  <c r="D188" i="25" s="1"/>
  <c r="C62" i="22"/>
  <c r="C75" i="22" s="1"/>
  <c r="C100" i="22" s="1"/>
  <c r="C76" i="25" s="1"/>
  <c r="C83" i="26" s="1"/>
  <c r="K60" i="22"/>
  <c r="K73" i="22" s="1"/>
  <c r="K85" i="22" s="1"/>
  <c r="J61" i="22"/>
  <c r="J74" i="22" s="1"/>
  <c r="J86" i="22" s="1"/>
  <c r="U29" i="32"/>
  <c r="J33" i="97" s="1"/>
  <c r="AT10" i="124"/>
  <c r="V29" i="123"/>
  <c r="G146" i="25"/>
  <c r="G187" i="25" s="1"/>
  <c r="G61" i="22"/>
  <c r="G74" i="22" s="1"/>
  <c r="T8" i="22" s="1"/>
  <c r="H29" i="27" s="1"/>
  <c r="J35" i="26"/>
  <c r="J35" i="29" s="1"/>
  <c r="AG40" i="97"/>
  <c r="C36" i="29"/>
  <c r="G158" i="25"/>
  <c r="G199" i="25" s="1"/>
  <c r="K157" i="25"/>
  <c r="K198" i="25" s="1"/>
  <c r="I34" i="25"/>
  <c r="AF39" i="97" s="1"/>
  <c r="D36" i="22"/>
  <c r="D23" i="22" s="1"/>
  <c r="D10" i="22" s="1"/>
  <c r="F113" i="22"/>
  <c r="F117" i="25" s="1"/>
  <c r="I99" i="22"/>
  <c r="I75" i="25" s="1"/>
  <c r="I88" i="15"/>
  <c r="I55" i="14" s="1"/>
  <c r="E109" i="15"/>
  <c r="F109" i="15"/>
  <c r="J88" i="15"/>
  <c r="J87" i="14" s="1"/>
  <c r="S9" i="22"/>
  <c r="G30" i="27" s="1"/>
  <c r="F35" i="25"/>
  <c r="V8" i="22"/>
  <c r="J29" i="27" s="1"/>
  <c r="I86" i="22"/>
  <c r="J109" i="20"/>
  <c r="J86" i="25" s="1"/>
  <c r="J94" i="26" s="1"/>
  <c r="H47" i="22"/>
  <c r="H34" i="22" s="1"/>
  <c r="H21" i="22" s="1"/>
  <c r="H8" i="22" s="1"/>
  <c r="H141" i="18"/>
  <c r="H141" i="20" s="1"/>
  <c r="H104" i="25" s="1"/>
  <c r="H112" i="26" s="1"/>
  <c r="S29" i="123"/>
  <c r="AQ10" i="124"/>
  <c r="R29" i="32"/>
  <c r="G33" i="97" s="1"/>
  <c r="AH39" i="97"/>
  <c r="K34" i="26"/>
  <c r="K34" i="29" s="1"/>
  <c r="W28" i="123"/>
  <c r="AU9" i="124"/>
  <c r="V28" i="32"/>
  <c r="K32" i="97" s="1"/>
  <c r="F142" i="18"/>
  <c r="F142" i="20" s="1"/>
  <c r="F105" i="25" s="1"/>
  <c r="F113" i="26" s="1"/>
  <c r="F48" i="22"/>
  <c r="I109" i="20"/>
  <c r="I86" i="25" s="1"/>
  <c r="I94" i="26" s="1"/>
  <c r="H109" i="20"/>
  <c r="H86" i="25" s="1"/>
  <c r="H94" i="26" s="1"/>
  <c r="G35" i="26"/>
  <c r="G35" i="29" s="1"/>
  <c r="AD40" i="97"/>
  <c r="I141" i="18"/>
  <c r="I141" i="20" s="1"/>
  <c r="I104" i="25" s="1"/>
  <c r="I112" i="26" s="1"/>
  <c r="I47" i="22"/>
  <c r="J47" i="22"/>
  <c r="J141" i="18"/>
  <c r="J141" i="20" s="1"/>
  <c r="J104" i="25" s="1"/>
  <c r="J112" i="26" s="1"/>
  <c r="E48" i="22"/>
  <c r="E35" i="22" s="1"/>
  <c r="E22" i="22" s="1"/>
  <c r="E9" i="22" s="1"/>
  <c r="E142" i="18"/>
  <c r="E142" i="20" s="1"/>
  <c r="E105" i="25" s="1"/>
  <c r="E113" i="26" s="1"/>
  <c r="F110" i="20"/>
  <c r="F87" i="25" s="1"/>
  <c r="F95" i="26" s="1"/>
  <c r="E110" i="20"/>
  <c r="E87" i="25" s="1"/>
  <c r="E95" i="26" s="1"/>
  <c r="G140" i="14"/>
  <c r="G108" i="14"/>
  <c r="C109" i="14"/>
  <c r="C141" i="14"/>
  <c r="K87" i="14"/>
  <c r="K55" i="14"/>
  <c r="C57" i="14"/>
  <c r="C89" i="14"/>
  <c r="H56" i="15"/>
  <c r="I56" i="15"/>
  <c r="D109" i="14"/>
  <c r="D141" i="14"/>
  <c r="K107" i="14"/>
  <c r="K139" i="14"/>
  <c r="J108" i="15"/>
  <c r="H140" i="15"/>
  <c r="E141" i="15"/>
  <c r="E89" i="15"/>
  <c r="D57" i="14"/>
  <c r="D89" i="14"/>
  <c r="J56" i="15"/>
  <c r="F141" i="15"/>
  <c r="F89" i="15"/>
  <c r="E57" i="15"/>
  <c r="F57" i="15"/>
  <c r="I108" i="15"/>
  <c r="G56" i="14"/>
  <c r="G88" i="14"/>
  <c r="H108" i="15"/>
  <c r="W37" i="18"/>
  <c r="W37" i="20" s="1"/>
  <c r="K18" i="27" s="1"/>
  <c r="V17" i="123" s="1"/>
  <c r="J89" i="18"/>
  <c r="J89" i="20" s="1"/>
  <c r="J63" i="25" s="1"/>
  <c r="J70" i="26" s="1"/>
  <c r="S38" i="18"/>
  <c r="S38" i="20" s="1"/>
  <c r="G19" i="27" s="1"/>
  <c r="R18" i="123" s="1"/>
  <c r="F90" i="18"/>
  <c r="F90" i="20" s="1"/>
  <c r="F64" i="25" s="1"/>
  <c r="F71" i="26" s="1"/>
  <c r="V37" i="18"/>
  <c r="V37" i="20" s="1"/>
  <c r="J18" i="27" s="1"/>
  <c r="U17" i="123" s="1"/>
  <c r="I89" i="18"/>
  <c r="I89" i="20" s="1"/>
  <c r="I63" i="25" s="1"/>
  <c r="I70" i="26" s="1"/>
  <c r="U37" i="18"/>
  <c r="U37" i="20" s="1"/>
  <c r="I18" i="27" s="1"/>
  <c r="T17" i="123" s="1"/>
  <c r="H89" i="18"/>
  <c r="H89" i="20" s="1"/>
  <c r="H63" i="25" s="1"/>
  <c r="H70" i="26" s="1"/>
  <c r="R38" i="18"/>
  <c r="R38" i="20" s="1"/>
  <c r="F19" i="27" s="1"/>
  <c r="Q18" i="123" s="1"/>
  <c r="E90" i="18"/>
  <c r="E90" i="20" s="1"/>
  <c r="E64" i="25" s="1"/>
  <c r="E71" i="26" s="1"/>
  <c r="R6" i="18"/>
  <c r="R6" i="20" s="1"/>
  <c r="E58" i="18"/>
  <c r="E58" i="20" s="1"/>
  <c r="E46" i="25" s="1"/>
  <c r="E53" i="26" s="1"/>
  <c r="V5" i="18"/>
  <c r="V5" i="20" s="1"/>
  <c r="I57" i="18"/>
  <c r="I57" i="20" s="1"/>
  <c r="I45" i="25" s="1"/>
  <c r="I52" i="26" s="1"/>
  <c r="U5" i="18"/>
  <c r="U5" i="20" s="1"/>
  <c r="H57" i="18"/>
  <c r="H57" i="20" s="1"/>
  <c r="H45" i="25" s="1"/>
  <c r="H52" i="26" s="1"/>
  <c r="W5" i="18"/>
  <c r="W5" i="20" s="1"/>
  <c r="J57" i="18"/>
  <c r="J57" i="20" s="1"/>
  <c r="J45" i="25" s="1"/>
  <c r="J52" i="26" s="1"/>
  <c r="S6" i="18"/>
  <c r="S6" i="20" s="1"/>
  <c r="F58" i="18"/>
  <c r="F58" i="20" s="1"/>
  <c r="F46" i="25" s="1"/>
  <c r="F53" i="26" s="1"/>
  <c r="AD10" i="97"/>
  <c r="G5" i="26"/>
  <c r="G5" i="29" s="1"/>
  <c r="I22" i="25"/>
  <c r="I4" i="25"/>
  <c r="AI7" i="124"/>
  <c r="V18" i="32"/>
  <c r="K22" i="97" s="1"/>
  <c r="AH9" i="97"/>
  <c r="K4" i="26"/>
  <c r="K4" i="29" s="1"/>
  <c r="S37" i="15"/>
  <c r="F4" i="14"/>
  <c r="F36" i="14"/>
  <c r="C37" i="15"/>
  <c r="J22" i="25"/>
  <c r="E23" i="25"/>
  <c r="AD28" i="97"/>
  <c r="G23" i="26"/>
  <c r="G23" i="29" s="1"/>
  <c r="O4" i="124"/>
  <c r="N4" i="32"/>
  <c r="C8" i="97" s="1"/>
  <c r="E5" i="25"/>
  <c r="V4" i="15"/>
  <c r="K4" i="20"/>
  <c r="K4" i="18"/>
  <c r="K108" i="18" s="1"/>
  <c r="W4" i="15"/>
  <c r="D38" i="20"/>
  <c r="D38" i="18"/>
  <c r="C6" i="18"/>
  <c r="C110" i="18" s="1"/>
  <c r="C6" i="20"/>
  <c r="G37" i="18"/>
  <c r="G37" i="20"/>
  <c r="J4" i="25"/>
  <c r="AH27" i="97"/>
  <c r="K22" i="26"/>
  <c r="K22" i="29" s="1"/>
  <c r="C5" i="15"/>
  <c r="C5" i="17" s="1"/>
  <c r="C38" i="20"/>
  <c r="C38" i="18"/>
  <c r="O20" i="32"/>
  <c r="D24" i="97" s="1"/>
  <c r="AB9" i="124"/>
  <c r="Z11" i="97"/>
  <c r="C6" i="26"/>
  <c r="P4" i="124"/>
  <c r="O4" i="32"/>
  <c r="D8" i="97" s="1"/>
  <c r="F23" i="25"/>
  <c r="AA11" i="97"/>
  <c r="D6" i="26"/>
  <c r="D6" i="29" s="1"/>
  <c r="I36" i="17"/>
  <c r="V36" i="15"/>
  <c r="I3" i="14"/>
  <c r="I35" i="14"/>
  <c r="D6" i="18"/>
  <c r="D110" i="18" s="1"/>
  <c r="D6" i="20"/>
  <c r="U4" i="15"/>
  <c r="W36" i="15"/>
  <c r="J36" i="17"/>
  <c r="J3" i="14"/>
  <c r="J35" i="14"/>
  <c r="G4" i="15"/>
  <c r="G4" i="17" s="1"/>
  <c r="U36" i="15"/>
  <c r="H36" i="17"/>
  <c r="H35" i="14"/>
  <c r="H3" i="14"/>
  <c r="R5" i="15"/>
  <c r="AA29" i="97"/>
  <c r="D24" i="26"/>
  <c r="D24" i="29" s="1"/>
  <c r="K35" i="15"/>
  <c r="D37" i="15"/>
  <c r="Z29" i="97"/>
  <c r="C24" i="26"/>
  <c r="E37" i="17"/>
  <c r="R37" i="15"/>
  <c r="E36" i="14"/>
  <c r="E4" i="14"/>
  <c r="G36" i="15"/>
  <c r="G36" i="17" s="1"/>
  <c r="S5" i="15"/>
  <c r="F5" i="25"/>
  <c r="AE8" i="124"/>
  <c r="R19" i="32"/>
  <c r="G23" i="97" s="1"/>
  <c r="K3" i="15"/>
  <c r="K3" i="17" s="1"/>
  <c r="K36" i="18"/>
  <c r="K36" i="20"/>
  <c r="H4" i="25"/>
  <c r="H22" i="25"/>
  <c r="D5" i="15"/>
  <c r="G5" i="18"/>
  <c r="G109" i="18" s="1"/>
  <c r="G5" i="20"/>
  <c r="N20" i="32"/>
  <c r="C24" i="97" s="1"/>
  <c r="AA9" i="124"/>
  <c r="D89" i="15" l="1"/>
  <c r="D88" i="14" s="1"/>
  <c r="H87" i="14"/>
  <c r="H157" i="25"/>
  <c r="H198" i="25" s="1"/>
  <c r="H124" i="26"/>
  <c r="I157" i="25"/>
  <c r="I198" i="25" s="1"/>
  <c r="I82" i="26"/>
  <c r="E158" i="25"/>
  <c r="E199" i="25" s="1"/>
  <c r="E125" i="26"/>
  <c r="F158" i="25"/>
  <c r="F199" i="25" s="1"/>
  <c r="F125" i="26"/>
  <c r="E128" i="25"/>
  <c r="E169" i="25" s="1"/>
  <c r="Q29" i="123"/>
  <c r="J107" i="14"/>
  <c r="H34" i="26"/>
  <c r="H34" i="29" s="1"/>
  <c r="P29" i="32"/>
  <c r="E33" i="97" s="1"/>
  <c r="Y41" i="97"/>
  <c r="B36" i="26"/>
  <c r="B62" i="22"/>
  <c r="B75" i="22" s="1"/>
  <c r="AL11" i="124"/>
  <c r="N30" i="123"/>
  <c r="M30" i="32"/>
  <c r="B34" i="97" s="1"/>
  <c r="M20" i="32"/>
  <c r="B24" i="97" s="1"/>
  <c r="Z9" i="124"/>
  <c r="I139" i="14"/>
  <c r="T28" i="123"/>
  <c r="C89" i="15"/>
  <c r="C56" i="14" s="1"/>
  <c r="B38" i="18"/>
  <c r="B48" i="22" s="1"/>
  <c r="E35" i="26"/>
  <c r="E35" i="29" s="1"/>
  <c r="Y28" i="97"/>
  <c r="B23" i="26"/>
  <c r="B23" i="29" s="1"/>
  <c r="B6" i="17"/>
  <c r="O6" i="15"/>
  <c r="O7" i="18"/>
  <c r="O7" i="20" s="1"/>
  <c r="C4" i="27" s="1"/>
  <c r="I87" i="14"/>
  <c r="B5" i="14"/>
  <c r="B37" i="14"/>
  <c r="O38" i="15"/>
  <c r="B6" i="26"/>
  <c r="B6" i="29" s="1"/>
  <c r="Y11" i="97"/>
  <c r="AR9" i="124"/>
  <c r="C35" i="25"/>
  <c r="Z40" i="97" s="1"/>
  <c r="F128" i="25"/>
  <c r="F169" i="25" s="1"/>
  <c r="H127" i="25"/>
  <c r="H168" i="25" s="1"/>
  <c r="H145" i="25"/>
  <c r="H186" i="25" s="1"/>
  <c r="F146" i="25"/>
  <c r="F187" i="25" s="1"/>
  <c r="I34" i="26"/>
  <c r="I34" i="29" s="1"/>
  <c r="C113" i="22"/>
  <c r="C117" i="25" s="1"/>
  <c r="K111" i="22"/>
  <c r="K115" i="25" s="1"/>
  <c r="K123" i="26" s="1"/>
  <c r="G86" i="22"/>
  <c r="J55" i="14"/>
  <c r="K98" i="22"/>
  <c r="K74" i="25" s="1"/>
  <c r="G99" i="22"/>
  <c r="G75" i="25" s="1"/>
  <c r="G82" i="26" s="1"/>
  <c r="X7" i="22"/>
  <c r="L28" i="27" s="1"/>
  <c r="W27" i="123" s="1"/>
  <c r="K33" i="25"/>
  <c r="AH38" i="97" s="1"/>
  <c r="G112" i="22"/>
  <c r="G116" i="25" s="1"/>
  <c r="G124" i="26" s="1"/>
  <c r="G34" i="25"/>
  <c r="AD39" i="97" s="1"/>
  <c r="J145" i="25"/>
  <c r="J186" i="25" s="1"/>
  <c r="W8" i="22"/>
  <c r="K29" i="27" s="1"/>
  <c r="J112" i="22"/>
  <c r="J116" i="25" s="1"/>
  <c r="J124" i="26" s="1"/>
  <c r="J99" i="22"/>
  <c r="J75" i="25" s="1"/>
  <c r="J82" i="26" s="1"/>
  <c r="J34" i="25"/>
  <c r="P9" i="22"/>
  <c r="D30" i="27" s="1"/>
  <c r="O29" i="123" s="1"/>
  <c r="C87" i="22"/>
  <c r="D62" i="22"/>
  <c r="D75" i="22" s="1"/>
  <c r="H60" i="22"/>
  <c r="H73" i="22" s="1"/>
  <c r="H111" i="22" s="1"/>
  <c r="H115" i="25" s="1"/>
  <c r="H123" i="26" s="1"/>
  <c r="J127" i="25"/>
  <c r="J168" i="25" s="1"/>
  <c r="I127" i="25"/>
  <c r="I168" i="25" s="1"/>
  <c r="E146" i="25"/>
  <c r="E187" i="25" s="1"/>
  <c r="I145" i="25"/>
  <c r="I186" i="25" s="1"/>
  <c r="J34" i="22"/>
  <c r="J21" i="22" s="1"/>
  <c r="J8" i="22" s="1"/>
  <c r="F35" i="22"/>
  <c r="F22" i="22" s="1"/>
  <c r="F9" i="22" s="1"/>
  <c r="I34" i="22"/>
  <c r="I21" i="22" s="1"/>
  <c r="I8" i="22" s="1"/>
  <c r="U28" i="123"/>
  <c r="AS9" i="124"/>
  <c r="T28" i="32"/>
  <c r="I32" i="97" s="1"/>
  <c r="D109" i="15"/>
  <c r="D5" i="17"/>
  <c r="C141" i="15"/>
  <c r="AC40" i="97"/>
  <c r="F35" i="26"/>
  <c r="F35" i="29" s="1"/>
  <c r="K107" i="15"/>
  <c r="R29" i="123"/>
  <c r="Q29" i="32"/>
  <c r="F33" i="97" s="1"/>
  <c r="AP10" i="124"/>
  <c r="D141" i="15"/>
  <c r="D140" i="14" s="1"/>
  <c r="K55" i="15"/>
  <c r="G108" i="15"/>
  <c r="D48" i="22"/>
  <c r="D142" i="18"/>
  <c r="D142" i="20" s="1"/>
  <c r="D105" i="25" s="1"/>
  <c r="D113" i="26" s="1"/>
  <c r="K108" i="20"/>
  <c r="K85" i="25" s="1"/>
  <c r="K93" i="26" s="1"/>
  <c r="E61" i="22"/>
  <c r="E74" i="22" s="1"/>
  <c r="D110" i="20"/>
  <c r="D87" i="25" s="1"/>
  <c r="D95" i="26" s="1"/>
  <c r="G141" i="18"/>
  <c r="G141" i="20" s="1"/>
  <c r="G104" i="25" s="1"/>
  <c r="G112" i="26" s="1"/>
  <c r="G47" i="22"/>
  <c r="G34" i="22" s="1"/>
  <c r="G21" i="22" s="1"/>
  <c r="G8" i="22" s="1"/>
  <c r="G109" i="20"/>
  <c r="G86" i="25" s="1"/>
  <c r="G94" i="26" s="1"/>
  <c r="C142" i="18"/>
  <c r="C142" i="20" s="1"/>
  <c r="C105" i="25" s="1"/>
  <c r="C113" i="26" s="1"/>
  <c r="C48" i="22"/>
  <c r="C110" i="20"/>
  <c r="C87" i="25" s="1"/>
  <c r="C95" i="26" s="1"/>
  <c r="K46" i="22"/>
  <c r="K33" i="22" s="1"/>
  <c r="K20" i="22" s="1"/>
  <c r="K7" i="22" s="1"/>
  <c r="K140" i="18"/>
  <c r="K140" i="20" s="1"/>
  <c r="K103" i="25" s="1"/>
  <c r="K111" i="26" s="1"/>
  <c r="S28" i="123"/>
  <c r="R28" i="32"/>
  <c r="G32" i="97" s="1"/>
  <c r="AQ9" i="124"/>
  <c r="F56" i="14"/>
  <c r="F88" i="14"/>
  <c r="H107" i="14"/>
  <c r="H139" i="14"/>
  <c r="G88" i="15"/>
  <c r="F140" i="14"/>
  <c r="F108" i="14"/>
  <c r="D57" i="15"/>
  <c r="E140" i="14"/>
  <c r="E108" i="14"/>
  <c r="C57" i="15"/>
  <c r="K87" i="15"/>
  <c r="K86" i="14" s="1"/>
  <c r="K139" i="15"/>
  <c r="K138" i="14" s="1"/>
  <c r="D108" i="14"/>
  <c r="G56" i="15"/>
  <c r="E88" i="14"/>
  <c r="E56" i="14"/>
  <c r="C109" i="15"/>
  <c r="G140" i="15"/>
  <c r="Q38" i="18"/>
  <c r="Q38" i="20" s="1"/>
  <c r="E19" i="27" s="1"/>
  <c r="P18" i="123" s="1"/>
  <c r="D90" i="18"/>
  <c r="D90" i="20" s="1"/>
  <c r="D64" i="25" s="1"/>
  <c r="D71" i="26" s="1"/>
  <c r="X36" i="18"/>
  <c r="X36" i="20" s="1"/>
  <c r="L17" i="27" s="1"/>
  <c r="W16" i="123" s="1"/>
  <c r="K88" i="18"/>
  <c r="K88" i="20" s="1"/>
  <c r="K62" i="25" s="1"/>
  <c r="K69" i="26" s="1"/>
  <c r="T37" i="18"/>
  <c r="T37" i="20" s="1"/>
  <c r="H18" i="27" s="1"/>
  <c r="S17" i="123" s="1"/>
  <c r="G89" i="18"/>
  <c r="G89" i="20" s="1"/>
  <c r="G63" i="25" s="1"/>
  <c r="G70" i="26" s="1"/>
  <c r="P38" i="18"/>
  <c r="P38" i="20" s="1"/>
  <c r="D19" i="27" s="1"/>
  <c r="O18" i="123" s="1"/>
  <c r="C90" i="18"/>
  <c r="C90" i="20" s="1"/>
  <c r="C64" i="25" s="1"/>
  <c r="C71" i="26" s="1"/>
  <c r="T5" i="18"/>
  <c r="T5" i="20" s="1"/>
  <c r="G57" i="18"/>
  <c r="G57" i="20" s="1"/>
  <c r="G45" i="25" s="1"/>
  <c r="G52" i="26" s="1"/>
  <c r="Q6" i="18"/>
  <c r="Q6" i="20" s="1"/>
  <c r="D58" i="18"/>
  <c r="D58" i="20" s="1"/>
  <c r="D46" i="25" s="1"/>
  <c r="D53" i="26" s="1"/>
  <c r="P6" i="18"/>
  <c r="P6" i="20" s="1"/>
  <c r="C58" i="18"/>
  <c r="C58" i="20" s="1"/>
  <c r="C46" i="25" s="1"/>
  <c r="C53" i="26" s="1"/>
  <c r="X4" i="18"/>
  <c r="X4" i="20" s="1"/>
  <c r="K56" i="18"/>
  <c r="K56" i="20" s="1"/>
  <c r="K44" i="25" s="1"/>
  <c r="K51" i="26" s="1"/>
  <c r="H36" i="18"/>
  <c r="H36" i="20"/>
  <c r="T4" i="15"/>
  <c r="J35" i="15"/>
  <c r="AC28" i="97"/>
  <c r="F23" i="26"/>
  <c r="F23" i="29" s="1"/>
  <c r="C23" i="25"/>
  <c r="G22" i="25"/>
  <c r="D23" i="25"/>
  <c r="J4" i="18"/>
  <c r="J108" i="18" s="1"/>
  <c r="J4" i="20"/>
  <c r="AB28" i="97"/>
  <c r="E23" i="26"/>
  <c r="E23" i="29" s="1"/>
  <c r="P37" i="15"/>
  <c r="C37" i="17"/>
  <c r="C4" i="14"/>
  <c r="C36" i="14"/>
  <c r="F36" i="15"/>
  <c r="F36" i="17" s="1"/>
  <c r="F37" i="18"/>
  <c r="F37" i="20"/>
  <c r="AG7" i="124"/>
  <c r="T18" i="32"/>
  <c r="I22" i="97" s="1"/>
  <c r="G4" i="25"/>
  <c r="C24" i="29"/>
  <c r="L24" i="26"/>
  <c r="X35" i="15"/>
  <c r="K35" i="17"/>
  <c r="K34" i="14"/>
  <c r="Q5" i="15"/>
  <c r="AC10" i="97"/>
  <c r="F5" i="26"/>
  <c r="F5" i="29" s="1"/>
  <c r="E37" i="20"/>
  <c r="E37" i="18"/>
  <c r="H3" i="15"/>
  <c r="J3" i="15"/>
  <c r="J36" i="20"/>
  <c r="J36" i="18"/>
  <c r="I35" i="15"/>
  <c r="I36" i="18"/>
  <c r="I36" i="20"/>
  <c r="AD8" i="124"/>
  <c r="Q19" i="32"/>
  <c r="F23" i="97" s="1"/>
  <c r="P5" i="15"/>
  <c r="C5" i="25"/>
  <c r="AB10" i="97"/>
  <c r="E5" i="26"/>
  <c r="E5" i="29" s="1"/>
  <c r="AG27" i="97"/>
  <c r="J22" i="26"/>
  <c r="J22" i="29" s="1"/>
  <c r="F4" i="15"/>
  <c r="F4" i="17" s="1"/>
  <c r="AF27" i="97"/>
  <c r="I22" i="26"/>
  <c r="I22" i="29" s="1"/>
  <c r="AF7" i="124"/>
  <c r="S18" i="32"/>
  <c r="H22" i="97" s="1"/>
  <c r="X3" i="15"/>
  <c r="AE27" i="97"/>
  <c r="H22" i="26"/>
  <c r="H22" i="29" s="1"/>
  <c r="AE9" i="97"/>
  <c r="H4" i="26"/>
  <c r="H4" i="29" s="1"/>
  <c r="K21" i="25"/>
  <c r="F5" i="20"/>
  <c r="F5" i="18"/>
  <c r="F109" i="18" s="1"/>
  <c r="T36" i="15"/>
  <c r="G3" i="14"/>
  <c r="G35" i="14"/>
  <c r="E4" i="15"/>
  <c r="E4" i="17" s="1"/>
  <c r="H35" i="15"/>
  <c r="D5" i="25"/>
  <c r="I3" i="15"/>
  <c r="I55" i="15" s="1"/>
  <c r="AG9" i="97"/>
  <c r="J4" i="26"/>
  <c r="J4" i="29" s="1"/>
  <c r="AH7" i="124"/>
  <c r="U18" i="32"/>
  <c r="J22" i="97" s="1"/>
  <c r="AF9" i="97"/>
  <c r="I4" i="26"/>
  <c r="I4" i="29" s="1"/>
  <c r="E36" i="15"/>
  <c r="Q37" i="15"/>
  <c r="D37" i="17"/>
  <c r="D36" i="14"/>
  <c r="D4" i="14"/>
  <c r="E5" i="20"/>
  <c r="E5" i="18"/>
  <c r="E109" i="18" s="1"/>
  <c r="H4" i="18"/>
  <c r="H108" i="18" s="1"/>
  <c r="H4" i="20"/>
  <c r="C6" i="29"/>
  <c r="K3" i="25"/>
  <c r="I4" i="18"/>
  <c r="I108" i="18" s="1"/>
  <c r="I4" i="20"/>
  <c r="AC8" i="124"/>
  <c r="P19" i="32"/>
  <c r="E23" i="97" s="1"/>
  <c r="H87" i="15" l="1"/>
  <c r="H86" i="14" s="1"/>
  <c r="D56" i="14"/>
  <c r="K156" i="25"/>
  <c r="K197" i="25" s="1"/>
  <c r="K81" i="26"/>
  <c r="C158" i="25"/>
  <c r="C199" i="25" s="1"/>
  <c r="C125" i="26"/>
  <c r="B35" i="25"/>
  <c r="O9" i="22"/>
  <c r="C30" i="27" s="1"/>
  <c r="B36" i="29"/>
  <c r="L36" i="26"/>
  <c r="B87" i="22"/>
  <c r="L6" i="26"/>
  <c r="O38" i="18"/>
  <c r="O38" i="20" s="1"/>
  <c r="C19" i="27" s="1"/>
  <c r="Z8" i="124" s="1"/>
  <c r="C35" i="26"/>
  <c r="C35" i="29" s="1"/>
  <c r="C88" i="14"/>
  <c r="V27" i="32"/>
  <c r="K31" i="97" s="1"/>
  <c r="B35" i="22"/>
  <c r="B22" i="22" s="1"/>
  <c r="B9" i="22" s="1"/>
  <c r="B6" i="18"/>
  <c r="B6" i="20"/>
  <c r="B5" i="25" s="1"/>
  <c r="B37" i="15"/>
  <c r="B37" i="17" s="1"/>
  <c r="B37" i="20" s="1"/>
  <c r="B22" i="25" s="1"/>
  <c r="N3" i="123"/>
  <c r="M4" i="32"/>
  <c r="B8" i="97" s="1"/>
  <c r="N4" i="124"/>
  <c r="D128" i="25"/>
  <c r="D169" i="25" s="1"/>
  <c r="B5" i="15"/>
  <c r="G145" i="25"/>
  <c r="G186" i="25" s="1"/>
  <c r="D146" i="25"/>
  <c r="D187" i="25" s="1"/>
  <c r="K33" i="26"/>
  <c r="K33" i="29" s="1"/>
  <c r="K144" i="25"/>
  <c r="K185" i="25" s="1"/>
  <c r="H98" i="22"/>
  <c r="H74" i="25" s="1"/>
  <c r="G127" i="25"/>
  <c r="G168" i="25" s="1"/>
  <c r="H33" i="25"/>
  <c r="AE38" i="97" s="1"/>
  <c r="H85" i="22"/>
  <c r="U7" i="22"/>
  <c r="I28" i="27" s="1"/>
  <c r="T27" i="123" s="1"/>
  <c r="G157" i="25"/>
  <c r="G198" i="25" s="1"/>
  <c r="K126" i="25"/>
  <c r="K167" i="25" s="1"/>
  <c r="N29" i="32"/>
  <c r="C33" i="97" s="1"/>
  <c r="G34" i="26"/>
  <c r="G34" i="29" s="1"/>
  <c r="AM10" i="124"/>
  <c r="AU8" i="124"/>
  <c r="C128" i="25"/>
  <c r="C169" i="25" s="1"/>
  <c r="D113" i="22"/>
  <c r="D117" i="25" s="1"/>
  <c r="D125" i="26" s="1"/>
  <c r="D87" i="22"/>
  <c r="Q9" i="22"/>
  <c r="E30" i="27" s="1"/>
  <c r="D100" i="22"/>
  <c r="D76" i="25" s="1"/>
  <c r="D83" i="26" s="1"/>
  <c r="D35" i="25"/>
  <c r="J157" i="25"/>
  <c r="J198" i="25" s="1"/>
  <c r="AG39" i="97"/>
  <c r="J34" i="26"/>
  <c r="J34" i="29" s="1"/>
  <c r="I60" i="22"/>
  <c r="I73" i="22" s="1"/>
  <c r="C146" i="25"/>
  <c r="C187" i="25" s="1"/>
  <c r="J60" i="22"/>
  <c r="J73" i="22" s="1"/>
  <c r="F61" i="22"/>
  <c r="F74" i="22" s="1"/>
  <c r="AT9" i="124"/>
  <c r="U28" i="32"/>
  <c r="J32" i="97" s="1"/>
  <c r="V28" i="123"/>
  <c r="D35" i="22"/>
  <c r="D22" i="22" s="1"/>
  <c r="D9" i="22" s="1"/>
  <c r="C35" i="22"/>
  <c r="C22" i="22" s="1"/>
  <c r="C9" i="22" s="1"/>
  <c r="K59" i="22"/>
  <c r="K72" i="22" s="1"/>
  <c r="K110" i="22" s="1"/>
  <c r="K114" i="25" s="1"/>
  <c r="K122" i="26" s="1"/>
  <c r="H107" i="15"/>
  <c r="C140" i="14"/>
  <c r="C108" i="14"/>
  <c r="J107" i="15"/>
  <c r="J3" i="17"/>
  <c r="I107" i="15"/>
  <c r="I3" i="17"/>
  <c r="H55" i="15"/>
  <c r="H3" i="17"/>
  <c r="F56" i="15"/>
  <c r="E56" i="15"/>
  <c r="R8" i="22"/>
  <c r="F29" i="27" s="1"/>
  <c r="E112" i="22"/>
  <c r="E116" i="25" s="1"/>
  <c r="E124" i="26" s="1"/>
  <c r="E99" i="22"/>
  <c r="E75" i="25" s="1"/>
  <c r="E82" i="26" s="1"/>
  <c r="E86" i="22"/>
  <c r="E34" i="25"/>
  <c r="I108" i="20"/>
  <c r="I85" i="25" s="1"/>
  <c r="I93" i="26" s="1"/>
  <c r="I46" i="22"/>
  <c r="I140" i="18"/>
  <c r="I140" i="20" s="1"/>
  <c r="I103" i="25" s="1"/>
  <c r="I111" i="26" s="1"/>
  <c r="H140" i="18"/>
  <c r="H140" i="20" s="1"/>
  <c r="H103" i="25" s="1"/>
  <c r="H111" i="26" s="1"/>
  <c r="H46" i="22"/>
  <c r="H33" i="22" s="1"/>
  <c r="H20" i="22" s="1"/>
  <c r="H7" i="22" s="1"/>
  <c r="F109" i="20"/>
  <c r="F86" i="25" s="1"/>
  <c r="F94" i="26" s="1"/>
  <c r="G60" i="22"/>
  <c r="G73" i="22" s="1"/>
  <c r="H108" i="20"/>
  <c r="H85" i="25" s="1"/>
  <c r="H93" i="26" s="1"/>
  <c r="E109" i="20"/>
  <c r="E86" i="25" s="1"/>
  <c r="E94" i="26" s="1"/>
  <c r="J46" i="22"/>
  <c r="J33" i="22" s="1"/>
  <c r="J20" i="22" s="1"/>
  <c r="J7" i="22" s="1"/>
  <c r="J140" i="18"/>
  <c r="J140" i="20" s="1"/>
  <c r="J103" i="25" s="1"/>
  <c r="J111" i="26" s="1"/>
  <c r="E141" i="18"/>
  <c r="E141" i="20" s="1"/>
  <c r="E104" i="25" s="1"/>
  <c r="E112" i="26" s="1"/>
  <c r="E47" i="22"/>
  <c r="F47" i="22"/>
  <c r="F34" i="22" s="1"/>
  <c r="F21" i="22" s="1"/>
  <c r="F8" i="22" s="1"/>
  <c r="F141" i="18"/>
  <c r="F141" i="20" s="1"/>
  <c r="F104" i="25" s="1"/>
  <c r="F112" i="26" s="1"/>
  <c r="J108" i="20"/>
  <c r="J85" i="25" s="1"/>
  <c r="J93" i="26" s="1"/>
  <c r="I139" i="15"/>
  <c r="I138" i="14" s="1"/>
  <c r="I87" i="15"/>
  <c r="I86" i="14" s="1"/>
  <c r="G107" i="14"/>
  <c r="G139" i="14"/>
  <c r="E88" i="15"/>
  <c r="F140" i="15"/>
  <c r="J55" i="15"/>
  <c r="E140" i="15"/>
  <c r="G87" i="14"/>
  <c r="G55" i="14"/>
  <c r="F108" i="15"/>
  <c r="J87" i="15"/>
  <c r="J86" i="14" s="1"/>
  <c r="J139" i="15"/>
  <c r="J138" i="14" s="1"/>
  <c r="E108" i="15"/>
  <c r="H139" i="15"/>
  <c r="H138" i="14" s="1"/>
  <c r="F88" i="15"/>
  <c r="U36" i="18"/>
  <c r="U36" i="20" s="1"/>
  <c r="I17" i="27" s="1"/>
  <c r="T16" i="123" s="1"/>
  <c r="H88" i="18"/>
  <c r="H88" i="20" s="1"/>
  <c r="H62" i="25" s="1"/>
  <c r="H69" i="26" s="1"/>
  <c r="W36" i="18"/>
  <c r="W36" i="20" s="1"/>
  <c r="K17" i="27" s="1"/>
  <c r="V16" i="123" s="1"/>
  <c r="J88" i="18"/>
  <c r="J88" i="20" s="1"/>
  <c r="J62" i="25" s="1"/>
  <c r="J69" i="26" s="1"/>
  <c r="S37" i="18"/>
  <c r="S37" i="20" s="1"/>
  <c r="G18" i="27" s="1"/>
  <c r="R17" i="123" s="1"/>
  <c r="F89" i="18"/>
  <c r="F89" i="20" s="1"/>
  <c r="F63" i="25" s="1"/>
  <c r="F70" i="26" s="1"/>
  <c r="V36" i="18"/>
  <c r="V36" i="20" s="1"/>
  <c r="J17" i="27" s="1"/>
  <c r="U16" i="123" s="1"/>
  <c r="I88" i="18"/>
  <c r="I88" i="20" s="1"/>
  <c r="I62" i="25" s="1"/>
  <c r="I69" i="26" s="1"/>
  <c r="R37" i="18"/>
  <c r="R37" i="20" s="1"/>
  <c r="F18" i="27" s="1"/>
  <c r="Q17" i="123" s="1"/>
  <c r="E89" i="18"/>
  <c r="E89" i="20" s="1"/>
  <c r="E63" i="25" s="1"/>
  <c r="E70" i="26" s="1"/>
  <c r="V4" i="18"/>
  <c r="V4" i="20" s="1"/>
  <c r="I56" i="18"/>
  <c r="I56" i="20" s="1"/>
  <c r="I44" i="25" s="1"/>
  <c r="I51" i="26" s="1"/>
  <c r="U4" i="18"/>
  <c r="U4" i="20" s="1"/>
  <c r="H56" i="18"/>
  <c r="H56" i="20" s="1"/>
  <c r="H44" i="25" s="1"/>
  <c r="H51" i="26" s="1"/>
  <c r="R5" i="18"/>
  <c r="R5" i="20" s="1"/>
  <c r="E57" i="18"/>
  <c r="E57" i="20" s="1"/>
  <c r="E45" i="25" s="1"/>
  <c r="E52" i="26" s="1"/>
  <c r="S5" i="18"/>
  <c r="S5" i="20" s="1"/>
  <c r="F57" i="18"/>
  <c r="F57" i="20" s="1"/>
  <c r="F45" i="25" s="1"/>
  <c r="F52" i="26" s="1"/>
  <c r="W4" i="18"/>
  <c r="W4" i="20" s="1"/>
  <c r="J56" i="18"/>
  <c r="J56" i="20" s="1"/>
  <c r="J44" i="25" s="1"/>
  <c r="J51" i="26" s="1"/>
  <c r="V3" i="15"/>
  <c r="I21" i="25"/>
  <c r="K34" i="15"/>
  <c r="C36" i="15"/>
  <c r="AD27" i="97"/>
  <c r="G22" i="26"/>
  <c r="G22" i="29" s="1"/>
  <c r="D37" i="20"/>
  <c r="D37" i="18"/>
  <c r="H3" i="25"/>
  <c r="R36" i="15"/>
  <c r="E36" i="17"/>
  <c r="E35" i="14"/>
  <c r="E3" i="14"/>
  <c r="G3" i="15"/>
  <c r="G3" i="17" s="1"/>
  <c r="G36" i="18"/>
  <c r="G36" i="20"/>
  <c r="AH26" i="97"/>
  <c r="K21" i="26"/>
  <c r="K21" i="29" s="1"/>
  <c r="Z10" i="97"/>
  <c r="C5" i="26"/>
  <c r="C5" i="18"/>
  <c r="C109" i="18" s="1"/>
  <c r="C5" i="20"/>
  <c r="V35" i="15"/>
  <c r="I35" i="17"/>
  <c r="I34" i="14"/>
  <c r="J21" i="25"/>
  <c r="E22" i="25"/>
  <c r="D5" i="20"/>
  <c r="D5" i="18"/>
  <c r="D109" i="18" s="1"/>
  <c r="F22" i="25"/>
  <c r="C37" i="20"/>
  <c r="C37" i="18"/>
  <c r="AA28" i="97"/>
  <c r="D23" i="26"/>
  <c r="D23" i="29" s="1"/>
  <c r="Z28" i="97"/>
  <c r="C23" i="26"/>
  <c r="J35" i="17"/>
  <c r="W35" i="15"/>
  <c r="J34" i="14"/>
  <c r="AH8" i="97"/>
  <c r="K3" i="26"/>
  <c r="D4" i="15"/>
  <c r="AA10" i="97"/>
  <c r="D5" i="26"/>
  <c r="D5" i="29" s="1"/>
  <c r="F4" i="25"/>
  <c r="V17" i="32"/>
  <c r="K21" i="97" s="1"/>
  <c r="AI6" i="124"/>
  <c r="K3" i="18"/>
  <c r="K107" i="18" s="1"/>
  <c r="K3" i="20"/>
  <c r="S4" i="15"/>
  <c r="U3" i="15"/>
  <c r="K35" i="18"/>
  <c r="K35" i="20"/>
  <c r="AD9" i="97"/>
  <c r="G4" i="26"/>
  <c r="G4" i="29" s="1"/>
  <c r="J3" i="25"/>
  <c r="AE7" i="124"/>
  <c r="R18" i="32"/>
  <c r="G22" i="97" s="1"/>
  <c r="D36" i="15"/>
  <c r="D88" i="15" s="1"/>
  <c r="D55" i="14" s="1"/>
  <c r="U35" i="15"/>
  <c r="H35" i="17"/>
  <c r="H34" i="14"/>
  <c r="I3" i="25"/>
  <c r="E4" i="25"/>
  <c r="R4" i="15"/>
  <c r="G35" i="15"/>
  <c r="G35" i="17" s="1"/>
  <c r="W3" i="15"/>
  <c r="S36" i="15"/>
  <c r="F35" i="14"/>
  <c r="F3" i="14"/>
  <c r="C4" i="15"/>
  <c r="C4" i="17" s="1"/>
  <c r="AB8" i="124"/>
  <c r="O19" i="32"/>
  <c r="D23" i="97" s="1"/>
  <c r="AA8" i="124"/>
  <c r="N19" i="32"/>
  <c r="C23" i="97" s="1"/>
  <c r="G4" i="18"/>
  <c r="G108" i="18" s="1"/>
  <c r="G4" i="20"/>
  <c r="H21" i="25"/>
  <c r="H156" i="25" l="1"/>
  <c r="H197" i="25" s="1"/>
  <c r="H81" i="26"/>
  <c r="M29" i="32"/>
  <c r="B33" i="97" s="1"/>
  <c r="N29" i="123"/>
  <c r="AL10" i="124"/>
  <c r="B61" i="22"/>
  <c r="B74" i="22" s="1"/>
  <c r="B34" i="25" s="1"/>
  <c r="Y40" i="97"/>
  <c r="B35" i="26"/>
  <c r="B35" i="29" s="1"/>
  <c r="M19" i="32"/>
  <c r="B23" i="97" s="1"/>
  <c r="N18" i="123"/>
  <c r="F145" i="25"/>
  <c r="F186" i="25" s="1"/>
  <c r="B37" i="18"/>
  <c r="B47" i="22" s="1"/>
  <c r="H144" i="25"/>
  <c r="H185" i="25" s="1"/>
  <c r="B5" i="17"/>
  <c r="O5" i="15"/>
  <c r="O6" i="18"/>
  <c r="O6" i="20" s="1"/>
  <c r="Y10" i="97"/>
  <c r="B5" i="26"/>
  <c r="B5" i="29" s="1"/>
  <c r="AR8" i="124"/>
  <c r="Y27" i="97"/>
  <c r="B22" i="26"/>
  <c r="B22" i="29" s="1"/>
  <c r="B36" i="14"/>
  <c r="B4" i="14"/>
  <c r="O37" i="15"/>
  <c r="E127" i="25"/>
  <c r="E168" i="25" s="1"/>
  <c r="J144" i="25"/>
  <c r="J185" i="25" s="1"/>
  <c r="H33" i="26"/>
  <c r="H33" i="29" s="1"/>
  <c r="S27" i="32"/>
  <c r="H31" i="97" s="1"/>
  <c r="I126" i="25"/>
  <c r="I167" i="25" s="1"/>
  <c r="D158" i="25"/>
  <c r="D199" i="25" s="1"/>
  <c r="F127" i="25"/>
  <c r="F168" i="25" s="1"/>
  <c r="H126" i="25"/>
  <c r="H167" i="25" s="1"/>
  <c r="E145" i="25"/>
  <c r="E186" i="25" s="1"/>
  <c r="S8" i="22"/>
  <c r="G29" i="27" s="1"/>
  <c r="F99" i="22"/>
  <c r="F75" i="25" s="1"/>
  <c r="F82" i="26" s="1"/>
  <c r="F34" i="25"/>
  <c r="F112" i="22"/>
  <c r="F116" i="25" s="1"/>
  <c r="F124" i="26" s="1"/>
  <c r="F86" i="22"/>
  <c r="D61" i="22"/>
  <c r="D74" i="22" s="1"/>
  <c r="I111" i="22"/>
  <c r="I115" i="25" s="1"/>
  <c r="I123" i="26" s="1"/>
  <c r="I98" i="22"/>
  <c r="I74" i="25" s="1"/>
  <c r="I81" i="26" s="1"/>
  <c r="I33" i="25"/>
  <c r="V7" i="22"/>
  <c r="J28" i="27" s="1"/>
  <c r="J126" i="25"/>
  <c r="J167" i="25" s="1"/>
  <c r="I144" i="25"/>
  <c r="I185" i="25" s="1"/>
  <c r="C61" i="22"/>
  <c r="C74" i="22" s="1"/>
  <c r="W7" i="22"/>
  <c r="K28" i="27" s="1"/>
  <c r="J111" i="22"/>
  <c r="J115" i="25" s="1"/>
  <c r="J123" i="26" s="1"/>
  <c r="J33" i="25"/>
  <c r="J98" i="22"/>
  <c r="J74" i="25" s="1"/>
  <c r="J81" i="26" s="1"/>
  <c r="AN10" i="124"/>
  <c r="O29" i="32"/>
  <c r="D33" i="97" s="1"/>
  <c r="P29" i="123"/>
  <c r="K97" i="22"/>
  <c r="K73" i="25" s="1"/>
  <c r="I85" i="22"/>
  <c r="J85" i="22"/>
  <c r="AA40" i="97"/>
  <c r="D35" i="26"/>
  <c r="E157" i="25"/>
  <c r="E198" i="25" s="1"/>
  <c r="E34" i="22"/>
  <c r="E21" i="22" s="1"/>
  <c r="E8" i="22" s="1"/>
  <c r="K84" i="22"/>
  <c r="K32" i="25"/>
  <c r="K32" i="26" s="1"/>
  <c r="K32" i="29" s="1"/>
  <c r="X6" i="22"/>
  <c r="L27" i="27" s="1"/>
  <c r="W26" i="123" s="1"/>
  <c r="I33" i="22"/>
  <c r="I20" i="22" s="1"/>
  <c r="I7" i="22" s="1"/>
  <c r="H59" i="22"/>
  <c r="H72" i="22" s="1"/>
  <c r="H97" i="22" s="1"/>
  <c r="H73" i="25" s="1"/>
  <c r="H80" i="26" s="1"/>
  <c r="G87" i="15"/>
  <c r="G86" i="14" s="1"/>
  <c r="G107" i="15"/>
  <c r="D108" i="15"/>
  <c r="D4" i="17"/>
  <c r="G108" i="20"/>
  <c r="G85" i="25" s="1"/>
  <c r="G93" i="26" s="1"/>
  <c r="K45" i="22"/>
  <c r="K32" i="22" s="1"/>
  <c r="K19" i="22" s="1"/>
  <c r="K6" i="22" s="1"/>
  <c r="K139" i="18"/>
  <c r="K139" i="20" s="1"/>
  <c r="K102" i="25" s="1"/>
  <c r="K110" i="26" s="1"/>
  <c r="F60" i="22"/>
  <c r="F73" i="22" s="1"/>
  <c r="G46" i="22"/>
  <c r="G140" i="18"/>
  <c r="G140" i="20" s="1"/>
  <c r="G103" i="25" s="1"/>
  <c r="G111" i="26" s="1"/>
  <c r="D47" i="22"/>
  <c r="D141" i="18"/>
  <c r="D141" i="20" s="1"/>
  <c r="D104" i="25" s="1"/>
  <c r="D112" i="26" s="1"/>
  <c r="G33" i="25"/>
  <c r="G98" i="22"/>
  <c r="G74" i="25" s="1"/>
  <c r="G81" i="26" s="1"/>
  <c r="G111" i="22"/>
  <c r="G115" i="25" s="1"/>
  <c r="G123" i="26" s="1"/>
  <c r="G85" i="22"/>
  <c r="T7" i="22"/>
  <c r="H28" i="27" s="1"/>
  <c r="D109" i="20"/>
  <c r="D86" i="25" s="1"/>
  <c r="D94" i="26" s="1"/>
  <c r="C109" i="20"/>
  <c r="C86" i="25" s="1"/>
  <c r="C94" i="26" s="1"/>
  <c r="K107" i="20"/>
  <c r="C141" i="18"/>
  <c r="C141" i="20" s="1"/>
  <c r="C104" i="25" s="1"/>
  <c r="C112" i="26" s="1"/>
  <c r="C47" i="22"/>
  <c r="C34" i="22" s="1"/>
  <c r="C21" i="22" s="1"/>
  <c r="C8" i="22" s="1"/>
  <c r="J59" i="22"/>
  <c r="J72" i="22" s="1"/>
  <c r="E34" i="26"/>
  <c r="E34" i="29" s="1"/>
  <c r="AB39" i="97"/>
  <c r="Q28" i="123"/>
  <c r="AO9" i="124"/>
  <c r="P28" i="32"/>
  <c r="E32" i="97" s="1"/>
  <c r="D87" i="14"/>
  <c r="C140" i="15"/>
  <c r="C88" i="15"/>
  <c r="K138" i="15"/>
  <c r="K137" i="14" s="1"/>
  <c r="K86" i="15"/>
  <c r="K85" i="14" s="1"/>
  <c r="F55" i="14"/>
  <c r="F87" i="14"/>
  <c r="G55" i="15"/>
  <c r="D56" i="15"/>
  <c r="E87" i="14"/>
  <c r="E55" i="14"/>
  <c r="D140" i="15"/>
  <c r="E107" i="14"/>
  <c r="E139" i="14"/>
  <c r="C56" i="15"/>
  <c r="C108" i="15"/>
  <c r="F107" i="14"/>
  <c r="F139" i="14"/>
  <c r="G139" i="15"/>
  <c r="P37" i="18"/>
  <c r="P37" i="20" s="1"/>
  <c r="D18" i="27" s="1"/>
  <c r="O17" i="123" s="1"/>
  <c r="C89" i="18"/>
  <c r="C89" i="20" s="1"/>
  <c r="C63" i="25" s="1"/>
  <c r="C70" i="26" s="1"/>
  <c r="X35" i="18"/>
  <c r="X35" i="20" s="1"/>
  <c r="L16" i="27" s="1"/>
  <c r="W15" i="123" s="1"/>
  <c r="K87" i="18"/>
  <c r="K87" i="20" s="1"/>
  <c r="K61" i="25" s="1"/>
  <c r="K68" i="26" s="1"/>
  <c r="T36" i="18"/>
  <c r="T36" i="20" s="1"/>
  <c r="H17" i="27" s="1"/>
  <c r="S16" i="123" s="1"/>
  <c r="G88" i="18"/>
  <c r="G88" i="20" s="1"/>
  <c r="G62" i="25" s="1"/>
  <c r="G69" i="26" s="1"/>
  <c r="Q37" i="18"/>
  <c r="Q37" i="20" s="1"/>
  <c r="E18" i="27" s="1"/>
  <c r="P17" i="123" s="1"/>
  <c r="D89" i="18"/>
  <c r="D89" i="20" s="1"/>
  <c r="D63" i="25" s="1"/>
  <c r="D70" i="26" s="1"/>
  <c r="Q5" i="18"/>
  <c r="Q5" i="20" s="1"/>
  <c r="D57" i="18"/>
  <c r="D57" i="20" s="1"/>
  <c r="D45" i="25" s="1"/>
  <c r="D52" i="26" s="1"/>
  <c r="P5" i="18"/>
  <c r="P5" i="20" s="1"/>
  <c r="C57" i="18"/>
  <c r="C57" i="20" s="1"/>
  <c r="C45" i="25" s="1"/>
  <c r="C52" i="26" s="1"/>
  <c r="X3" i="18"/>
  <c r="X3" i="20" s="1"/>
  <c r="K55" i="18"/>
  <c r="K55" i="20" s="1"/>
  <c r="T4" i="18"/>
  <c r="T4" i="20" s="1"/>
  <c r="G56" i="18"/>
  <c r="G56" i="20" s="1"/>
  <c r="G44" i="25" s="1"/>
  <c r="G51" i="26" s="1"/>
  <c r="E4" i="18"/>
  <c r="E108" i="18" s="1"/>
  <c r="E4" i="20"/>
  <c r="AB9" i="97"/>
  <c r="E4" i="26"/>
  <c r="E4" i="29" s="1"/>
  <c r="AF8" i="97"/>
  <c r="I3" i="26"/>
  <c r="H34" i="15"/>
  <c r="H86" i="15" s="1"/>
  <c r="H85" i="14" s="1"/>
  <c r="K20" i="25"/>
  <c r="H3" i="20"/>
  <c r="H3" i="18"/>
  <c r="H107" i="18" s="1"/>
  <c r="J35" i="20"/>
  <c r="J35" i="18"/>
  <c r="C22" i="25"/>
  <c r="AG26" i="97"/>
  <c r="J21" i="26"/>
  <c r="J21" i="29" s="1"/>
  <c r="C4" i="25"/>
  <c r="T3" i="15"/>
  <c r="E3" i="15"/>
  <c r="E3" i="17" s="1"/>
  <c r="AG6" i="124"/>
  <c r="T17" i="32"/>
  <c r="I21" i="97" s="1"/>
  <c r="G3" i="25"/>
  <c r="AE26" i="97"/>
  <c r="H21" i="26"/>
  <c r="H21" i="29" s="1"/>
  <c r="AG8" i="97"/>
  <c r="J3" i="26"/>
  <c r="F4" i="20"/>
  <c r="F4" i="18"/>
  <c r="F108" i="18" s="1"/>
  <c r="J34" i="15"/>
  <c r="Q18" i="32"/>
  <c r="F22" i="97" s="1"/>
  <c r="AD7" i="124"/>
  <c r="D4" i="25"/>
  <c r="AH6" i="124"/>
  <c r="U17" i="32"/>
  <c r="J21" i="97" s="1"/>
  <c r="E35" i="15"/>
  <c r="E36" i="20"/>
  <c r="E36" i="18"/>
  <c r="AF26" i="97"/>
  <c r="I21" i="26"/>
  <c r="I21" i="29" s="1"/>
  <c r="F36" i="18"/>
  <c r="F36" i="20"/>
  <c r="S17" i="32"/>
  <c r="H21" i="97" s="1"/>
  <c r="AF6" i="124"/>
  <c r="P4" i="15"/>
  <c r="F3" i="15"/>
  <c r="F3" i="17" s="1"/>
  <c r="H35" i="18"/>
  <c r="H35" i="20"/>
  <c r="Q36" i="15"/>
  <c r="D36" i="17"/>
  <c r="D3" i="14"/>
  <c r="D35" i="14"/>
  <c r="K3" i="29"/>
  <c r="AC27" i="97"/>
  <c r="F22" i="26"/>
  <c r="F22" i="29" s="1"/>
  <c r="AB27" i="97"/>
  <c r="E22" i="26"/>
  <c r="E22" i="29" s="1"/>
  <c r="I35" i="20"/>
  <c r="I35" i="18"/>
  <c r="C5" i="29"/>
  <c r="G21" i="25"/>
  <c r="AE8" i="97"/>
  <c r="H3" i="26"/>
  <c r="P36" i="15"/>
  <c r="C36" i="17"/>
  <c r="C3" i="14"/>
  <c r="C35" i="14"/>
  <c r="K34" i="17"/>
  <c r="X34" i="15"/>
  <c r="K33" i="14"/>
  <c r="F35" i="15"/>
  <c r="F35" i="17" s="1"/>
  <c r="J3" i="18"/>
  <c r="J107" i="18" s="1"/>
  <c r="J3" i="20"/>
  <c r="T35" i="15"/>
  <c r="G34" i="14"/>
  <c r="AC9" i="97"/>
  <c r="F4" i="26"/>
  <c r="F4" i="29" s="1"/>
  <c r="Q4" i="15"/>
  <c r="C23" i="29"/>
  <c r="L23" i="26"/>
  <c r="AC7" i="124"/>
  <c r="P18" i="32"/>
  <c r="E22" i="97" s="1"/>
  <c r="I34" i="15"/>
  <c r="I138" i="15" s="1"/>
  <c r="I137" i="14" s="1"/>
  <c r="D22" i="25"/>
  <c r="I3" i="18"/>
  <c r="I107" i="18" s="1"/>
  <c r="I3" i="20"/>
  <c r="K155" i="25" l="1"/>
  <c r="K196" i="25" s="1"/>
  <c r="K80" i="26"/>
  <c r="D127" i="25"/>
  <c r="D168" i="25" s="1"/>
  <c r="L5" i="26"/>
  <c r="O37" i="18"/>
  <c r="O37" i="20" s="1"/>
  <c r="C18" i="27" s="1"/>
  <c r="M18" i="32" s="1"/>
  <c r="B22" i="97" s="1"/>
  <c r="B86" i="22"/>
  <c r="O8" i="22"/>
  <c r="C29" i="27" s="1"/>
  <c r="N28" i="123" s="1"/>
  <c r="V26" i="32"/>
  <c r="K30" i="97" s="1"/>
  <c r="B4" i="15"/>
  <c r="B34" i="22"/>
  <c r="B21" i="22" s="1"/>
  <c r="B8" i="22" s="1"/>
  <c r="B36" i="15"/>
  <c r="B36" i="17" s="1"/>
  <c r="B36" i="18" s="1"/>
  <c r="B34" i="26"/>
  <c r="B34" i="29" s="1"/>
  <c r="Y39" i="97"/>
  <c r="B5" i="20"/>
  <c r="B4" i="25" s="1"/>
  <c r="B5" i="18"/>
  <c r="G144" i="25"/>
  <c r="G185" i="25" s="1"/>
  <c r="C145" i="25"/>
  <c r="C186" i="25" s="1"/>
  <c r="G126" i="25"/>
  <c r="G167" i="25" s="1"/>
  <c r="AH37" i="97"/>
  <c r="F157" i="25"/>
  <c r="F198" i="25" s="1"/>
  <c r="C127" i="25"/>
  <c r="C168" i="25" s="1"/>
  <c r="D145" i="25"/>
  <c r="D186" i="25" s="1"/>
  <c r="I156" i="25"/>
  <c r="I197" i="25" s="1"/>
  <c r="U6" i="22"/>
  <c r="I27" i="27" s="1"/>
  <c r="T26" i="123" s="1"/>
  <c r="U27" i="32"/>
  <c r="J31" i="97" s="1"/>
  <c r="V27" i="123"/>
  <c r="AT8" i="124"/>
  <c r="R28" i="123"/>
  <c r="Q28" i="32"/>
  <c r="F32" i="97" s="1"/>
  <c r="AP9" i="124"/>
  <c r="K143" i="25"/>
  <c r="K184" i="25" s="1"/>
  <c r="G156" i="25"/>
  <c r="G197" i="25" s="1"/>
  <c r="K58" i="22"/>
  <c r="K71" i="22" s="1"/>
  <c r="X5" i="22" s="1"/>
  <c r="L26" i="27" s="1"/>
  <c r="D35" i="29"/>
  <c r="L35" i="26"/>
  <c r="J156" i="25"/>
  <c r="J197" i="25" s="1"/>
  <c r="E60" i="22"/>
  <c r="E73" i="22" s="1"/>
  <c r="E85" i="22" s="1"/>
  <c r="H110" i="22"/>
  <c r="H114" i="25" s="1"/>
  <c r="J33" i="26"/>
  <c r="J33" i="29" s="1"/>
  <c r="AG38" i="97"/>
  <c r="F34" i="26"/>
  <c r="F34" i="29" s="1"/>
  <c r="AC39" i="97"/>
  <c r="I59" i="22"/>
  <c r="I72" i="22" s="1"/>
  <c r="I84" i="22" s="1"/>
  <c r="I33" i="26"/>
  <c r="I33" i="29" s="1"/>
  <c r="AF38" i="97"/>
  <c r="C99" i="22"/>
  <c r="C75" i="25" s="1"/>
  <c r="C82" i="26" s="1"/>
  <c r="C86" i="22"/>
  <c r="C112" i="22"/>
  <c r="C116" i="25" s="1"/>
  <c r="C124" i="26" s="1"/>
  <c r="P8" i="22"/>
  <c r="D29" i="27" s="1"/>
  <c r="C34" i="25"/>
  <c r="U27" i="123"/>
  <c r="AS8" i="124"/>
  <c r="T27" i="32"/>
  <c r="I31" i="97" s="1"/>
  <c r="D112" i="22"/>
  <c r="D116" i="25" s="1"/>
  <c r="D124" i="26" s="1"/>
  <c r="D99" i="22"/>
  <c r="D75" i="25" s="1"/>
  <c r="D82" i="26" s="1"/>
  <c r="D34" i="25"/>
  <c r="D86" i="22"/>
  <c r="Q8" i="22"/>
  <c r="E29" i="27" s="1"/>
  <c r="AU7" i="124"/>
  <c r="D34" i="22"/>
  <c r="D21" i="22" s="1"/>
  <c r="D8" i="22" s="1"/>
  <c r="G33" i="22"/>
  <c r="G20" i="22" s="1"/>
  <c r="G7" i="22" s="1"/>
  <c r="I86" i="15"/>
  <c r="I85" i="14" s="1"/>
  <c r="H32" i="25"/>
  <c r="H84" i="22"/>
  <c r="E46" i="22"/>
  <c r="E33" i="22" s="1"/>
  <c r="E20" i="22" s="1"/>
  <c r="E7" i="22" s="1"/>
  <c r="E140" i="18"/>
  <c r="E140" i="20" s="1"/>
  <c r="E103" i="25" s="1"/>
  <c r="E111" i="26" s="1"/>
  <c r="I107" i="20"/>
  <c r="I139" i="18"/>
  <c r="I139" i="20" s="1"/>
  <c r="I102" i="25" s="1"/>
  <c r="I110" i="26" s="1"/>
  <c r="I45" i="22"/>
  <c r="I32" i="22" s="1"/>
  <c r="I19" i="22" s="1"/>
  <c r="I6" i="22" s="1"/>
  <c r="F108" i="20"/>
  <c r="F85" i="25" s="1"/>
  <c r="F93" i="26" s="1"/>
  <c r="H107" i="20"/>
  <c r="C60" i="22"/>
  <c r="C73" i="22" s="1"/>
  <c r="S27" i="123"/>
  <c r="R27" i="32"/>
  <c r="G31" i="97" s="1"/>
  <c r="AQ8" i="124"/>
  <c r="AD38" i="97"/>
  <c r="G33" i="26"/>
  <c r="G33" i="29" s="1"/>
  <c r="J107" i="20"/>
  <c r="F46" i="22"/>
  <c r="F140" i="18"/>
  <c r="F140" i="20" s="1"/>
  <c r="F103" i="25" s="1"/>
  <c r="F111" i="26" s="1"/>
  <c r="S7" i="22"/>
  <c r="G28" i="27" s="1"/>
  <c r="F111" i="22"/>
  <c r="F115" i="25" s="1"/>
  <c r="F123" i="26" s="1"/>
  <c r="F98" i="22"/>
  <c r="F74" i="25" s="1"/>
  <c r="F81" i="26" s="1"/>
  <c r="F33" i="25"/>
  <c r="F85" i="22"/>
  <c r="E108" i="20"/>
  <c r="E85" i="25" s="1"/>
  <c r="E93" i="26" s="1"/>
  <c r="J32" i="25"/>
  <c r="J110" i="22"/>
  <c r="J114" i="25" s="1"/>
  <c r="J122" i="26" s="1"/>
  <c r="J97" i="22"/>
  <c r="J73" i="25" s="1"/>
  <c r="J80" i="26" s="1"/>
  <c r="J84" i="22"/>
  <c r="W6" i="22"/>
  <c r="K27" i="27" s="1"/>
  <c r="H45" i="22"/>
  <c r="H32" i="22" s="1"/>
  <c r="H19" i="22" s="1"/>
  <c r="H6" i="22" s="1"/>
  <c r="H139" i="18"/>
  <c r="H139" i="20" s="1"/>
  <c r="H102" i="25" s="1"/>
  <c r="H110" i="26" s="1"/>
  <c r="J139" i="18"/>
  <c r="J139" i="20" s="1"/>
  <c r="J102" i="25" s="1"/>
  <c r="J110" i="26" s="1"/>
  <c r="J45" i="22"/>
  <c r="J32" i="22" s="1"/>
  <c r="J19" i="22" s="1"/>
  <c r="J6" i="22" s="1"/>
  <c r="F107" i="15"/>
  <c r="F55" i="15"/>
  <c r="D107" i="14"/>
  <c r="D139" i="14"/>
  <c r="C87" i="14"/>
  <c r="C55" i="14"/>
  <c r="F139" i="15"/>
  <c r="F138" i="14" s="1"/>
  <c r="E107" i="15"/>
  <c r="E87" i="15"/>
  <c r="E86" i="14" s="1"/>
  <c r="F87" i="15"/>
  <c r="F86" i="14" s="1"/>
  <c r="J86" i="15"/>
  <c r="J85" i="14" s="1"/>
  <c r="J138" i="15"/>
  <c r="J137" i="14" s="1"/>
  <c r="G138" i="14"/>
  <c r="H138" i="15"/>
  <c r="H137" i="14" s="1"/>
  <c r="E139" i="15"/>
  <c r="E138" i="14" s="1"/>
  <c r="E55" i="15"/>
  <c r="C139" i="14"/>
  <c r="C107" i="14"/>
  <c r="U35" i="18"/>
  <c r="U35" i="20" s="1"/>
  <c r="I16" i="27" s="1"/>
  <c r="T15" i="123" s="1"/>
  <c r="H87" i="18"/>
  <c r="H87" i="20" s="1"/>
  <c r="H61" i="25" s="1"/>
  <c r="H68" i="26" s="1"/>
  <c r="W35" i="18"/>
  <c r="W35" i="20" s="1"/>
  <c r="K16" i="27" s="1"/>
  <c r="V15" i="123" s="1"/>
  <c r="J87" i="18"/>
  <c r="J87" i="20" s="1"/>
  <c r="J61" i="25" s="1"/>
  <c r="J68" i="26" s="1"/>
  <c r="R36" i="18"/>
  <c r="R36" i="20" s="1"/>
  <c r="F17" i="27" s="1"/>
  <c r="Q16" i="123" s="1"/>
  <c r="E88" i="18"/>
  <c r="E88" i="20" s="1"/>
  <c r="E62" i="25" s="1"/>
  <c r="E69" i="26" s="1"/>
  <c r="V35" i="18"/>
  <c r="V35" i="20" s="1"/>
  <c r="J16" i="27" s="1"/>
  <c r="U15" i="123" s="1"/>
  <c r="I87" i="18"/>
  <c r="I87" i="20" s="1"/>
  <c r="I61" i="25" s="1"/>
  <c r="I68" i="26" s="1"/>
  <c r="S36" i="18"/>
  <c r="S36" i="20" s="1"/>
  <c r="G17" i="27" s="1"/>
  <c r="R16" i="123" s="1"/>
  <c r="F88" i="18"/>
  <c r="F88" i="20" s="1"/>
  <c r="F62" i="25" s="1"/>
  <c r="F69" i="26" s="1"/>
  <c r="U3" i="18"/>
  <c r="U3" i="20" s="1"/>
  <c r="H55" i="18"/>
  <c r="H55" i="20" s="1"/>
  <c r="V3" i="18"/>
  <c r="V3" i="20" s="1"/>
  <c r="I55" i="18"/>
  <c r="I55" i="20" s="1"/>
  <c r="S4" i="18"/>
  <c r="S4" i="20" s="1"/>
  <c r="F56" i="18"/>
  <c r="F56" i="20" s="1"/>
  <c r="F44" i="25" s="1"/>
  <c r="F51" i="26" s="1"/>
  <c r="R4" i="18"/>
  <c r="R4" i="20" s="1"/>
  <c r="E56" i="18"/>
  <c r="E56" i="20" s="1"/>
  <c r="E44" i="25" s="1"/>
  <c r="E51" i="26" s="1"/>
  <c r="W3" i="18"/>
  <c r="W3" i="20" s="1"/>
  <c r="J55" i="18"/>
  <c r="J55" i="20" s="1"/>
  <c r="D4" i="20"/>
  <c r="D4" i="18"/>
  <c r="D108" i="18" s="1"/>
  <c r="G35" i="18"/>
  <c r="G35" i="20"/>
  <c r="C3" i="15"/>
  <c r="C3" i="17" s="1"/>
  <c r="C36" i="20"/>
  <c r="C36" i="18"/>
  <c r="AE6" i="124"/>
  <c r="R17" i="32"/>
  <c r="G21" i="97" s="1"/>
  <c r="I20" i="25"/>
  <c r="S3" i="15"/>
  <c r="E21" i="25"/>
  <c r="J3" i="29"/>
  <c r="AH25" i="97"/>
  <c r="K20" i="26"/>
  <c r="K20" i="29" s="1"/>
  <c r="I3" i="29"/>
  <c r="E3" i="25"/>
  <c r="S35" i="15"/>
  <c r="F34" i="14"/>
  <c r="D35" i="15"/>
  <c r="D87" i="15" s="1"/>
  <c r="D86" i="14" s="1"/>
  <c r="R35" i="15"/>
  <c r="E35" i="17"/>
  <c r="E34" i="14"/>
  <c r="G3" i="18"/>
  <c r="G107" i="18" s="1"/>
  <c r="G3" i="20"/>
  <c r="J20" i="25"/>
  <c r="H34" i="17"/>
  <c r="U34" i="15"/>
  <c r="H33" i="14"/>
  <c r="AB7" i="124"/>
  <c r="O18" i="32"/>
  <c r="D22" i="97" s="1"/>
  <c r="K34" i="18"/>
  <c r="K34" i="20"/>
  <c r="D3" i="15"/>
  <c r="H20" i="25"/>
  <c r="F21" i="25"/>
  <c r="AA9" i="97"/>
  <c r="D4" i="26"/>
  <c r="D4" i="29" s="1"/>
  <c r="F3" i="25"/>
  <c r="R3" i="15"/>
  <c r="AA7" i="124"/>
  <c r="N18" i="32"/>
  <c r="C22" i="97" s="1"/>
  <c r="K33" i="15"/>
  <c r="AA27" i="97"/>
  <c r="D22" i="26"/>
  <c r="D22" i="29" s="1"/>
  <c r="V34" i="15"/>
  <c r="I34" i="17"/>
  <c r="I33" i="14"/>
  <c r="G34" i="15"/>
  <c r="C35" i="15"/>
  <c r="H3" i="29"/>
  <c r="AD26" i="97"/>
  <c r="G21" i="26"/>
  <c r="G21" i="29" s="1"/>
  <c r="D36" i="20"/>
  <c r="D36" i="18"/>
  <c r="C4" i="20"/>
  <c r="C4" i="18"/>
  <c r="C108" i="18" s="1"/>
  <c r="W34" i="15"/>
  <c r="J34" i="17"/>
  <c r="J33" i="14"/>
  <c r="AD8" i="97"/>
  <c r="G3" i="26"/>
  <c r="Z9" i="97"/>
  <c r="C4" i="26"/>
  <c r="Z27" i="97"/>
  <c r="C22" i="26"/>
  <c r="AI5" i="124"/>
  <c r="V16" i="32"/>
  <c r="K20" i="97" s="1"/>
  <c r="N17" i="123" l="1"/>
  <c r="G86" i="15"/>
  <c r="G85" i="14" s="1"/>
  <c r="G34" i="17"/>
  <c r="H155" i="25"/>
  <c r="H196" i="25" s="1"/>
  <c r="H122" i="26"/>
  <c r="Z7" i="124"/>
  <c r="F126" i="25"/>
  <c r="F167" i="25" s="1"/>
  <c r="AL9" i="124"/>
  <c r="M28" i="32"/>
  <c r="B32" i="97" s="1"/>
  <c r="B60" i="22"/>
  <c r="B73" i="22" s="1"/>
  <c r="B85" i="22" s="1"/>
  <c r="AR7" i="124"/>
  <c r="K31" i="25"/>
  <c r="AH36" i="97" s="1"/>
  <c r="B36" i="20"/>
  <c r="B21" i="25" s="1"/>
  <c r="Y26" i="97" s="1"/>
  <c r="J143" i="25"/>
  <c r="J184" i="25" s="1"/>
  <c r="O36" i="15"/>
  <c r="O36" i="18" s="1"/>
  <c r="B3" i="14"/>
  <c r="B35" i="14"/>
  <c r="B4" i="17"/>
  <c r="O4" i="15"/>
  <c r="O5" i="18"/>
  <c r="O5" i="20" s="1"/>
  <c r="B46" i="22"/>
  <c r="Y9" i="97"/>
  <c r="B4" i="26"/>
  <c r="B4" i="29" s="1"/>
  <c r="K96" i="22"/>
  <c r="K72" i="25" s="1"/>
  <c r="K79" i="26" s="1"/>
  <c r="E126" i="25"/>
  <c r="E167" i="25" s="1"/>
  <c r="E144" i="25"/>
  <c r="E185" i="25" s="1"/>
  <c r="S26" i="32"/>
  <c r="H30" i="97" s="1"/>
  <c r="K109" i="22"/>
  <c r="K113" i="25" s="1"/>
  <c r="K121" i="26" s="1"/>
  <c r="K83" i="22"/>
  <c r="F144" i="25"/>
  <c r="F185" i="25" s="1"/>
  <c r="I143" i="25"/>
  <c r="I184" i="25" s="1"/>
  <c r="H143" i="25"/>
  <c r="H184" i="25" s="1"/>
  <c r="D34" i="26"/>
  <c r="D34" i="29" s="1"/>
  <c r="AA39" i="97"/>
  <c r="D157" i="25"/>
  <c r="D198" i="25" s="1"/>
  <c r="V6" i="22"/>
  <c r="J27" i="27" s="1"/>
  <c r="I32" i="25"/>
  <c r="I110" i="22"/>
  <c r="I114" i="25" s="1"/>
  <c r="I122" i="26" s="1"/>
  <c r="I97" i="22"/>
  <c r="I73" i="25" s="1"/>
  <c r="I80" i="26" s="1"/>
  <c r="G59" i="22"/>
  <c r="G72" i="22" s="1"/>
  <c r="I58" i="22"/>
  <c r="I71" i="22" s="1"/>
  <c r="I109" i="22" s="1"/>
  <c r="I113" i="25" s="1"/>
  <c r="I121" i="26" s="1"/>
  <c r="AN9" i="124"/>
  <c r="O28" i="32"/>
  <c r="D32" i="97" s="1"/>
  <c r="P28" i="123"/>
  <c r="C34" i="26"/>
  <c r="Z39" i="97"/>
  <c r="C157" i="25"/>
  <c r="C198" i="25" s="1"/>
  <c r="E33" i="25"/>
  <c r="R7" i="22"/>
  <c r="F28" i="27" s="1"/>
  <c r="E111" i="22"/>
  <c r="E115" i="25" s="1"/>
  <c r="E123" i="26" s="1"/>
  <c r="E98" i="22"/>
  <c r="E74" i="25" s="1"/>
  <c r="E81" i="26" s="1"/>
  <c r="AM9" i="124"/>
  <c r="N28" i="32"/>
  <c r="C32" i="97" s="1"/>
  <c r="O28" i="123"/>
  <c r="D60" i="22"/>
  <c r="D73" i="22" s="1"/>
  <c r="D85" i="22" s="1"/>
  <c r="J155" i="25"/>
  <c r="J196" i="25" s="1"/>
  <c r="F156" i="25"/>
  <c r="F197" i="25" s="1"/>
  <c r="F33" i="22"/>
  <c r="F20" i="22" s="1"/>
  <c r="F7" i="22" s="1"/>
  <c r="D55" i="15"/>
  <c r="D3" i="17"/>
  <c r="H58" i="22"/>
  <c r="H71" i="22" s="1"/>
  <c r="H96" i="22" s="1"/>
  <c r="H72" i="25" s="1"/>
  <c r="H79" i="26" s="1"/>
  <c r="C107" i="15"/>
  <c r="C87" i="15"/>
  <c r="C86" i="14" s="1"/>
  <c r="E59" i="22"/>
  <c r="E72" i="22" s="1"/>
  <c r="E97" i="22" s="1"/>
  <c r="E73" i="25" s="1"/>
  <c r="E80" i="26" s="1"/>
  <c r="AE37" i="97"/>
  <c r="H32" i="26"/>
  <c r="H32" i="29" s="1"/>
  <c r="C139" i="15"/>
  <c r="C138" i="14" s="1"/>
  <c r="K138" i="18"/>
  <c r="K138" i="20" s="1"/>
  <c r="K101" i="25" s="1"/>
  <c r="K109" i="26" s="1"/>
  <c r="K44" i="22"/>
  <c r="K31" i="22" s="1"/>
  <c r="K18" i="22" s="1"/>
  <c r="K5" i="22" s="1"/>
  <c r="G107" i="20"/>
  <c r="C46" i="22"/>
  <c r="C33" i="22" s="1"/>
  <c r="C20" i="22" s="1"/>
  <c r="C7" i="22" s="1"/>
  <c r="C140" i="18"/>
  <c r="C140" i="20" s="1"/>
  <c r="C103" i="25" s="1"/>
  <c r="C111" i="26" s="1"/>
  <c r="G45" i="22"/>
  <c r="G32" i="22" s="1"/>
  <c r="G19" i="22" s="1"/>
  <c r="G6" i="22" s="1"/>
  <c r="G139" i="18"/>
  <c r="G139" i="20" s="1"/>
  <c r="G102" i="25" s="1"/>
  <c r="G110" i="26" s="1"/>
  <c r="J58" i="22"/>
  <c r="J71" i="22" s="1"/>
  <c r="R27" i="123"/>
  <c r="AP8" i="124"/>
  <c r="Q27" i="32"/>
  <c r="F31" i="97" s="1"/>
  <c r="C98" i="22"/>
  <c r="C74" i="25" s="1"/>
  <c r="C81" i="26" s="1"/>
  <c r="C111" i="22"/>
  <c r="C115" i="25" s="1"/>
  <c r="C123" i="26" s="1"/>
  <c r="C33" i="25"/>
  <c r="P7" i="22"/>
  <c r="D28" i="27" s="1"/>
  <c r="C85" i="22"/>
  <c r="AC38" i="97"/>
  <c r="F33" i="26"/>
  <c r="F33" i="29" s="1"/>
  <c r="D140" i="18"/>
  <c r="D140" i="20" s="1"/>
  <c r="D103" i="25" s="1"/>
  <c r="D111" i="26" s="1"/>
  <c r="D46" i="22"/>
  <c r="V26" i="123"/>
  <c r="AT7" i="124"/>
  <c r="U26" i="32"/>
  <c r="J30" i="97" s="1"/>
  <c r="AG37" i="97"/>
  <c r="J32" i="26"/>
  <c r="J32" i="29" s="1"/>
  <c r="W25" i="123"/>
  <c r="AU6" i="124"/>
  <c r="V25" i="32"/>
  <c r="K29" i="97" s="1"/>
  <c r="C108" i="20"/>
  <c r="C85" i="25" s="1"/>
  <c r="C93" i="26" s="1"/>
  <c r="D108" i="20"/>
  <c r="D85" i="25" s="1"/>
  <c r="D93" i="26" s="1"/>
  <c r="D139" i="15"/>
  <c r="C55" i="15"/>
  <c r="D107" i="15"/>
  <c r="K85" i="15"/>
  <c r="K137" i="15"/>
  <c r="G138" i="15"/>
  <c r="G137" i="14" s="1"/>
  <c r="T35" i="18"/>
  <c r="T35" i="20" s="1"/>
  <c r="H16" i="27" s="1"/>
  <c r="S15" i="123" s="1"/>
  <c r="G87" i="18"/>
  <c r="G87" i="20" s="1"/>
  <c r="G61" i="25" s="1"/>
  <c r="G68" i="26" s="1"/>
  <c r="X34" i="18"/>
  <c r="X34" i="20" s="1"/>
  <c r="L15" i="27" s="1"/>
  <c r="W14" i="123" s="1"/>
  <c r="K86" i="18"/>
  <c r="K86" i="20" s="1"/>
  <c r="K60" i="25" s="1"/>
  <c r="K67" i="26" s="1"/>
  <c r="P36" i="18"/>
  <c r="P36" i="20" s="1"/>
  <c r="D17" i="27" s="1"/>
  <c r="O16" i="123" s="1"/>
  <c r="C88" i="18"/>
  <c r="C88" i="20" s="1"/>
  <c r="C62" i="25" s="1"/>
  <c r="C69" i="26" s="1"/>
  <c r="Q36" i="18"/>
  <c r="Q36" i="20" s="1"/>
  <c r="E17" i="27" s="1"/>
  <c r="P16" i="123" s="1"/>
  <c r="D88" i="18"/>
  <c r="D88" i="20" s="1"/>
  <c r="D62" i="25" s="1"/>
  <c r="D69" i="26" s="1"/>
  <c r="P4" i="18"/>
  <c r="P4" i="20" s="1"/>
  <c r="C56" i="18"/>
  <c r="C56" i="20" s="1"/>
  <c r="C44" i="25" s="1"/>
  <c r="C51" i="26" s="1"/>
  <c r="T3" i="18"/>
  <c r="T3" i="20" s="1"/>
  <c r="G55" i="18"/>
  <c r="G55" i="20" s="1"/>
  <c r="Q4" i="18"/>
  <c r="Q4" i="20" s="1"/>
  <c r="D56" i="18"/>
  <c r="D56" i="20" s="1"/>
  <c r="D44" i="25" s="1"/>
  <c r="D51" i="26" s="1"/>
  <c r="I33" i="15"/>
  <c r="K33" i="17"/>
  <c r="X33" i="15"/>
  <c r="Q17" i="32"/>
  <c r="F21" i="97" s="1"/>
  <c r="AD6" i="124"/>
  <c r="K19" i="25"/>
  <c r="H33" i="15"/>
  <c r="H85" i="15" s="1"/>
  <c r="H34" i="18"/>
  <c r="H34" i="20"/>
  <c r="AG25" i="97"/>
  <c r="J20" i="26"/>
  <c r="J20" i="29" s="1"/>
  <c r="E35" i="18"/>
  <c r="E35" i="20"/>
  <c r="AB26" i="97"/>
  <c r="E21" i="26"/>
  <c r="E21" i="29" s="1"/>
  <c r="D3" i="25"/>
  <c r="C22" i="29"/>
  <c r="L22" i="26"/>
  <c r="G3" i="29"/>
  <c r="C3" i="25"/>
  <c r="I34" i="20"/>
  <c r="I34" i="18"/>
  <c r="AC26" i="97"/>
  <c r="F21" i="26"/>
  <c r="F21" i="29" s="1"/>
  <c r="Q3" i="15"/>
  <c r="AH5" i="124"/>
  <c r="U16" i="32"/>
  <c r="J20" i="97" s="1"/>
  <c r="E34" i="15"/>
  <c r="E86" i="15" s="1"/>
  <c r="E85" i="14" s="1"/>
  <c r="AC6" i="124"/>
  <c r="P17" i="32"/>
  <c r="E21" i="97" s="1"/>
  <c r="AG5" i="124"/>
  <c r="T16" i="32"/>
  <c r="I20" i="97" s="1"/>
  <c r="J33" i="15"/>
  <c r="AC8" i="97"/>
  <c r="F3" i="26"/>
  <c r="AF5" i="124"/>
  <c r="S16" i="32"/>
  <c r="H20" i="97" s="1"/>
  <c r="Q35" i="15"/>
  <c r="D35" i="17"/>
  <c r="D34" i="14"/>
  <c r="AB8" i="97"/>
  <c r="E3" i="26"/>
  <c r="AF25" i="97"/>
  <c r="I20" i="26"/>
  <c r="I20" i="29" s="1"/>
  <c r="P3" i="15"/>
  <c r="J34" i="20"/>
  <c r="J34" i="18"/>
  <c r="E3" i="18"/>
  <c r="E107" i="18" s="1"/>
  <c r="E3" i="20"/>
  <c r="C4" i="29"/>
  <c r="D21" i="25"/>
  <c r="P35" i="15"/>
  <c r="C35" i="17"/>
  <c r="C34" i="14"/>
  <c r="T34" i="15"/>
  <c r="G33" i="14"/>
  <c r="AE25" i="97"/>
  <c r="H20" i="26"/>
  <c r="H20" i="29" s="1"/>
  <c r="F34" i="15"/>
  <c r="F35" i="18"/>
  <c r="F35" i="20"/>
  <c r="F3" i="18"/>
  <c r="F107" i="18" s="1"/>
  <c r="F3" i="20"/>
  <c r="C21" i="25"/>
  <c r="G20" i="25"/>
  <c r="F138" i="15" l="1"/>
  <c r="F137" i="14" s="1"/>
  <c r="F34" i="17"/>
  <c r="I96" i="22"/>
  <c r="I72" i="25" s="1"/>
  <c r="I79" i="26" s="1"/>
  <c r="L4" i="26"/>
  <c r="B33" i="25"/>
  <c r="O7" i="22"/>
  <c r="C28" i="27" s="1"/>
  <c r="I83" i="22"/>
  <c r="B21" i="26"/>
  <c r="B21" i="29" s="1"/>
  <c r="K31" i="26"/>
  <c r="K31" i="29" s="1"/>
  <c r="U5" i="22"/>
  <c r="I26" i="27" s="1"/>
  <c r="T25" i="123" s="1"/>
  <c r="O36" i="20"/>
  <c r="C17" i="27" s="1"/>
  <c r="N16" i="123" s="1"/>
  <c r="B4" i="18"/>
  <c r="B4" i="20"/>
  <c r="B3" i="25" s="1"/>
  <c r="B33" i="22"/>
  <c r="B20" i="22" s="1"/>
  <c r="B7" i="22" s="1"/>
  <c r="B35" i="15"/>
  <c r="B35" i="17" s="1"/>
  <c r="B35" i="18" s="1"/>
  <c r="B3" i="15"/>
  <c r="K154" i="25"/>
  <c r="K195" i="25" s="1"/>
  <c r="C126" i="25"/>
  <c r="C167" i="25" s="1"/>
  <c r="I31" i="25"/>
  <c r="I31" i="26" s="1"/>
  <c r="I31" i="29" s="1"/>
  <c r="C144" i="25"/>
  <c r="C185" i="25" s="1"/>
  <c r="V5" i="22"/>
  <c r="J26" i="27" s="1"/>
  <c r="AS6" i="124" s="1"/>
  <c r="K142" i="25"/>
  <c r="K183" i="25" s="1"/>
  <c r="AS7" i="124"/>
  <c r="U26" i="123"/>
  <c r="T26" i="32"/>
  <c r="I30" i="97" s="1"/>
  <c r="D144" i="25"/>
  <c r="D185" i="25" s="1"/>
  <c r="K57" i="22"/>
  <c r="K70" i="22" s="1"/>
  <c r="X4" i="22" s="1"/>
  <c r="L25" i="27" s="1"/>
  <c r="Q27" i="123"/>
  <c r="AO8" i="124"/>
  <c r="P27" i="32"/>
  <c r="E31" i="97" s="1"/>
  <c r="L34" i="26"/>
  <c r="C34" i="29"/>
  <c r="I155" i="25"/>
  <c r="I196" i="25" s="1"/>
  <c r="E33" i="26"/>
  <c r="E33" i="29" s="1"/>
  <c r="AB38" i="97"/>
  <c r="F59" i="22"/>
  <c r="F72" i="22" s="1"/>
  <c r="G32" i="25"/>
  <c r="T6" i="22"/>
  <c r="H27" i="27" s="1"/>
  <c r="G110" i="22"/>
  <c r="G114" i="25" s="1"/>
  <c r="G122" i="26" s="1"/>
  <c r="G97" i="22"/>
  <c r="G73" i="25" s="1"/>
  <c r="G80" i="26" s="1"/>
  <c r="D126" i="25"/>
  <c r="D167" i="25" s="1"/>
  <c r="Q7" i="22"/>
  <c r="E28" i="27" s="1"/>
  <c r="D33" i="25"/>
  <c r="D111" i="22"/>
  <c r="D115" i="25" s="1"/>
  <c r="D123" i="26" s="1"/>
  <c r="D98" i="22"/>
  <c r="D74" i="25" s="1"/>
  <c r="D81" i="26" s="1"/>
  <c r="E156" i="25"/>
  <c r="E197" i="25" s="1"/>
  <c r="G84" i="22"/>
  <c r="AF37" i="97"/>
  <c r="I32" i="26"/>
  <c r="I32" i="29" s="1"/>
  <c r="G143" i="25"/>
  <c r="G184" i="25" s="1"/>
  <c r="C156" i="25"/>
  <c r="C197" i="25" s="1"/>
  <c r="E110" i="22"/>
  <c r="E114" i="25" s="1"/>
  <c r="H31" i="25"/>
  <c r="AE36" i="97" s="1"/>
  <c r="H109" i="22"/>
  <c r="H113" i="25" s="1"/>
  <c r="R6" i="22"/>
  <c r="F27" i="27" s="1"/>
  <c r="P26" i="32" s="1"/>
  <c r="E30" i="97" s="1"/>
  <c r="H83" i="22"/>
  <c r="D33" i="22"/>
  <c r="D20" i="22" s="1"/>
  <c r="D7" i="22" s="1"/>
  <c r="F86" i="15"/>
  <c r="F85" i="14" s="1"/>
  <c r="E138" i="15"/>
  <c r="E137" i="14" s="1"/>
  <c r="C59" i="22"/>
  <c r="C72" i="22" s="1"/>
  <c r="C110" i="22" s="1"/>
  <c r="C114" i="25" s="1"/>
  <c r="C122" i="26" s="1"/>
  <c r="E32" i="25"/>
  <c r="E84" i="22"/>
  <c r="E139" i="18"/>
  <c r="E139" i="20" s="1"/>
  <c r="E102" i="25" s="1"/>
  <c r="E110" i="26" s="1"/>
  <c r="E45" i="22"/>
  <c r="F139" i="18"/>
  <c r="F139" i="20" s="1"/>
  <c r="F102" i="25" s="1"/>
  <c r="F110" i="26" s="1"/>
  <c r="F45" i="22"/>
  <c r="E107" i="20"/>
  <c r="C33" i="26"/>
  <c r="Z38" i="97"/>
  <c r="I44" i="22"/>
  <c r="I31" i="22" s="1"/>
  <c r="I18" i="22" s="1"/>
  <c r="I5" i="22" s="1"/>
  <c r="I138" i="18"/>
  <c r="I138" i="20" s="1"/>
  <c r="I101" i="25" s="1"/>
  <c r="I109" i="26" s="1"/>
  <c r="H44" i="22"/>
  <c r="H31" i="22" s="1"/>
  <c r="H18" i="22" s="1"/>
  <c r="H5" i="22" s="1"/>
  <c r="H138" i="18"/>
  <c r="H138" i="20" s="1"/>
  <c r="H101" i="25" s="1"/>
  <c r="H109" i="26" s="1"/>
  <c r="F107" i="20"/>
  <c r="O27" i="123"/>
  <c r="N27" i="32"/>
  <c r="C31" i="97" s="1"/>
  <c r="AM8" i="124"/>
  <c r="J44" i="22"/>
  <c r="J31" i="22" s="1"/>
  <c r="J138" i="18"/>
  <c r="J138" i="20" s="1"/>
  <c r="J101" i="25" s="1"/>
  <c r="J109" i="26" s="1"/>
  <c r="J109" i="22"/>
  <c r="J113" i="25" s="1"/>
  <c r="J121" i="26" s="1"/>
  <c r="J96" i="22"/>
  <c r="J72" i="25" s="1"/>
  <c r="J79" i="26" s="1"/>
  <c r="W5" i="22"/>
  <c r="K26" i="27" s="1"/>
  <c r="J31" i="25"/>
  <c r="J83" i="22"/>
  <c r="G58" i="22"/>
  <c r="G71" i="22" s="1"/>
  <c r="J85" i="15"/>
  <c r="J137" i="15"/>
  <c r="D138" i="14"/>
  <c r="I137" i="15"/>
  <c r="I85" i="15"/>
  <c r="H137" i="15"/>
  <c r="R35" i="18"/>
  <c r="R35" i="20" s="1"/>
  <c r="F16" i="27" s="1"/>
  <c r="Q15" i="123" s="1"/>
  <c r="E87" i="18"/>
  <c r="E87" i="20" s="1"/>
  <c r="E61" i="25" s="1"/>
  <c r="E68" i="26" s="1"/>
  <c r="V34" i="18"/>
  <c r="V34" i="20" s="1"/>
  <c r="J15" i="27" s="1"/>
  <c r="U14" i="123" s="1"/>
  <c r="I86" i="18"/>
  <c r="I86" i="20" s="1"/>
  <c r="I60" i="25" s="1"/>
  <c r="I67" i="26" s="1"/>
  <c r="U34" i="18"/>
  <c r="U34" i="20" s="1"/>
  <c r="I15" i="27" s="1"/>
  <c r="T14" i="123" s="1"/>
  <c r="H86" i="18"/>
  <c r="H86" i="20" s="1"/>
  <c r="H60" i="25" s="1"/>
  <c r="H67" i="26" s="1"/>
  <c r="W34" i="18"/>
  <c r="W34" i="20" s="1"/>
  <c r="K15" i="27" s="1"/>
  <c r="V14" i="123" s="1"/>
  <c r="J86" i="18"/>
  <c r="J86" i="20" s="1"/>
  <c r="J60" i="25" s="1"/>
  <c r="J67" i="26" s="1"/>
  <c r="S35" i="18"/>
  <c r="S35" i="20" s="1"/>
  <c r="G16" i="27" s="1"/>
  <c r="R15" i="123" s="1"/>
  <c r="F87" i="18"/>
  <c r="F87" i="20" s="1"/>
  <c r="F61" i="25" s="1"/>
  <c r="F68" i="26" s="1"/>
  <c r="S3" i="18"/>
  <c r="S3" i="20" s="1"/>
  <c r="F55" i="18"/>
  <c r="F55" i="20" s="1"/>
  <c r="R3" i="18"/>
  <c r="R3" i="20" s="1"/>
  <c r="E55" i="18"/>
  <c r="E55" i="20" s="1"/>
  <c r="AA6" i="124"/>
  <c r="N17" i="32"/>
  <c r="C21" i="97" s="1"/>
  <c r="C35" i="20"/>
  <c r="C35" i="18"/>
  <c r="C3" i="18"/>
  <c r="C107" i="18" s="1"/>
  <c r="C3" i="20"/>
  <c r="E3" i="29"/>
  <c r="D35" i="20"/>
  <c r="D35" i="18"/>
  <c r="W33" i="15"/>
  <c r="J33" i="17"/>
  <c r="H19" i="25"/>
  <c r="H33" i="17"/>
  <c r="U33" i="15"/>
  <c r="K33" i="18"/>
  <c r="K137" i="18" s="1"/>
  <c r="K33" i="20"/>
  <c r="AE5" i="124"/>
  <c r="R16" i="32"/>
  <c r="G20" i="97" s="1"/>
  <c r="F20" i="25"/>
  <c r="G33" i="15"/>
  <c r="J19" i="25"/>
  <c r="E34" i="17"/>
  <c r="R34" i="15"/>
  <c r="E33" i="14"/>
  <c r="Z8" i="97"/>
  <c r="C3" i="26"/>
  <c r="E20" i="25"/>
  <c r="AH24" i="97"/>
  <c r="K19" i="26"/>
  <c r="AD25" i="97"/>
  <c r="G20" i="26"/>
  <c r="G20" i="29" s="1"/>
  <c r="C34" i="15"/>
  <c r="AA26" i="97"/>
  <c r="D21" i="26"/>
  <c r="D21" i="29" s="1"/>
  <c r="F3" i="29"/>
  <c r="AI4" i="124"/>
  <c r="V15" i="32"/>
  <c r="K19" i="97" s="1"/>
  <c r="S34" i="15"/>
  <c r="F33" i="14"/>
  <c r="Z26" i="97"/>
  <c r="C21" i="26"/>
  <c r="G34" i="20"/>
  <c r="G34" i="18"/>
  <c r="AB6" i="124"/>
  <c r="O17" i="32"/>
  <c r="D21" i="97" s="1"/>
  <c r="D34" i="15"/>
  <c r="D86" i="15" s="1"/>
  <c r="D85" i="14" s="1"/>
  <c r="D3" i="18"/>
  <c r="D107" i="18" s="1"/>
  <c r="D3" i="20"/>
  <c r="I19" i="25"/>
  <c r="AA8" i="97"/>
  <c r="D3" i="26"/>
  <c r="V33" i="15"/>
  <c r="I33" i="17"/>
  <c r="G85" i="15" l="1"/>
  <c r="G33" i="17"/>
  <c r="I154" i="25"/>
  <c r="I195" i="25" s="1"/>
  <c r="H154" i="25"/>
  <c r="H195" i="25" s="1"/>
  <c r="H121" i="26"/>
  <c r="E155" i="25"/>
  <c r="E196" i="25" s="1"/>
  <c r="E122" i="26"/>
  <c r="S25" i="32"/>
  <c r="H29" i="97" s="1"/>
  <c r="O9" i="25"/>
  <c r="N9" i="25"/>
  <c r="B59" i="22"/>
  <c r="B72" i="22" s="1"/>
  <c r="B84" i="22" s="1"/>
  <c r="M27" i="32"/>
  <c r="B31" i="97" s="1"/>
  <c r="AL8" i="124"/>
  <c r="N27" i="123"/>
  <c r="Y38" i="97"/>
  <c r="B33" i="26"/>
  <c r="B33" i="29" s="1"/>
  <c r="AR6" i="124"/>
  <c r="F143" i="25"/>
  <c r="F184" i="25" s="1"/>
  <c r="AF36" i="97"/>
  <c r="K82" i="22"/>
  <c r="U25" i="123"/>
  <c r="M17" i="32"/>
  <c r="B21" i="97" s="1"/>
  <c r="Z6" i="124"/>
  <c r="B35" i="20"/>
  <c r="B20" i="25" s="1"/>
  <c r="Y25" i="97" s="1"/>
  <c r="O3" i="15"/>
  <c r="B3" i="17"/>
  <c r="B34" i="14"/>
  <c r="O35" i="15"/>
  <c r="O35" i="18" s="1"/>
  <c r="O4" i="18"/>
  <c r="O4" i="20" s="1"/>
  <c r="B45" i="22"/>
  <c r="E143" i="25"/>
  <c r="E184" i="25" s="1"/>
  <c r="Y8" i="97"/>
  <c r="B3" i="26"/>
  <c r="B3" i="29" s="1"/>
  <c r="K95" i="22"/>
  <c r="K71" i="25" s="1"/>
  <c r="K78" i="26" s="1"/>
  <c r="K108" i="22"/>
  <c r="K112" i="25" s="1"/>
  <c r="K120" i="26" s="1"/>
  <c r="J142" i="25"/>
  <c r="J183" i="25" s="1"/>
  <c r="K30" i="25"/>
  <c r="K30" i="26" s="1"/>
  <c r="K30" i="29" s="1"/>
  <c r="T25" i="32"/>
  <c r="I29" i="97" s="1"/>
  <c r="H142" i="25"/>
  <c r="H183" i="25" s="1"/>
  <c r="D156" i="25"/>
  <c r="D197" i="25" s="1"/>
  <c r="D59" i="22"/>
  <c r="D72" i="22" s="1"/>
  <c r="Q6" i="22" s="1"/>
  <c r="E27" i="27" s="1"/>
  <c r="P26" i="123" s="1"/>
  <c r="G155" i="25"/>
  <c r="G196" i="25" s="1"/>
  <c r="S26" i="123"/>
  <c r="R26" i="32"/>
  <c r="G30" i="97" s="1"/>
  <c r="AQ7" i="124"/>
  <c r="AD37" i="97"/>
  <c r="G32" i="26"/>
  <c r="G32" i="29" s="1"/>
  <c r="I142" i="25"/>
  <c r="I183" i="25" s="1"/>
  <c r="I57" i="22"/>
  <c r="I70" i="22" s="1"/>
  <c r="I108" i="22" s="1"/>
  <c r="I112" i="25" s="1"/>
  <c r="I120" i="26" s="1"/>
  <c r="D33" i="26"/>
  <c r="D33" i="29" s="1"/>
  <c r="AA38" i="97"/>
  <c r="F84" i="22"/>
  <c r="S6" i="22"/>
  <c r="G27" i="27" s="1"/>
  <c r="F32" i="25"/>
  <c r="F110" i="22"/>
  <c r="F114" i="25" s="1"/>
  <c r="F122" i="26" s="1"/>
  <c r="F97" i="22"/>
  <c r="F73" i="25" s="1"/>
  <c r="F80" i="26" s="1"/>
  <c r="C32" i="25"/>
  <c r="Z37" i="97" s="1"/>
  <c r="H31" i="26"/>
  <c r="H31" i="29" s="1"/>
  <c r="P27" i="123"/>
  <c r="AN8" i="124"/>
  <c r="O27" i="32"/>
  <c r="D31" i="97" s="1"/>
  <c r="J154" i="25"/>
  <c r="J195" i="25" s="1"/>
  <c r="Q26" i="123"/>
  <c r="C97" i="22"/>
  <c r="C73" i="25" s="1"/>
  <c r="F32" i="22"/>
  <c r="F19" i="22" s="1"/>
  <c r="F6" i="22" s="1"/>
  <c r="AO7" i="124"/>
  <c r="G137" i="15"/>
  <c r="AB37" i="97"/>
  <c r="E32" i="26"/>
  <c r="E32" i="29" s="1"/>
  <c r="P6" i="22"/>
  <c r="D27" i="27" s="1"/>
  <c r="C84" i="22"/>
  <c r="J18" i="22"/>
  <c r="J5" i="22" s="1"/>
  <c r="D107" i="20"/>
  <c r="C45" i="22"/>
  <c r="C139" i="18"/>
  <c r="C139" i="20" s="1"/>
  <c r="C102" i="25" s="1"/>
  <c r="C110" i="26" s="1"/>
  <c r="AG36" i="97"/>
  <c r="J31" i="26"/>
  <c r="J31" i="29" s="1"/>
  <c r="K137" i="20"/>
  <c r="D45" i="22"/>
  <c r="D32" i="22" s="1"/>
  <c r="D19" i="22" s="1"/>
  <c r="D6" i="22" s="1"/>
  <c r="D139" i="18"/>
  <c r="D139" i="20" s="1"/>
  <c r="D102" i="25" s="1"/>
  <c r="D110" i="26" s="1"/>
  <c r="V25" i="123"/>
  <c r="U25" i="32"/>
  <c r="J29" i="97" s="1"/>
  <c r="AT6" i="124"/>
  <c r="H57" i="22"/>
  <c r="H70" i="22" s="1"/>
  <c r="G138" i="18"/>
  <c r="G138" i="20" s="1"/>
  <c r="G101" i="25" s="1"/>
  <c r="G109" i="26" s="1"/>
  <c r="G44" i="22"/>
  <c r="C107" i="20"/>
  <c r="T5" i="22"/>
  <c r="H26" i="27" s="1"/>
  <c r="G109" i="22"/>
  <c r="G113" i="25" s="1"/>
  <c r="G121" i="26" s="1"/>
  <c r="G96" i="22"/>
  <c r="G72" i="25" s="1"/>
  <c r="G79" i="26" s="1"/>
  <c r="G31" i="25"/>
  <c r="G83" i="22"/>
  <c r="C33" i="29"/>
  <c r="E32" i="22"/>
  <c r="E19" i="22" s="1"/>
  <c r="E6" i="22" s="1"/>
  <c r="W24" i="123"/>
  <c r="AU5" i="124"/>
  <c r="V24" i="32"/>
  <c r="K28" i="97" s="1"/>
  <c r="D138" i="15"/>
  <c r="D137" i="14" s="1"/>
  <c r="C86" i="15"/>
  <c r="C85" i="14" s="1"/>
  <c r="C138" i="15"/>
  <c r="C137" i="14" s="1"/>
  <c r="X33" i="18"/>
  <c r="X33" i="20" s="1"/>
  <c r="K85" i="18"/>
  <c r="K85" i="20" s="1"/>
  <c r="T34" i="18"/>
  <c r="T34" i="20" s="1"/>
  <c r="H15" i="27" s="1"/>
  <c r="S14" i="123" s="1"/>
  <c r="G86" i="18"/>
  <c r="G86" i="20" s="1"/>
  <c r="G60" i="25" s="1"/>
  <c r="G67" i="26" s="1"/>
  <c r="P35" i="18"/>
  <c r="P35" i="20" s="1"/>
  <c r="D16" i="27" s="1"/>
  <c r="O15" i="123" s="1"/>
  <c r="C87" i="18"/>
  <c r="C87" i="20" s="1"/>
  <c r="C61" i="25" s="1"/>
  <c r="C68" i="26" s="1"/>
  <c r="Q35" i="18"/>
  <c r="Q35" i="20" s="1"/>
  <c r="E16" i="27" s="1"/>
  <c r="P15" i="123" s="1"/>
  <c r="D87" i="18"/>
  <c r="D87" i="20" s="1"/>
  <c r="D61" i="25" s="1"/>
  <c r="D68" i="26" s="1"/>
  <c r="P3" i="18"/>
  <c r="P3" i="20" s="1"/>
  <c r="C55" i="18"/>
  <c r="C55" i="20" s="1"/>
  <c r="Q3" i="18"/>
  <c r="Q3" i="20" s="1"/>
  <c r="D55" i="18"/>
  <c r="D55" i="20" s="1"/>
  <c r="E34" i="18"/>
  <c r="E34" i="20"/>
  <c r="AG24" i="97"/>
  <c r="J19" i="26"/>
  <c r="S15" i="32"/>
  <c r="H19" i="97" s="1"/>
  <c r="AF4" i="124"/>
  <c r="I33" i="20"/>
  <c r="I33" i="18"/>
  <c r="I137" i="18" s="1"/>
  <c r="D3" i="29"/>
  <c r="G19" i="25"/>
  <c r="E33" i="15"/>
  <c r="AC25" i="97"/>
  <c r="F20" i="26"/>
  <c r="F20" i="29" s="1"/>
  <c r="AE24" i="97"/>
  <c r="H19" i="26"/>
  <c r="Q34" i="15"/>
  <c r="D34" i="17"/>
  <c r="D33" i="14"/>
  <c r="F33" i="15"/>
  <c r="F33" i="17" s="1"/>
  <c r="AC5" i="124"/>
  <c r="P16" i="32"/>
  <c r="E20" i="97" s="1"/>
  <c r="C3" i="29"/>
  <c r="T33" i="15"/>
  <c r="AD5" i="124"/>
  <c r="Q16" i="32"/>
  <c r="F20" i="97" s="1"/>
  <c r="K69" i="22"/>
  <c r="J33" i="20"/>
  <c r="J33" i="18"/>
  <c r="J137" i="18" s="1"/>
  <c r="AF24" i="97"/>
  <c r="I19" i="26"/>
  <c r="F34" i="20"/>
  <c r="F34" i="18"/>
  <c r="AG4" i="124"/>
  <c r="T15" i="32"/>
  <c r="I19" i="97" s="1"/>
  <c r="C21" i="29"/>
  <c r="L21" i="26"/>
  <c r="P34" i="15"/>
  <c r="C34" i="17"/>
  <c r="C33" i="14"/>
  <c r="K19" i="29"/>
  <c r="AB25" i="97"/>
  <c r="E20" i="26"/>
  <c r="E20" i="29" s="1"/>
  <c r="AH4" i="124"/>
  <c r="U15" i="32"/>
  <c r="J19" i="97" s="1"/>
  <c r="H33" i="18"/>
  <c r="H137" i="18" s="1"/>
  <c r="H33" i="20"/>
  <c r="D20" i="25"/>
  <c r="C20" i="25"/>
  <c r="O35" i="20" l="1"/>
  <c r="C16" i="27" s="1"/>
  <c r="Z5" i="124" s="1"/>
  <c r="P9" i="25"/>
  <c r="C155" i="25"/>
  <c r="C196" i="25" s="1"/>
  <c r="C80" i="26"/>
  <c r="O6" i="22"/>
  <c r="C27" i="27" s="1"/>
  <c r="N26" i="123" s="1"/>
  <c r="B32" i="25"/>
  <c r="Y37" i="97" s="1"/>
  <c r="B20" i="26"/>
  <c r="B20" i="29" s="1"/>
  <c r="K153" i="25"/>
  <c r="K194" i="25" s="1"/>
  <c r="B3" i="20"/>
  <c r="B3" i="18"/>
  <c r="O3" i="18" s="1"/>
  <c r="L3" i="26"/>
  <c r="C143" i="25"/>
  <c r="C184" i="25" s="1"/>
  <c r="AH35" i="97"/>
  <c r="D43" i="26"/>
  <c r="L33" i="26"/>
  <c r="D143" i="25"/>
  <c r="D184" i="25" s="1"/>
  <c r="B34" i="15"/>
  <c r="B34" i="17" s="1"/>
  <c r="B34" i="18" s="1"/>
  <c r="B32" i="22"/>
  <c r="B19" i="22" s="1"/>
  <c r="B6" i="22" s="1"/>
  <c r="C32" i="26"/>
  <c r="C32" i="29" s="1"/>
  <c r="V4" i="22"/>
  <c r="J25" i="27" s="1"/>
  <c r="T24" i="32" s="1"/>
  <c r="I28" i="97" s="1"/>
  <c r="D32" i="25"/>
  <c r="AA37" i="97" s="1"/>
  <c r="D84" i="22"/>
  <c r="I30" i="25"/>
  <c r="AF35" i="97" s="1"/>
  <c r="E58" i="22"/>
  <c r="E71" i="22" s="1"/>
  <c r="E31" i="25" s="1"/>
  <c r="AB36" i="97" s="1"/>
  <c r="I95" i="22"/>
  <c r="I71" i="25" s="1"/>
  <c r="I82" i="22"/>
  <c r="D110" i="22"/>
  <c r="D114" i="25" s="1"/>
  <c r="D122" i="26" s="1"/>
  <c r="D97" i="22"/>
  <c r="D73" i="25" s="1"/>
  <c r="D80" i="26" s="1"/>
  <c r="G142" i="25"/>
  <c r="G183" i="25" s="1"/>
  <c r="AN7" i="124"/>
  <c r="F32" i="26"/>
  <c r="F32" i="29" s="1"/>
  <c r="AC37" i="97"/>
  <c r="F58" i="22"/>
  <c r="F71" i="22" s="1"/>
  <c r="O26" i="32"/>
  <c r="D30" i="97" s="1"/>
  <c r="R26" i="123"/>
  <c r="AP7" i="124"/>
  <c r="Q26" i="32"/>
  <c r="F30" i="97" s="1"/>
  <c r="G154" i="25"/>
  <c r="G195" i="25" s="1"/>
  <c r="J57" i="22"/>
  <c r="J70" i="22" s="1"/>
  <c r="J108" i="22" s="1"/>
  <c r="J112" i="25" s="1"/>
  <c r="J120" i="26" s="1"/>
  <c r="F155" i="25"/>
  <c r="F196" i="25" s="1"/>
  <c r="C32" i="22"/>
  <c r="C19" i="22" s="1"/>
  <c r="C6" i="22" s="1"/>
  <c r="G31" i="22"/>
  <c r="G18" i="22" s="1"/>
  <c r="G5" i="22" s="1"/>
  <c r="D58" i="22"/>
  <c r="D71" i="22" s="1"/>
  <c r="D83" i="22" s="1"/>
  <c r="O26" i="123"/>
  <c r="N26" i="32"/>
  <c r="C30" i="97" s="1"/>
  <c r="AM7" i="124"/>
  <c r="F44" i="22"/>
  <c r="F138" i="18"/>
  <c r="F138" i="20" s="1"/>
  <c r="F101" i="25" s="1"/>
  <c r="F109" i="26" s="1"/>
  <c r="H137" i="20"/>
  <c r="J137" i="20"/>
  <c r="I137" i="20"/>
  <c r="K94" i="22"/>
  <c r="K70" i="25" s="1"/>
  <c r="K77" i="26" s="1"/>
  <c r="K87" i="26" s="1"/>
  <c r="K107" i="22"/>
  <c r="K111" i="25" s="1"/>
  <c r="K119" i="26" s="1"/>
  <c r="K129" i="26" s="1"/>
  <c r="S25" i="123"/>
  <c r="AQ6" i="124"/>
  <c r="R25" i="32"/>
  <c r="G29" i="97" s="1"/>
  <c r="G31" i="26"/>
  <c r="G31" i="29" s="1"/>
  <c r="AD36" i="97"/>
  <c r="H30" i="25"/>
  <c r="H108" i="22"/>
  <c r="H112" i="25" s="1"/>
  <c r="H120" i="26" s="1"/>
  <c r="H95" i="22"/>
  <c r="H71" i="25" s="1"/>
  <c r="H78" i="26" s="1"/>
  <c r="U4" i="22"/>
  <c r="I25" i="27" s="1"/>
  <c r="H82" i="22"/>
  <c r="E44" i="22"/>
  <c r="E31" i="22" s="1"/>
  <c r="E18" i="22" s="1"/>
  <c r="E5" i="22" s="1"/>
  <c r="E138" i="18"/>
  <c r="E138" i="20" s="1"/>
  <c r="E101" i="25" s="1"/>
  <c r="E109" i="26" s="1"/>
  <c r="E85" i="15"/>
  <c r="E137" i="15"/>
  <c r="F137" i="15"/>
  <c r="F85" i="15"/>
  <c r="V33" i="18"/>
  <c r="V33" i="20" s="1"/>
  <c r="I85" i="18"/>
  <c r="I85" i="20" s="1"/>
  <c r="U33" i="18"/>
  <c r="U33" i="20" s="1"/>
  <c r="H85" i="18"/>
  <c r="H85" i="20" s="1"/>
  <c r="S34" i="18"/>
  <c r="S34" i="20" s="1"/>
  <c r="G15" i="27" s="1"/>
  <c r="R14" i="123" s="1"/>
  <c r="F86" i="18"/>
  <c r="F86" i="20" s="1"/>
  <c r="F60" i="25" s="1"/>
  <c r="F67" i="26" s="1"/>
  <c r="W33" i="18"/>
  <c r="W33" i="20" s="1"/>
  <c r="J85" i="18"/>
  <c r="J85" i="20" s="1"/>
  <c r="R34" i="18"/>
  <c r="R34" i="20" s="1"/>
  <c r="F15" i="27" s="1"/>
  <c r="Q14" i="123" s="1"/>
  <c r="E86" i="18"/>
  <c r="E86" i="20" s="1"/>
  <c r="E60" i="25" s="1"/>
  <c r="E67" i="26" s="1"/>
  <c r="F19" i="25"/>
  <c r="J69" i="22"/>
  <c r="I19" i="29"/>
  <c r="X3" i="22"/>
  <c r="L24" i="27" s="1"/>
  <c r="W23" i="123" s="1"/>
  <c r="K81" i="22"/>
  <c r="K29" i="25"/>
  <c r="AA5" i="124"/>
  <c r="N16" i="32"/>
  <c r="C20" i="97" s="1"/>
  <c r="H69" i="22"/>
  <c r="C33" i="15"/>
  <c r="C137" i="15" s="1"/>
  <c r="E33" i="17"/>
  <c r="R33" i="15"/>
  <c r="AB5" i="124"/>
  <c r="O16" i="32"/>
  <c r="D20" i="97" s="1"/>
  <c r="C34" i="18"/>
  <c r="C34" i="20"/>
  <c r="G33" i="18"/>
  <c r="G137" i="18" s="1"/>
  <c r="G33" i="20"/>
  <c r="S33" i="15"/>
  <c r="AE4" i="124"/>
  <c r="R15" i="32"/>
  <c r="G19" i="97" s="1"/>
  <c r="Z25" i="97"/>
  <c r="C20" i="26"/>
  <c r="H19" i="29"/>
  <c r="E19" i="25"/>
  <c r="D34" i="18"/>
  <c r="D34" i="20"/>
  <c r="AA25" i="97"/>
  <c r="D20" i="26"/>
  <c r="D20" i="29" s="1"/>
  <c r="D33" i="15"/>
  <c r="D85" i="15" s="1"/>
  <c r="AD24" i="97"/>
  <c r="G19" i="26"/>
  <c r="I69" i="22"/>
  <c r="J19" i="29"/>
  <c r="N15" i="123" l="1"/>
  <c r="E83" i="22"/>
  <c r="AL7" i="124"/>
  <c r="M16" i="32"/>
  <c r="B20" i="97" s="1"/>
  <c r="I153" i="25"/>
  <c r="I194" i="25" s="1"/>
  <c r="I78" i="26"/>
  <c r="U24" i="123"/>
  <c r="I30" i="26"/>
  <c r="I30" i="29" s="1"/>
  <c r="M26" i="32"/>
  <c r="B30" i="97" s="1"/>
  <c r="B32" i="26"/>
  <c r="B32" i="29" s="1"/>
  <c r="O3" i="20"/>
  <c r="AS5" i="124"/>
  <c r="B58" i="22"/>
  <c r="B71" i="22" s="1"/>
  <c r="B83" i="22" s="1"/>
  <c r="D96" i="22"/>
  <c r="D72" i="25" s="1"/>
  <c r="D79" i="26" s="1"/>
  <c r="B34" i="20"/>
  <c r="B19" i="25" s="1"/>
  <c r="E142" i="25"/>
  <c r="E183" i="25" s="1"/>
  <c r="B44" i="22"/>
  <c r="B33" i="14"/>
  <c r="O34" i="15"/>
  <c r="O34" i="18" s="1"/>
  <c r="D32" i="26"/>
  <c r="D32" i="29" s="1"/>
  <c r="F142" i="25"/>
  <c r="F183" i="25" s="1"/>
  <c r="J82" i="22"/>
  <c r="D155" i="25"/>
  <c r="D196" i="25" s="1"/>
  <c r="E31" i="26"/>
  <c r="E31" i="29" s="1"/>
  <c r="J30" i="25"/>
  <c r="J30" i="26" s="1"/>
  <c r="J30" i="29" s="1"/>
  <c r="H153" i="25"/>
  <c r="H194" i="25" s="1"/>
  <c r="G57" i="22"/>
  <c r="G70" i="22" s="1"/>
  <c r="G82" i="22" s="1"/>
  <c r="C58" i="22"/>
  <c r="C71" i="22" s="1"/>
  <c r="C96" i="22" s="1"/>
  <c r="C72" i="25" s="1"/>
  <c r="C79" i="26" s="1"/>
  <c r="R5" i="22"/>
  <c r="F26" i="27" s="1"/>
  <c r="E109" i="22"/>
  <c r="E113" i="25" s="1"/>
  <c r="E121" i="26" s="1"/>
  <c r="E96" i="22"/>
  <c r="E72" i="25" s="1"/>
  <c r="E79" i="26" s="1"/>
  <c r="D109" i="22"/>
  <c r="D113" i="25" s="1"/>
  <c r="D121" i="26" s="1"/>
  <c r="S5" i="22"/>
  <c r="G26" i="27" s="1"/>
  <c r="F83" i="22"/>
  <c r="F31" i="25"/>
  <c r="F109" i="22"/>
  <c r="F113" i="25" s="1"/>
  <c r="F121" i="26" s="1"/>
  <c r="F96" i="22"/>
  <c r="F72" i="25" s="1"/>
  <c r="F79" i="26" s="1"/>
  <c r="D31" i="25"/>
  <c r="D31" i="26" s="1"/>
  <c r="D31" i="29" s="1"/>
  <c r="Q5" i="22"/>
  <c r="E26" i="27" s="1"/>
  <c r="P25" i="123" s="1"/>
  <c r="W4" i="22"/>
  <c r="K25" i="27" s="1"/>
  <c r="J95" i="22"/>
  <c r="J71" i="25" s="1"/>
  <c r="K152" i="25"/>
  <c r="K193" i="25" s="1"/>
  <c r="F31" i="22"/>
  <c r="F18" i="22" s="1"/>
  <c r="F5" i="22" s="1"/>
  <c r="C85" i="15"/>
  <c r="D137" i="15"/>
  <c r="C138" i="18"/>
  <c r="C138" i="20" s="1"/>
  <c r="C101" i="25" s="1"/>
  <c r="C109" i="26" s="1"/>
  <c r="C44" i="22"/>
  <c r="C31" i="22" s="1"/>
  <c r="C18" i="22" s="1"/>
  <c r="C5" i="22" s="1"/>
  <c r="H107" i="22"/>
  <c r="H111" i="25" s="1"/>
  <c r="H119" i="26" s="1"/>
  <c r="H129" i="26" s="1"/>
  <c r="H94" i="22"/>
  <c r="H70" i="25" s="1"/>
  <c r="H77" i="26" s="1"/>
  <c r="H87" i="26" s="1"/>
  <c r="E57" i="22"/>
  <c r="E70" i="22" s="1"/>
  <c r="AE35" i="97"/>
  <c r="H30" i="26"/>
  <c r="H30" i="29" s="1"/>
  <c r="D44" i="22"/>
  <c r="D138" i="18"/>
  <c r="D138" i="20" s="1"/>
  <c r="D101" i="25" s="1"/>
  <c r="D109" i="26" s="1"/>
  <c r="G137" i="20"/>
  <c r="T24" i="123"/>
  <c r="S24" i="32"/>
  <c r="H28" i="97" s="1"/>
  <c r="AR5" i="124"/>
  <c r="I94" i="22"/>
  <c r="I70" i="25" s="1"/>
  <c r="I77" i="26" s="1"/>
  <c r="I107" i="22"/>
  <c r="I111" i="25" s="1"/>
  <c r="I119" i="26" s="1"/>
  <c r="I129" i="26" s="1"/>
  <c r="J94" i="22"/>
  <c r="J70" i="25" s="1"/>
  <c r="J77" i="26" s="1"/>
  <c r="J107" i="22"/>
  <c r="J111" i="25" s="1"/>
  <c r="J119" i="26" s="1"/>
  <c r="J129" i="26" s="1"/>
  <c r="P34" i="18"/>
  <c r="P34" i="20" s="1"/>
  <c r="D15" i="27" s="1"/>
  <c r="O14" i="123" s="1"/>
  <c r="C86" i="18"/>
  <c r="C86" i="20" s="1"/>
  <c r="C60" i="25" s="1"/>
  <c r="C67" i="26" s="1"/>
  <c r="Q34" i="18"/>
  <c r="Q34" i="20" s="1"/>
  <c r="E15" i="27" s="1"/>
  <c r="P14" i="123" s="1"/>
  <c r="D86" i="18"/>
  <c r="D86" i="20" s="1"/>
  <c r="D60" i="25" s="1"/>
  <c r="D67" i="26" s="1"/>
  <c r="T33" i="18"/>
  <c r="T33" i="20" s="1"/>
  <c r="G85" i="18"/>
  <c r="G85" i="20" s="1"/>
  <c r="F33" i="20"/>
  <c r="F33" i="18"/>
  <c r="F137" i="18" s="1"/>
  <c r="E33" i="20"/>
  <c r="E33" i="18"/>
  <c r="E137" i="18" s="1"/>
  <c r="H81" i="22"/>
  <c r="H29" i="25"/>
  <c r="U3" i="22"/>
  <c r="I24" i="27" s="1"/>
  <c r="T23" i="123" s="1"/>
  <c r="AU4" i="124"/>
  <c r="V23" i="32"/>
  <c r="K27" i="97" s="1"/>
  <c r="J81" i="22"/>
  <c r="J29" i="25"/>
  <c r="W3" i="22"/>
  <c r="K24" i="27" s="1"/>
  <c r="V23" i="123" s="1"/>
  <c r="C20" i="29"/>
  <c r="L20" i="26"/>
  <c r="G69" i="22"/>
  <c r="P15" i="32"/>
  <c r="E19" i="97" s="1"/>
  <c r="AC4" i="124"/>
  <c r="AB24" i="97"/>
  <c r="E19" i="26"/>
  <c r="C33" i="17"/>
  <c r="P33" i="15"/>
  <c r="AH34" i="97"/>
  <c r="K29" i="26"/>
  <c r="AC24" i="97"/>
  <c r="F19" i="26"/>
  <c r="Q33" i="15"/>
  <c r="D33" i="17"/>
  <c r="D19" i="25"/>
  <c r="I81" i="22"/>
  <c r="V3" i="22"/>
  <c r="J24" i="27" s="1"/>
  <c r="U23" i="123" s="1"/>
  <c r="I29" i="25"/>
  <c r="G19" i="29"/>
  <c r="C19" i="25"/>
  <c r="Q15" i="32"/>
  <c r="F19" i="97" s="1"/>
  <c r="AD4" i="124"/>
  <c r="O34" i="20" l="1"/>
  <c r="C15" i="27" s="1"/>
  <c r="Z4" i="124" s="1"/>
  <c r="I87" i="26"/>
  <c r="J153" i="25"/>
  <c r="J194" i="25" s="1"/>
  <c r="J78" i="26"/>
  <c r="J87" i="26" s="1"/>
  <c r="B31" i="25"/>
  <c r="Y36" i="97" s="1"/>
  <c r="O5" i="22"/>
  <c r="C26" i="27" s="1"/>
  <c r="AL6" i="124" s="1"/>
  <c r="Y24" i="97"/>
  <c r="D154" i="25"/>
  <c r="D195" i="25" s="1"/>
  <c r="AG35" i="97"/>
  <c r="B19" i="26"/>
  <c r="B19" i="29" s="1"/>
  <c r="B31" i="22"/>
  <c r="G95" i="22"/>
  <c r="G71" i="25" s="1"/>
  <c r="G78" i="26" s="1"/>
  <c r="AN6" i="124"/>
  <c r="L32" i="26"/>
  <c r="B33" i="15"/>
  <c r="C142" i="25"/>
  <c r="C183" i="25" s="1"/>
  <c r="T4" i="22"/>
  <c r="H25" i="27" s="1"/>
  <c r="S24" i="123" s="1"/>
  <c r="D142" i="25"/>
  <c r="D183" i="25" s="1"/>
  <c r="O25" i="32"/>
  <c r="D29" i="97" s="1"/>
  <c r="I152" i="25"/>
  <c r="I193" i="25" s="1"/>
  <c r="C31" i="25"/>
  <c r="C83" i="22"/>
  <c r="AA36" i="97"/>
  <c r="J152" i="25"/>
  <c r="J193" i="25" s="1"/>
  <c r="AO6" i="124"/>
  <c r="Q25" i="123"/>
  <c r="P25" i="32"/>
  <c r="E29" i="97" s="1"/>
  <c r="C109" i="22"/>
  <c r="C113" i="25" s="1"/>
  <c r="P5" i="22"/>
  <c r="D26" i="27" s="1"/>
  <c r="F154" i="25"/>
  <c r="F195" i="25" s="1"/>
  <c r="E154" i="25"/>
  <c r="E195" i="25" s="1"/>
  <c r="G108" i="22"/>
  <c r="G112" i="25" s="1"/>
  <c r="G120" i="26" s="1"/>
  <c r="G30" i="25"/>
  <c r="AC36" i="97"/>
  <c r="F31" i="26"/>
  <c r="F31" i="29" s="1"/>
  <c r="F57" i="22"/>
  <c r="F70" i="22" s="1"/>
  <c r="AP6" i="124"/>
  <c r="R25" i="123"/>
  <c r="Q25" i="32"/>
  <c r="F29" i="97" s="1"/>
  <c r="V24" i="123"/>
  <c r="U24" i="32"/>
  <c r="J28" i="97" s="1"/>
  <c r="AT5" i="124"/>
  <c r="H152" i="25"/>
  <c r="H193" i="25" s="1"/>
  <c r="D31" i="22"/>
  <c r="D18" i="22" s="1"/>
  <c r="D5" i="22" s="1"/>
  <c r="G94" i="22"/>
  <c r="G70" i="25" s="1"/>
  <c r="G77" i="26" s="1"/>
  <c r="G107" i="22"/>
  <c r="G111" i="25" s="1"/>
  <c r="G119" i="26" s="1"/>
  <c r="F137" i="20"/>
  <c r="R4" i="22"/>
  <c r="F25" i="27" s="1"/>
  <c r="E108" i="22"/>
  <c r="E112" i="25" s="1"/>
  <c r="E120" i="26" s="1"/>
  <c r="E95" i="22"/>
  <c r="E71" i="25" s="1"/>
  <c r="E78" i="26" s="1"/>
  <c r="E30" i="25"/>
  <c r="E82" i="22"/>
  <c r="E137" i="20"/>
  <c r="C57" i="22"/>
  <c r="C70" i="22" s="1"/>
  <c r="R33" i="18"/>
  <c r="R33" i="20" s="1"/>
  <c r="E85" i="18"/>
  <c r="E85" i="20" s="1"/>
  <c r="S33" i="18"/>
  <c r="S33" i="20" s="1"/>
  <c r="F85" i="18"/>
  <c r="F85" i="20" s="1"/>
  <c r="AA4" i="124"/>
  <c r="N15" i="32"/>
  <c r="C19" i="97" s="1"/>
  <c r="AT4" i="124"/>
  <c r="U23" i="32"/>
  <c r="J27" i="97" s="1"/>
  <c r="AS4" i="124"/>
  <c r="T23" i="32"/>
  <c r="I27" i="97" s="1"/>
  <c r="AB4" i="124"/>
  <c r="O15" i="32"/>
  <c r="D19" i="97" s="1"/>
  <c r="K29" i="29"/>
  <c r="K39" i="26"/>
  <c r="C33" i="20"/>
  <c r="C33" i="18"/>
  <c r="C137" i="18" s="1"/>
  <c r="AG34" i="97"/>
  <c r="J29" i="26"/>
  <c r="S23" i="32"/>
  <c r="H27" i="97" s="1"/>
  <c r="AR4" i="124"/>
  <c r="F69" i="22"/>
  <c r="Z24" i="97"/>
  <c r="C19" i="26"/>
  <c r="O10" i="25"/>
  <c r="N10" i="25"/>
  <c r="AF34" i="97"/>
  <c r="I29" i="26"/>
  <c r="AA24" i="97"/>
  <c r="D19" i="26"/>
  <c r="E19" i="29"/>
  <c r="G81" i="22"/>
  <c r="G29" i="25"/>
  <c r="T3" i="22"/>
  <c r="H24" i="27" s="1"/>
  <c r="S23" i="123" s="1"/>
  <c r="AE34" i="97"/>
  <c r="H29" i="26"/>
  <c r="D33" i="20"/>
  <c r="D33" i="18"/>
  <c r="D137" i="18" s="1"/>
  <c r="F19" i="29"/>
  <c r="E69" i="22"/>
  <c r="N14" i="123" l="1"/>
  <c r="M15" i="32"/>
  <c r="B19" i="97" s="1"/>
  <c r="G87" i="26"/>
  <c r="G129" i="26"/>
  <c r="C154" i="25"/>
  <c r="C195" i="25" s="1"/>
  <c r="C121" i="26"/>
  <c r="B31" i="26"/>
  <c r="B31" i="29" s="1"/>
  <c r="N25" i="123"/>
  <c r="M25" i="32"/>
  <c r="B29" i="97" s="1"/>
  <c r="D57" i="22"/>
  <c r="D70" i="22" s="1"/>
  <c r="Q4" i="22" s="1"/>
  <c r="E25" i="27" s="1"/>
  <c r="P24" i="123" s="1"/>
  <c r="G153" i="25"/>
  <c r="G194" i="25" s="1"/>
  <c r="O33" i="15"/>
  <c r="B33" i="17"/>
  <c r="B18" i="22"/>
  <c r="AQ5" i="124"/>
  <c r="R24" i="32"/>
  <c r="G28" i="97" s="1"/>
  <c r="G152" i="25"/>
  <c r="G193" i="25" s="1"/>
  <c r="C31" i="26"/>
  <c r="Z36" i="97"/>
  <c r="O25" i="123"/>
  <c r="AM6" i="124"/>
  <c r="N25" i="32"/>
  <c r="C29" i="97" s="1"/>
  <c r="AD35" i="97"/>
  <c r="G30" i="26"/>
  <c r="G30" i="29" s="1"/>
  <c r="E153" i="25"/>
  <c r="E194" i="25" s="1"/>
  <c r="F95" i="22"/>
  <c r="F71" i="25" s="1"/>
  <c r="F78" i="26" s="1"/>
  <c r="F108" i="22"/>
  <c r="F112" i="25" s="1"/>
  <c r="F120" i="26" s="1"/>
  <c r="F82" i="22"/>
  <c r="S4" i="22"/>
  <c r="G25" i="27" s="1"/>
  <c r="F30" i="25"/>
  <c r="E94" i="22"/>
  <c r="E70" i="25" s="1"/>
  <c r="E77" i="26" s="1"/>
  <c r="E87" i="26" s="1"/>
  <c r="E107" i="22"/>
  <c r="E111" i="25" s="1"/>
  <c r="E119" i="26" s="1"/>
  <c r="E129" i="26" s="1"/>
  <c r="C137" i="20"/>
  <c r="AB35" i="97"/>
  <c r="E30" i="26"/>
  <c r="E30" i="29" s="1"/>
  <c r="F94" i="22"/>
  <c r="F70" i="25" s="1"/>
  <c r="F77" i="26" s="1"/>
  <c r="F107" i="22"/>
  <c r="F111" i="25" s="1"/>
  <c r="F119" i="26" s="1"/>
  <c r="C30" i="25"/>
  <c r="C108" i="22"/>
  <c r="C112" i="25" s="1"/>
  <c r="C120" i="26" s="1"/>
  <c r="C95" i="22"/>
  <c r="C71" i="25" s="1"/>
  <c r="C78" i="26" s="1"/>
  <c r="C82" i="22"/>
  <c r="P4" i="22"/>
  <c r="D25" i="27" s="1"/>
  <c r="D137" i="20"/>
  <c r="Q24" i="123"/>
  <c r="AO5" i="124"/>
  <c r="P24" i="32"/>
  <c r="E28" i="97" s="1"/>
  <c r="Q33" i="18"/>
  <c r="Q33" i="20" s="1"/>
  <c r="D85" i="18"/>
  <c r="D85" i="20" s="1"/>
  <c r="P33" i="18"/>
  <c r="P33" i="20" s="1"/>
  <c r="C85" i="18"/>
  <c r="C85" i="20" s="1"/>
  <c r="E81" i="22"/>
  <c r="E29" i="25"/>
  <c r="R3" i="22"/>
  <c r="F24" i="27" s="1"/>
  <c r="Q23" i="123" s="1"/>
  <c r="H29" i="29"/>
  <c r="H39" i="26"/>
  <c r="D69" i="22"/>
  <c r="I29" i="29"/>
  <c r="I39" i="26"/>
  <c r="AQ4" i="124"/>
  <c r="R23" i="32"/>
  <c r="G27" i="97" s="1"/>
  <c r="AD34" i="97"/>
  <c r="G29" i="26"/>
  <c r="D19" i="29"/>
  <c r="P10" i="25"/>
  <c r="F81" i="22"/>
  <c r="F29" i="25"/>
  <c r="S3" i="22"/>
  <c r="G24" i="27" s="1"/>
  <c r="R23" i="123" s="1"/>
  <c r="J29" i="29"/>
  <c r="J39" i="26"/>
  <c r="K42" i="29"/>
  <c r="K40" i="29"/>
  <c r="K41" i="29" s="1"/>
  <c r="C19" i="29"/>
  <c r="D44" i="26"/>
  <c r="L19" i="26"/>
  <c r="C69" i="22"/>
  <c r="F129" i="26" l="1"/>
  <c r="F87" i="26"/>
  <c r="O24" i="32"/>
  <c r="D28" i="97" s="1"/>
  <c r="AN5" i="124"/>
  <c r="D30" i="25"/>
  <c r="AA35" i="97" s="1"/>
  <c r="D82" i="22"/>
  <c r="D95" i="22"/>
  <c r="D71" i="25" s="1"/>
  <c r="D78" i="26" s="1"/>
  <c r="D108" i="22"/>
  <c r="D112" i="25" s="1"/>
  <c r="D120" i="26" s="1"/>
  <c r="B5" i="22"/>
  <c r="B57" i="22"/>
  <c r="B70" i="22" s="1"/>
  <c r="B33" i="20"/>
  <c r="B33" i="18"/>
  <c r="O33" i="18" s="1"/>
  <c r="L31" i="26"/>
  <c r="C31" i="29"/>
  <c r="C153" i="25"/>
  <c r="C194" i="25" s="1"/>
  <c r="F153" i="25"/>
  <c r="F194" i="25" s="1"/>
  <c r="AC35" i="97"/>
  <c r="F30" i="26"/>
  <c r="F30" i="29" s="1"/>
  <c r="F152" i="25"/>
  <c r="F193" i="25" s="1"/>
  <c r="E152" i="25"/>
  <c r="E193" i="25" s="1"/>
  <c r="AP5" i="124"/>
  <c r="Q24" i="32"/>
  <c r="F28" i="97" s="1"/>
  <c r="R24" i="123"/>
  <c r="C94" i="22"/>
  <c r="C70" i="25" s="1"/>
  <c r="C77" i="26" s="1"/>
  <c r="C87" i="26" s="1"/>
  <c r="C107" i="22"/>
  <c r="C111" i="25" s="1"/>
  <c r="C119" i="26" s="1"/>
  <c r="C129" i="26" s="1"/>
  <c r="O24" i="123"/>
  <c r="N24" i="32"/>
  <c r="C28" i="97" s="1"/>
  <c r="AM5" i="124"/>
  <c r="Z35" i="97"/>
  <c r="C30" i="26"/>
  <c r="D107" i="22"/>
  <c r="D111" i="25" s="1"/>
  <c r="D119" i="26" s="1"/>
  <c r="D94" i="22"/>
  <c r="D70" i="25" s="1"/>
  <c r="D77" i="26" s="1"/>
  <c r="C81" i="22"/>
  <c r="P3" i="22"/>
  <c r="D24" i="27" s="1"/>
  <c r="O23" i="123" s="1"/>
  <c r="C29" i="25"/>
  <c r="K43" i="29"/>
  <c r="K45" i="29"/>
  <c r="K44" i="29"/>
  <c r="AC34" i="97"/>
  <c r="F29" i="26"/>
  <c r="I42" i="29"/>
  <c r="I40" i="29"/>
  <c r="I41" i="29" s="1"/>
  <c r="H42" i="29"/>
  <c r="H40" i="29"/>
  <c r="H41" i="29" s="1"/>
  <c r="D29" i="25"/>
  <c r="D81" i="22"/>
  <c r="Q3" i="22"/>
  <c r="E24" i="27" s="1"/>
  <c r="P23" i="123" s="1"/>
  <c r="AO4" i="124"/>
  <c r="P23" i="32"/>
  <c r="E27" i="97" s="1"/>
  <c r="J42" i="29"/>
  <c r="J40" i="29"/>
  <c r="J41" i="29" s="1"/>
  <c r="AB34" i="97"/>
  <c r="E29" i="26"/>
  <c r="AP4" i="124"/>
  <c r="Q23" i="32"/>
  <c r="F27" i="97" s="1"/>
  <c r="G29" i="29"/>
  <c r="G39" i="26"/>
  <c r="D87" i="26" l="1"/>
  <c r="D129" i="26"/>
  <c r="D30" i="26"/>
  <c r="D30" i="29" s="1"/>
  <c r="D153" i="25"/>
  <c r="D194" i="25" s="1"/>
  <c r="B82" i="22"/>
  <c r="O4" i="22"/>
  <c r="C25" i="27" s="1"/>
  <c r="B30" i="25"/>
  <c r="B69" i="22"/>
  <c r="O33" i="20"/>
  <c r="D152" i="25"/>
  <c r="D193" i="25" s="1"/>
  <c r="C152" i="25"/>
  <c r="C193" i="25" s="1"/>
  <c r="C30" i="29"/>
  <c r="E29" i="29"/>
  <c r="E39" i="26"/>
  <c r="G42" i="29"/>
  <c r="G40" i="29"/>
  <c r="G41" i="29" s="1"/>
  <c r="J45" i="29"/>
  <c r="J44" i="29"/>
  <c r="J43" i="29"/>
  <c r="AN4" i="124"/>
  <c r="O23" i="32"/>
  <c r="D27" i="97" s="1"/>
  <c r="H44" i="29"/>
  <c r="H43" i="29"/>
  <c r="H45" i="29"/>
  <c r="F29" i="29"/>
  <c r="F39" i="26"/>
  <c r="Z34" i="97"/>
  <c r="C29" i="26"/>
  <c r="AA34" i="97"/>
  <c r="D29" i="26"/>
  <c r="I45" i="29"/>
  <c r="I44" i="29"/>
  <c r="I43" i="29"/>
  <c r="N23" i="32"/>
  <c r="C27" i="97" s="1"/>
  <c r="AM4" i="124"/>
  <c r="B30" i="26" l="1"/>
  <c r="Y35" i="97"/>
  <c r="M24" i="32"/>
  <c r="B28" i="97" s="1"/>
  <c r="AL5" i="124"/>
  <c r="N24" i="123"/>
  <c r="B81" i="22"/>
  <c r="B29" i="25"/>
  <c r="O3" i="22"/>
  <c r="C24" i="27" s="1"/>
  <c r="F40" i="29"/>
  <c r="F41" i="29" s="1"/>
  <c r="F42" i="29"/>
  <c r="E42" i="29"/>
  <c r="E40" i="29"/>
  <c r="E41" i="29" s="1"/>
  <c r="C29" i="29"/>
  <c r="C39" i="26"/>
  <c r="G45" i="29"/>
  <c r="G43" i="29"/>
  <c r="G44" i="29"/>
  <c r="D29" i="29"/>
  <c r="D39" i="26"/>
  <c r="O4" i="25" l="1"/>
  <c r="N4" i="25"/>
  <c r="B30" i="29"/>
  <c r="L30" i="26"/>
  <c r="N23" i="123"/>
  <c r="AL4" i="124"/>
  <c r="M23" i="32"/>
  <c r="B27" i="97" s="1"/>
  <c r="B29" i="26"/>
  <c r="Y34" i="97"/>
  <c r="O11" i="25"/>
  <c r="O12" i="25" s="1"/>
  <c r="P3" i="25"/>
  <c r="P4" i="25"/>
  <c r="N11" i="25"/>
  <c r="N12" i="25" s="1"/>
  <c r="P5" i="25"/>
  <c r="O5" i="25"/>
  <c r="O3" i="25"/>
  <c r="N3" i="25"/>
  <c r="E44" i="29"/>
  <c r="E45" i="29"/>
  <c r="E43" i="29"/>
  <c r="D42" i="29"/>
  <c r="D40" i="29"/>
  <c r="D41" i="29" s="1"/>
  <c r="F45" i="29"/>
  <c r="F44" i="29"/>
  <c r="F43" i="29"/>
  <c r="C42" i="29"/>
  <c r="C40" i="29"/>
  <c r="C41" i="29" s="1"/>
  <c r="P12" i="25" l="1"/>
  <c r="N5" i="25"/>
  <c r="Q3" i="25" s="1"/>
  <c r="Q4" i="25" s="1"/>
  <c r="Q5" i="25" s="1"/>
  <c r="R12" i="29"/>
  <c r="B39" i="26"/>
  <c r="B29" i="29"/>
  <c r="L44" i="26"/>
  <c r="R11" i="29" s="1"/>
  <c r="D45" i="26"/>
  <c r="L29" i="26"/>
  <c r="L39" i="26" s="1"/>
  <c r="L43" i="26"/>
  <c r="P12" i="29"/>
  <c r="P11" i="25"/>
  <c r="D45" i="29"/>
  <c r="D43" i="29"/>
  <c r="D44" i="29"/>
  <c r="C43" i="29"/>
  <c r="C44" i="29"/>
  <c r="C45" i="29"/>
  <c r="L45" i="26" l="1"/>
  <c r="N17" i="25" s="1"/>
  <c r="P11" i="29"/>
  <c r="B40" i="29"/>
  <c r="B41" i="29" s="1"/>
  <c r="B42" i="29"/>
  <c r="O5" i="29"/>
  <c r="O6" i="29"/>
  <c r="H46" i="26"/>
  <c r="AB16" i="124" s="1"/>
  <c r="J43" i="26"/>
  <c r="B35" i="27" l="1"/>
  <c r="B28" i="32"/>
  <c r="C28" i="32" s="1"/>
  <c r="B34" i="27"/>
  <c r="H47" i="26"/>
  <c r="Q6" i="29"/>
  <c r="R6" i="29" s="1"/>
  <c r="P6" i="29"/>
  <c r="O8" i="29"/>
  <c r="N11" i="29"/>
  <c r="Q5" i="29"/>
  <c r="R5" i="29" s="1"/>
  <c r="O7" i="29"/>
  <c r="P5" i="29"/>
  <c r="B43" i="29"/>
  <c r="B45" i="29"/>
  <c r="B44" i="29"/>
  <c r="L44" i="29" s="1"/>
  <c r="Y2" i="123" l="1"/>
  <c r="A37" i="97"/>
  <c r="L33" i="32"/>
  <c r="AW3" i="124"/>
  <c r="P8" i="29"/>
  <c r="C48" i="29"/>
  <c r="C49" i="29" s="1"/>
  <c r="L45" i="29"/>
  <c r="P7" i="29"/>
  <c r="Q7" i="29"/>
  <c r="R7" i="29" s="1"/>
  <c r="N17" i="29"/>
  <c r="N23" i="29" s="1"/>
  <c r="P13" i="29"/>
  <c r="R13" i="29"/>
  <c r="Y3" i="123"/>
  <c r="A38" i="97"/>
  <c r="L34" i="32"/>
  <c r="AW4" i="124"/>
  <c r="N16" i="25" l="1"/>
  <c r="P16" i="25" s="1"/>
  <c r="R14" i="29"/>
  <c r="M3" i="97"/>
  <c r="E3" i="97"/>
  <c r="P14" i="29"/>
  <c r="N15" i="25"/>
  <c r="P15" i="25" s="1"/>
  <c r="S13" i="29"/>
  <c r="P17" i="25" l="1"/>
  <c r="S14" i="29"/>
  <c r="B99" i="14" l="1"/>
  <c r="B99" i="15" s="1"/>
  <c r="B66" i="14" l="1"/>
  <c r="B99" i="18"/>
  <c r="B99" i="20" s="1"/>
  <c r="B66" i="15" l="1"/>
  <c r="B66" i="18" s="1"/>
  <c r="B66" i="20" s="1"/>
  <c r="B54" i="25" s="1"/>
  <c r="B61" i="26" s="1"/>
  <c r="L61" i="26" s="1"/>
  <c r="B98" i="14"/>
  <c r="B98" i="15" s="1"/>
  <c r="B65" i="14" l="1"/>
  <c r="B98" i="18"/>
  <c r="B98" i="20" s="1"/>
  <c r="B65" i="15" l="1"/>
  <c r="B65" i="18" s="1"/>
  <c r="B65" i="20" s="1"/>
  <c r="B97" i="14"/>
  <c r="B97" i="15" s="1"/>
  <c r="B53" i="25" l="1"/>
  <c r="B60" i="26" s="1"/>
  <c r="L60" i="26" s="1"/>
  <c r="B100" i="22"/>
  <c r="B76" i="25" s="1"/>
  <c r="B83" i="26" s="1"/>
  <c r="L83" i="26" s="1"/>
  <c r="B64" i="14"/>
  <c r="B97" i="18"/>
  <c r="B97" i="20" s="1"/>
  <c r="B151" i="14"/>
  <c r="B151" i="15" s="1"/>
  <c r="B151" i="18" s="1"/>
  <c r="B151" i="20" s="1"/>
  <c r="B118" i="14" l="1"/>
  <c r="B96" i="14"/>
  <c r="B96" i="15" s="1"/>
  <c r="B64" i="15"/>
  <c r="B64" i="18" s="1"/>
  <c r="B64" i="20" s="1"/>
  <c r="B52" i="25" s="1"/>
  <c r="B59" i="26" s="1"/>
  <c r="L59" i="26" s="1"/>
  <c r="B63" i="14" l="1"/>
  <c r="B96" i="18"/>
  <c r="B96" i="20" s="1"/>
  <c r="B118" i="15"/>
  <c r="B118" i="18" s="1"/>
  <c r="B118" i="20" s="1"/>
  <c r="B95" i="25" s="1"/>
  <c r="B150" i="14"/>
  <c r="B150" i="15" s="1"/>
  <c r="B150" i="18" s="1"/>
  <c r="B150" i="20" s="1"/>
  <c r="B136" i="25" l="1"/>
  <c r="B177" i="25" s="1"/>
  <c r="B103" i="26"/>
  <c r="L103" i="26" s="1"/>
  <c r="B117" i="14"/>
  <c r="B95" i="14"/>
  <c r="B95" i="15" s="1"/>
  <c r="B63" i="15"/>
  <c r="B149" i="14" l="1"/>
  <c r="B149" i="15" s="1"/>
  <c r="B149" i="18" s="1"/>
  <c r="B149" i="20" s="1"/>
  <c r="B117" i="15"/>
  <c r="B117" i="18" s="1"/>
  <c r="B117" i="20" s="1"/>
  <c r="B61" i="14"/>
  <c r="B61" i="15" s="1"/>
  <c r="B63" i="18"/>
  <c r="B62" i="14"/>
  <c r="B62" i="15" s="1"/>
  <c r="B93" i="14"/>
  <c r="B95" i="18"/>
  <c r="B95" i="20" s="1"/>
  <c r="B92" i="14"/>
  <c r="B91" i="14"/>
  <c r="B91" i="15" s="1"/>
  <c r="B94" i="14"/>
  <c r="B94" i="25" l="1"/>
  <c r="B113" i="22"/>
  <c r="B117" i="25" s="1"/>
  <c r="B63" i="20"/>
  <c r="B91" i="18"/>
  <c r="B91" i="20" s="1"/>
  <c r="B65" i="25" s="1"/>
  <c r="B72" i="26" s="1"/>
  <c r="L72" i="26" s="1"/>
  <c r="B61" i="18"/>
  <c r="B61" i="20" s="1"/>
  <c r="B59" i="14"/>
  <c r="B59" i="15" s="1"/>
  <c r="B90" i="14"/>
  <c r="B90" i="15" s="1"/>
  <c r="B60" i="14"/>
  <c r="B60" i="15" s="1"/>
  <c r="B62" i="18"/>
  <c r="B116" i="14"/>
  <c r="B62" i="20" l="1"/>
  <c r="B50" i="25" s="1"/>
  <c r="B57" i="26" s="1"/>
  <c r="L57" i="26" s="1"/>
  <c r="B102" i="22"/>
  <c r="B78" i="25" s="1"/>
  <c r="B158" i="25"/>
  <c r="B199" i="25" s="1"/>
  <c r="B125" i="26"/>
  <c r="L125" i="26" s="1"/>
  <c r="B135" i="25"/>
  <c r="B176" i="25" s="1"/>
  <c r="B102" i="26"/>
  <c r="L102" i="26" s="1"/>
  <c r="B101" i="22"/>
  <c r="B77" i="25" s="1"/>
  <c r="B84" i="26" s="1"/>
  <c r="L84" i="26" s="1"/>
  <c r="B49" i="25"/>
  <c r="B56" i="26" s="1"/>
  <c r="L56" i="26" s="1"/>
  <c r="B98" i="22"/>
  <c r="B74" i="25" s="1"/>
  <c r="B81" i="26" s="1"/>
  <c r="L81" i="26" s="1"/>
  <c r="B51" i="25"/>
  <c r="B58" i="26" s="1"/>
  <c r="L58" i="26" s="1"/>
  <c r="B99" i="22"/>
  <c r="B75" i="25" s="1"/>
  <c r="B82" i="26" s="1"/>
  <c r="L82" i="26" s="1"/>
  <c r="B116" i="15"/>
  <c r="B116" i="18" s="1"/>
  <c r="B116" i="20" s="1"/>
  <c r="B93" i="25" s="1"/>
  <c r="B148" i="14"/>
  <c r="B148" i="15" s="1"/>
  <c r="B148" i="18" s="1"/>
  <c r="B148" i="20" s="1"/>
  <c r="B58" i="14"/>
  <c r="B58" i="15" s="1"/>
  <c r="B60" i="18"/>
  <c r="B60" i="20" s="1"/>
  <c r="B48" i="25" s="1"/>
  <c r="B55" i="26" s="1"/>
  <c r="L55" i="26" s="1"/>
  <c r="B90" i="18"/>
  <c r="B90" i="20" s="1"/>
  <c r="B64" i="25" s="1"/>
  <c r="B71" i="26" s="1"/>
  <c r="L71" i="26" s="1"/>
  <c r="B57" i="14"/>
  <c r="B57" i="15" s="1"/>
  <c r="B59" i="18"/>
  <c r="B59" i="20" s="1"/>
  <c r="B89" i="14"/>
  <c r="B89" i="15" s="1"/>
  <c r="B88" i="14" s="1"/>
  <c r="B88" i="15" s="1"/>
  <c r="B85" i="26" l="1"/>
  <c r="L85" i="26" s="1"/>
  <c r="B134" i="25"/>
  <c r="B175" i="25" s="1"/>
  <c r="B101" i="26"/>
  <c r="L101" i="26" s="1"/>
  <c r="B47" i="25"/>
  <c r="B54" i="26" s="1"/>
  <c r="L54" i="26" s="1"/>
  <c r="B97" i="22"/>
  <c r="B73" i="25" s="1"/>
  <c r="B80" i="26" s="1"/>
  <c r="L80" i="26" s="1"/>
  <c r="B88" i="18"/>
  <c r="B88" i="20" s="1"/>
  <c r="B62" i="25" s="1"/>
  <c r="B69" i="26" s="1"/>
  <c r="L69" i="26" s="1"/>
  <c r="B58" i="18"/>
  <c r="B58" i="20" s="1"/>
  <c r="B46" i="25" s="1"/>
  <c r="B53" i="26" s="1"/>
  <c r="L53" i="26" s="1"/>
  <c r="B56" i="14"/>
  <c r="B56" i="15" s="1"/>
  <c r="B56" i="18" s="1"/>
  <c r="B56" i="20" s="1"/>
  <c r="B44" i="25" s="1"/>
  <c r="B51" i="26" s="1"/>
  <c r="B89" i="18"/>
  <c r="B89" i="20" s="1"/>
  <c r="B63" i="25" s="1"/>
  <c r="B70" i="26" s="1"/>
  <c r="L70" i="26" s="1"/>
  <c r="B87" i="14"/>
  <c r="B87" i="15" s="1"/>
  <c r="B87" i="18" s="1"/>
  <c r="B87" i="20" s="1"/>
  <c r="B61" i="25" s="1"/>
  <c r="B68" i="26" s="1"/>
  <c r="L68" i="26" s="1"/>
  <c r="B115" i="14"/>
  <c r="B55" i="14"/>
  <c r="B55" i="15" s="1"/>
  <c r="B55" i="18" s="1"/>
  <c r="B55" i="20" s="1"/>
  <c r="B95" i="22" s="1"/>
  <c r="B71" i="25" s="1"/>
  <c r="B78" i="26" s="1"/>
  <c r="L78" i="26" s="1"/>
  <c r="B57" i="18"/>
  <c r="B57" i="20" s="1"/>
  <c r="L51" i="26" l="1"/>
  <c r="B45" i="25"/>
  <c r="B52" i="26" s="1"/>
  <c r="L52" i="26" s="1"/>
  <c r="B96" i="22"/>
  <c r="B72" i="25" s="1"/>
  <c r="B79" i="26" s="1"/>
  <c r="L79" i="26" s="1"/>
  <c r="B115" i="15"/>
  <c r="B115" i="18" s="1"/>
  <c r="B115" i="20" s="1"/>
  <c r="B147" i="14"/>
  <c r="B147" i="15" s="1"/>
  <c r="B147" i="18" s="1"/>
  <c r="B147" i="20" s="1"/>
  <c r="B86" i="14"/>
  <c r="B86" i="15" s="1"/>
  <c r="B92" i="25" l="1"/>
  <c r="B112" i="22"/>
  <c r="B116" i="25" s="1"/>
  <c r="B85" i="14"/>
  <c r="B85" i="15" s="1"/>
  <c r="B85" i="18" s="1"/>
  <c r="B85" i="20" s="1"/>
  <c r="B86" i="18"/>
  <c r="B86" i="20" s="1"/>
  <c r="B60" i="25" s="1"/>
  <c r="B67" i="26" s="1"/>
  <c r="L67" i="26" s="1"/>
  <c r="B114" i="14"/>
  <c r="B114" i="15" s="1"/>
  <c r="B114" i="18" s="1"/>
  <c r="B145" i="14"/>
  <c r="B144" i="14"/>
  <c r="B143" i="14"/>
  <c r="B143" i="15" s="1"/>
  <c r="B146" i="14"/>
  <c r="B113" i="14"/>
  <c r="B113" i="15" s="1"/>
  <c r="B114" i="20" l="1"/>
  <c r="B91" i="25" s="1"/>
  <c r="B99" i="26" s="1"/>
  <c r="L99" i="26" s="1"/>
  <c r="B115" i="22"/>
  <c r="B119" i="25" s="1"/>
  <c r="B94" i="22"/>
  <c r="B70" i="25" s="1"/>
  <c r="N42" i="25" s="1"/>
  <c r="P18" i="29" s="1"/>
  <c r="B107" i="22"/>
  <c r="B111" i="25" s="1"/>
  <c r="B119" i="26" s="1"/>
  <c r="L119" i="26" s="1"/>
  <c r="B157" i="25"/>
  <c r="B198" i="25" s="1"/>
  <c r="B124" i="26"/>
  <c r="L124" i="26" s="1"/>
  <c r="B133" i="25"/>
  <c r="B174" i="25" s="1"/>
  <c r="B100" i="26"/>
  <c r="L100" i="26" s="1"/>
  <c r="B142" i="14"/>
  <c r="B142" i="15" s="1"/>
  <c r="B142" i="18" s="1"/>
  <c r="B142" i="20" s="1"/>
  <c r="B105" i="25" s="1"/>
  <c r="B143" i="18"/>
  <c r="B143" i="20" s="1"/>
  <c r="B106" i="25" s="1"/>
  <c r="B113" i="18"/>
  <c r="B113" i="20" s="1"/>
  <c r="B90" i="25" s="1"/>
  <c r="B112" i="14"/>
  <c r="B112" i="15" s="1"/>
  <c r="B112" i="18" s="1"/>
  <c r="B112" i="20" s="1"/>
  <c r="B89" i="25" s="1"/>
  <c r="B111" i="14"/>
  <c r="B111" i="15" s="1"/>
  <c r="B111" i="18" s="1"/>
  <c r="B111" i="20" s="1"/>
  <c r="B132" i="25" l="1"/>
  <c r="B173" i="25" s="1"/>
  <c r="B127" i="26"/>
  <c r="L127" i="26" s="1"/>
  <c r="B160" i="25"/>
  <c r="B201" i="25" s="1"/>
  <c r="B77" i="26"/>
  <c r="B152" i="25"/>
  <c r="B193" i="25" s="1"/>
  <c r="B114" i="22"/>
  <c r="B118" i="25" s="1"/>
  <c r="B159" i="25" s="1"/>
  <c r="B200" i="25" s="1"/>
  <c r="B131" i="25"/>
  <c r="B172" i="25" s="1"/>
  <c r="B98" i="26"/>
  <c r="L98" i="26" s="1"/>
  <c r="B130" i="25"/>
  <c r="B171" i="25" s="1"/>
  <c r="B97" i="26"/>
  <c r="L97" i="26" s="1"/>
  <c r="B146" i="25"/>
  <c r="B187" i="25" s="1"/>
  <c r="B113" i="26"/>
  <c r="L113" i="26" s="1"/>
  <c r="B147" i="25"/>
  <c r="B188" i="25" s="1"/>
  <c r="B114" i="26"/>
  <c r="L114" i="26" s="1"/>
  <c r="G1" i="35"/>
  <c r="H27" i="32" s="1"/>
  <c r="B111" i="22"/>
  <c r="B115" i="25" s="1"/>
  <c r="B141" i="14"/>
  <c r="B141" i="15" s="1"/>
  <c r="B141" i="18" s="1"/>
  <c r="B141" i="20" s="1"/>
  <c r="B104" i="25" s="1"/>
  <c r="B88" i="25"/>
  <c r="B110" i="22"/>
  <c r="B114" i="25" s="1"/>
  <c r="B110" i="14"/>
  <c r="B110" i="15" s="1"/>
  <c r="B110" i="18" s="1"/>
  <c r="B110" i="20" s="1"/>
  <c r="B87" i="25" s="1"/>
  <c r="B109" i="14"/>
  <c r="B109" i="15" s="1"/>
  <c r="B109" i="18" s="1"/>
  <c r="B109" i="20" s="1"/>
  <c r="L77" i="26" l="1"/>
  <c r="L87" i="26" s="1"/>
  <c r="E89" i="26"/>
  <c r="P17" i="29" s="1"/>
  <c r="P23" i="29" s="1"/>
  <c r="P24" i="29" s="1"/>
  <c r="B87" i="26"/>
  <c r="B126" i="26"/>
  <c r="L126" i="26" s="1"/>
  <c r="B145" i="25"/>
  <c r="B186" i="25" s="1"/>
  <c r="B112" i="26"/>
  <c r="L112" i="26" s="1"/>
  <c r="B155" i="25"/>
  <c r="B196" i="25" s="1"/>
  <c r="B122" i="26"/>
  <c r="L122" i="26" s="1"/>
  <c r="B129" i="25"/>
  <c r="B170" i="25" s="1"/>
  <c r="B96" i="26"/>
  <c r="L96" i="26" s="1"/>
  <c r="B128" i="25"/>
  <c r="B169" i="25" s="1"/>
  <c r="B95" i="26"/>
  <c r="L95" i="26" s="1"/>
  <c r="B156" i="25"/>
  <c r="B197" i="25" s="1"/>
  <c r="B123" i="26"/>
  <c r="L123" i="26" s="1"/>
  <c r="F35" i="35"/>
  <c r="B140" i="14"/>
  <c r="B140" i="15" s="1"/>
  <c r="B140" i="18" s="1"/>
  <c r="B140" i="20" s="1"/>
  <c r="B103" i="25" s="1"/>
  <c r="F20" i="35"/>
  <c r="AB3" i="97"/>
  <c r="F50" i="35"/>
  <c r="F4" i="35"/>
  <c r="B86" i="25"/>
  <c r="B109" i="22"/>
  <c r="B113" i="25" s="1"/>
  <c r="B108" i="14"/>
  <c r="B108" i="15" s="1"/>
  <c r="B108" i="18" s="1"/>
  <c r="B108" i="20" s="1"/>
  <c r="B85" i="25" s="1"/>
  <c r="B144" i="25" l="1"/>
  <c r="B185" i="25" s="1"/>
  <c r="B111" i="26"/>
  <c r="L111" i="26" s="1"/>
  <c r="B126" i="25"/>
  <c r="B167" i="25" s="1"/>
  <c r="B93" i="26"/>
  <c r="B154" i="25"/>
  <c r="B195" i="25" s="1"/>
  <c r="B121" i="26"/>
  <c r="L121" i="26" s="1"/>
  <c r="B127" i="25"/>
  <c r="B168" i="25" s="1"/>
  <c r="B94" i="26"/>
  <c r="L94" i="26" s="1"/>
  <c r="B139" i="14"/>
  <c r="B139" i="15" s="1"/>
  <c r="B139" i="18" s="1"/>
  <c r="B139" i="20" s="1"/>
  <c r="B102" i="25" s="1"/>
  <c r="B107" i="14"/>
  <c r="B107" i="15" s="1"/>
  <c r="B107" i="18" s="1"/>
  <c r="B107" i="20" s="1"/>
  <c r="B108" i="22" s="1"/>
  <c r="B112" i="25" s="1"/>
  <c r="L93" i="26" l="1"/>
  <c r="B153" i="25"/>
  <c r="B194" i="25" s="1"/>
  <c r="B120" i="26"/>
  <c r="L120" i="26" s="1"/>
  <c r="B143" i="25"/>
  <c r="B184" i="25" s="1"/>
  <c r="B110" i="26"/>
  <c r="L110" i="26" s="1"/>
  <c r="B138" i="14"/>
  <c r="B138" i="15" s="1"/>
  <c r="B138" i="18" s="1"/>
  <c r="B138" i="20" s="1"/>
  <c r="B101" i="25" s="1"/>
  <c r="N83" i="25" l="1"/>
  <c r="R18" i="29" s="1"/>
  <c r="P19" i="29" s="1"/>
  <c r="C1" i="35" s="1"/>
  <c r="B109" i="26"/>
  <c r="I1" i="35"/>
  <c r="J27" i="32" s="1"/>
  <c r="B137" i="14"/>
  <c r="B137" i="15" s="1"/>
  <c r="B137" i="18" s="1"/>
  <c r="B137" i="20" s="1"/>
  <c r="B142" i="25"/>
  <c r="R19" i="29" l="1"/>
  <c r="S19" i="29" s="1"/>
  <c r="L109" i="26"/>
  <c r="L129" i="26" s="1"/>
  <c r="E131" i="26"/>
  <c r="R17" i="29" s="1"/>
  <c r="R23" i="29" s="1"/>
  <c r="R24" i="29" s="1"/>
  <c r="B129" i="26"/>
  <c r="P20" i="29"/>
  <c r="B35" i="35"/>
  <c r="B4" i="35"/>
  <c r="B7" i="35" s="1"/>
  <c r="E1" i="35"/>
  <c r="B50" i="35"/>
  <c r="V3" i="97"/>
  <c r="B20" i="35"/>
  <c r="C27" i="32"/>
  <c r="B27" i="32"/>
  <c r="B183" i="25"/>
  <c r="N165" i="25" s="1"/>
  <c r="N124" i="25"/>
  <c r="H35" i="35"/>
  <c r="H4" i="35"/>
  <c r="H50" i="35"/>
  <c r="H20" i="35"/>
  <c r="R20" i="29" l="1"/>
  <c r="S20" i="29" s="1"/>
  <c r="P25" i="29"/>
  <c r="R25" i="29"/>
  <c r="R26" i="29" s="1"/>
  <c r="S7" i="35"/>
  <c r="V7" i="35" s="1"/>
  <c r="K1" i="35"/>
  <c r="R3" i="97" s="1"/>
  <c r="Z4" i="123" s="1"/>
  <c r="F27" i="32"/>
  <c r="F28" i="32" s="1"/>
  <c r="E27" i="32"/>
  <c r="E28" i="32" s="1"/>
  <c r="D4" i="35"/>
  <c r="T7" i="35" s="1"/>
  <c r="D20" i="35"/>
  <c r="D23" i="35" s="1"/>
  <c r="C23" i="35" s="1"/>
  <c r="D35" i="35"/>
  <c r="E42" i="35" s="1"/>
  <c r="D42" i="35" s="1"/>
  <c r="C42" i="35" s="1"/>
  <c r="D50" i="35"/>
  <c r="J50" i="35" s="1"/>
  <c r="C2" i="122"/>
  <c r="G2" i="122" l="1"/>
  <c r="F4" i="122" s="1"/>
  <c r="P26" i="29"/>
  <c r="S26" i="29" s="1"/>
  <c r="S25" i="29"/>
  <c r="F53" i="35"/>
  <c r="E53" i="35" s="1"/>
  <c r="D53" i="35" s="1"/>
  <c r="C53" i="35" s="1"/>
  <c r="D32" i="35"/>
  <c r="C32" i="35" s="1"/>
  <c r="B32" i="35" s="1"/>
  <c r="C14" i="35"/>
  <c r="B14" i="35" s="1"/>
  <c r="F60" i="35"/>
  <c r="G60" i="35" s="1"/>
  <c r="H60" i="35" s="1"/>
  <c r="I60" i="35" s="1"/>
  <c r="J60" i="35" s="1"/>
  <c r="K60" i="35" s="1"/>
  <c r="L60" i="35" s="1"/>
  <c r="M60" i="35" s="1"/>
  <c r="N60" i="35" s="1"/>
  <c r="C9" i="35"/>
  <c r="B9" i="35" s="1"/>
  <c r="C8" i="35"/>
  <c r="D8" i="35" s="1"/>
  <c r="E8" i="35" s="1"/>
  <c r="E2" i="80" s="1"/>
  <c r="D4" i="80" s="1"/>
  <c r="C10" i="35"/>
  <c r="B10" i="35" s="1"/>
  <c r="C13" i="35"/>
  <c r="E23" i="35"/>
  <c r="J20" i="35"/>
  <c r="C12" i="35"/>
  <c r="B12" i="35" s="1"/>
  <c r="C16" i="35"/>
  <c r="B16" i="35" s="1"/>
  <c r="C15" i="35"/>
  <c r="B15" i="35" s="1"/>
  <c r="C11" i="35"/>
  <c r="J4" i="35"/>
  <c r="D7" i="35"/>
  <c r="E2" i="122" s="1"/>
  <c r="D4" i="122" s="1"/>
  <c r="D26" i="35"/>
  <c r="C26" i="35" s="1"/>
  <c r="B26" i="35" s="1"/>
  <c r="E43" i="35"/>
  <c r="D43" i="35" s="1"/>
  <c r="C43" i="35" s="1"/>
  <c r="F56" i="35"/>
  <c r="G56" i="35" s="1"/>
  <c r="H56" i="35" s="1"/>
  <c r="I56" i="35" s="1"/>
  <c r="J56" i="35" s="1"/>
  <c r="F54" i="35"/>
  <c r="E54" i="35" s="1"/>
  <c r="D54" i="35" s="1"/>
  <c r="C54" i="35" s="1"/>
  <c r="F58" i="35"/>
  <c r="G58" i="35" s="1"/>
  <c r="H58" i="35" s="1"/>
  <c r="I58" i="35" s="1"/>
  <c r="J58" i="35" s="1"/>
  <c r="K58" i="35" s="1"/>
  <c r="L58" i="35" s="1"/>
  <c r="F61" i="35"/>
  <c r="G61" i="35" s="1"/>
  <c r="H61" i="35" s="1"/>
  <c r="I61" i="35" s="1"/>
  <c r="J61" i="35" s="1"/>
  <c r="K61" i="35" s="1"/>
  <c r="L61" i="35" s="1"/>
  <c r="M61" i="35" s="1"/>
  <c r="N61" i="35" s="1"/>
  <c r="O61" i="35" s="1"/>
  <c r="F55" i="35"/>
  <c r="G55" i="35" s="1"/>
  <c r="H55" i="35" s="1"/>
  <c r="I55" i="35" s="1"/>
  <c r="F59" i="35"/>
  <c r="E59" i="35" s="1"/>
  <c r="D59" i="35" s="1"/>
  <c r="C59" i="35" s="1"/>
  <c r="F62" i="35"/>
  <c r="G62" i="35" s="1"/>
  <c r="H62" i="35" s="1"/>
  <c r="I62" i="35" s="1"/>
  <c r="J62" i="35" s="1"/>
  <c r="K62" i="35" s="1"/>
  <c r="L62" i="35" s="1"/>
  <c r="M62" i="35" s="1"/>
  <c r="N62" i="35" s="1"/>
  <c r="O62" i="35" s="1"/>
  <c r="P62" i="35" s="1"/>
  <c r="F57" i="35"/>
  <c r="E57" i="35" s="1"/>
  <c r="D57" i="35" s="1"/>
  <c r="C57" i="35" s="1"/>
  <c r="E45" i="35"/>
  <c r="F45" i="35" s="1"/>
  <c r="G45" i="35" s="1"/>
  <c r="H45" i="35" s="1"/>
  <c r="I45" i="35" s="1"/>
  <c r="J45" i="35" s="1"/>
  <c r="K45" i="35" s="1"/>
  <c r="L45" i="35" s="1"/>
  <c r="M45" i="35" s="1"/>
  <c r="E2" i="110" s="1"/>
  <c r="D4" i="110" s="1"/>
  <c r="E46" i="35"/>
  <c r="F46" i="35" s="1"/>
  <c r="G46" i="35" s="1"/>
  <c r="H46" i="35" s="1"/>
  <c r="I46" i="35" s="1"/>
  <c r="J46" i="35" s="1"/>
  <c r="K46" i="35" s="1"/>
  <c r="L46" i="35" s="1"/>
  <c r="M46" i="35" s="1"/>
  <c r="N46" i="35" s="1"/>
  <c r="D27" i="35"/>
  <c r="C27" i="35" s="1"/>
  <c r="D31" i="35"/>
  <c r="C31" i="35" s="1"/>
  <c r="B31" i="35" s="1"/>
  <c r="E47" i="35"/>
  <c r="F47" i="35" s="1"/>
  <c r="G47" i="35" s="1"/>
  <c r="H47" i="35" s="1"/>
  <c r="I47" i="35" s="1"/>
  <c r="J47" i="35" s="1"/>
  <c r="K47" i="35" s="1"/>
  <c r="L47" i="35" s="1"/>
  <c r="M47" i="35" s="1"/>
  <c r="N47" i="35" s="1"/>
  <c r="O47" i="35" s="1"/>
  <c r="E2" i="112" s="1"/>
  <c r="D4" i="112" s="1"/>
  <c r="E40" i="35"/>
  <c r="F40" i="35" s="1"/>
  <c r="G40" i="35" s="1"/>
  <c r="H40" i="35" s="1"/>
  <c r="D24" i="35"/>
  <c r="E24" i="35" s="1"/>
  <c r="F24" i="35" s="1"/>
  <c r="E38" i="35"/>
  <c r="D38" i="35" s="1"/>
  <c r="C38" i="35" s="1"/>
  <c r="E39" i="35"/>
  <c r="F39" i="35" s="1"/>
  <c r="G39" i="35" s="1"/>
  <c r="E44" i="35"/>
  <c r="F44" i="35" s="1"/>
  <c r="G44" i="35" s="1"/>
  <c r="H44" i="35" s="1"/>
  <c r="I44" i="35" s="1"/>
  <c r="J44" i="35" s="1"/>
  <c r="K44" i="35" s="1"/>
  <c r="L44" i="35" s="1"/>
  <c r="E2" i="109" s="1"/>
  <c r="D4" i="109" s="1"/>
  <c r="J35" i="35"/>
  <c r="E41" i="35"/>
  <c r="D41" i="35" s="1"/>
  <c r="C41" i="35" s="1"/>
  <c r="D28" i="35"/>
  <c r="E28" i="35" s="1"/>
  <c r="F28" i="35" s="1"/>
  <c r="G28" i="35" s="1"/>
  <c r="H28" i="35" s="1"/>
  <c r="I28" i="35" s="1"/>
  <c r="J28" i="35" s="1"/>
  <c r="E2" i="102" s="1"/>
  <c r="D4" i="102" s="1"/>
  <c r="F42" i="35"/>
  <c r="G42" i="35" s="1"/>
  <c r="H42" i="35" s="1"/>
  <c r="I42" i="35" s="1"/>
  <c r="J42" i="35" s="1"/>
  <c r="E2" i="107" s="1"/>
  <c r="D4" i="107" s="1"/>
  <c r="D25" i="35"/>
  <c r="D30" i="35"/>
  <c r="D29" i="35"/>
  <c r="W7" i="35"/>
  <c r="I2" i="122"/>
  <c r="H4" i="122" s="1"/>
  <c r="U7" i="35"/>
  <c r="S23" i="35"/>
  <c r="T23" i="35"/>
  <c r="W23" i="35" s="1"/>
  <c r="B23" i="35"/>
  <c r="B4" i="122"/>
  <c r="B42" i="35"/>
  <c r="E26" i="35" l="1"/>
  <c r="F26" i="35" s="1"/>
  <c r="G26" i="35" s="1"/>
  <c r="H26" i="35" s="1"/>
  <c r="E2" i="100" s="1"/>
  <c r="D4" i="100" s="1"/>
  <c r="D7" i="100" s="1"/>
  <c r="M27" i="95" s="1"/>
  <c r="S7" i="122"/>
  <c r="D7" i="122"/>
  <c r="T7" i="122"/>
  <c r="F43" i="35"/>
  <c r="G43" i="35" s="1"/>
  <c r="H43" i="35" s="1"/>
  <c r="I43" i="35" s="1"/>
  <c r="J43" i="35" s="1"/>
  <c r="K43" i="35" s="1"/>
  <c r="E2" i="108" s="1"/>
  <c r="D4" i="108" s="1"/>
  <c r="N7" i="35"/>
  <c r="G54" i="35"/>
  <c r="H54" i="35" s="1"/>
  <c r="R54" i="35" s="1"/>
  <c r="D11" i="35"/>
  <c r="E11" i="35" s="1"/>
  <c r="F11" i="35" s="1"/>
  <c r="G11" i="35" s="1"/>
  <c r="H11" i="35" s="1"/>
  <c r="G59" i="35"/>
  <c r="H59" i="35" s="1"/>
  <c r="I59" i="35" s="1"/>
  <c r="J59" i="35" s="1"/>
  <c r="K59" i="35" s="1"/>
  <c r="L59" i="35" s="1"/>
  <c r="M59" i="35" s="1"/>
  <c r="E2" i="118" s="1"/>
  <c r="D4" i="118" s="1"/>
  <c r="B11" i="35"/>
  <c r="C2" i="90" s="1"/>
  <c r="T42" i="35"/>
  <c r="W42" i="35" s="1"/>
  <c r="G57" i="35"/>
  <c r="H57" i="35" s="1"/>
  <c r="I57" i="35" s="1"/>
  <c r="J57" i="35" s="1"/>
  <c r="K57" i="35" s="1"/>
  <c r="R57" i="35" s="1"/>
  <c r="S42" i="35"/>
  <c r="V42" i="35" s="1"/>
  <c r="G53" i="35"/>
  <c r="R53" i="35" s="1"/>
  <c r="E62" i="35"/>
  <c r="D62" i="35" s="1"/>
  <c r="C62" i="35" s="1"/>
  <c r="B62" i="35" s="1"/>
  <c r="C2" i="121" s="1"/>
  <c r="E61" i="35"/>
  <c r="D61" i="35" s="1"/>
  <c r="C61" i="35" s="1"/>
  <c r="T61" i="35" s="1"/>
  <c r="E60" i="35"/>
  <c r="D60" i="35" s="1"/>
  <c r="C60" i="35" s="1"/>
  <c r="B60" i="35" s="1"/>
  <c r="C2" i="119" s="1"/>
  <c r="C24" i="35"/>
  <c r="E32" i="35"/>
  <c r="D10" i="35"/>
  <c r="E10" i="35" s="1"/>
  <c r="F10" i="35" s="1"/>
  <c r="G10" i="35" s="1"/>
  <c r="E2" i="88" s="1"/>
  <c r="D4" i="88" s="1"/>
  <c r="D1" i="122"/>
  <c r="D46" i="35"/>
  <c r="C46" i="35" s="1"/>
  <c r="T46" i="35" s="1"/>
  <c r="F38" i="35"/>
  <c r="E27" i="35"/>
  <c r="E58" i="35"/>
  <c r="D58" i="35" s="1"/>
  <c r="C58" i="35" s="1"/>
  <c r="B58" i="35" s="1"/>
  <c r="C2" i="117" s="1"/>
  <c r="D9" i="35"/>
  <c r="E9" i="35" s="1"/>
  <c r="F9" i="35" s="1"/>
  <c r="E2" i="87" s="1"/>
  <c r="D4" i="87" s="1"/>
  <c r="B27" i="35"/>
  <c r="C2" i="101" s="1"/>
  <c r="D15" i="35"/>
  <c r="E15" i="35" s="1"/>
  <c r="B8" i="35"/>
  <c r="N8" i="35" s="1"/>
  <c r="D44" i="35"/>
  <c r="C44" i="35" s="1"/>
  <c r="B44" i="35" s="1"/>
  <c r="D13" i="35"/>
  <c r="E13" i="35" s="1"/>
  <c r="F13" i="35" s="1"/>
  <c r="G13" i="35" s="1"/>
  <c r="H13" i="35" s="1"/>
  <c r="I13" i="35" s="1"/>
  <c r="J13" i="35" s="1"/>
  <c r="E2" i="92" s="1"/>
  <c r="D4" i="92" s="1"/>
  <c r="D16" i="35"/>
  <c r="E16" i="35" s="1"/>
  <c r="F16" i="35" s="1"/>
  <c r="R23" i="35"/>
  <c r="R7" i="35"/>
  <c r="D14" i="35"/>
  <c r="E14" i="35" s="1"/>
  <c r="F14" i="35" s="1"/>
  <c r="G14" i="35" s="1"/>
  <c r="H14" i="35" s="1"/>
  <c r="I14" i="35" s="1"/>
  <c r="J14" i="35" s="1"/>
  <c r="K14" i="35" s="1"/>
  <c r="E2" i="93" s="1"/>
  <c r="D4" i="93" s="1"/>
  <c r="E56" i="35"/>
  <c r="D56" i="35" s="1"/>
  <c r="C56" i="35" s="1"/>
  <c r="R56" i="35" s="1"/>
  <c r="D45" i="35"/>
  <c r="C45" i="35" s="1"/>
  <c r="S45" i="35" s="1"/>
  <c r="F41" i="35"/>
  <c r="G41" i="35" s="1"/>
  <c r="H41" i="35" s="1"/>
  <c r="I41" i="35" s="1"/>
  <c r="E2" i="99" s="1"/>
  <c r="D4" i="99" s="1"/>
  <c r="B13" i="35"/>
  <c r="D12" i="35"/>
  <c r="E12" i="35" s="1"/>
  <c r="F12" i="35" s="1"/>
  <c r="G12" i="35" s="1"/>
  <c r="H12" i="35" s="1"/>
  <c r="I12" i="35" s="1"/>
  <c r="E2" i="91" s="1"/>
  <c r="D4" i="91" s="1"/>
  <c r="D39" i="35"/>
  <c r="C39" i="35" s="1"/>
  <c r="B39" i="35" s="1"/>
  <c r="R39" i="35" s="1"/>
  <c r="E55" i="35"/>
  <c r="D55" i="35" s="1"/>
  <c r="C55" i="35" s="1"/>
  <c r="B55" i="35" s="1"/>
  <c r="Q55" i="35" s="1"/>
  <c r="D47" i="35"/>
  <c r="C47" i="35" s="1"/>
  <c r="T47" i="35" s="1"/>
  <c r="D40" i="35"/>
  <c r="C40" i="35" s="1"/>
  <c r="B40" i="35" s="1"/>
  <c r="R40" i="35" s="1"/>
  <c r="E31" i="35"/>
  <c r="C28" i="35"/>
  <c r="E25" i="35"/>
  <c r="F25" i="35" s="1"/>
  <c r="G25" i="35" s="1"/>
  <c r="E2" i="89" s="1"/>
  <c r="D4" i="89" s="1"/>
  <c r="C25" i="35"/>
  <c r="E30" i="35"/>
  <c r="F30" i="35" s="1"/>
  <c r="G30" i="35" s="1"/>
  <c r="H30" i="35" s="1"/>
  <c r="I30" i="35" s="1"/>
  <c r="J30" i="35" s="1"/>
  <c r="K30" i="35" s="1"/>
  <c r="L30" i="35" s="1"/>
  <c r="E2" i="104" s="1"/>
  <c r="D4" i="104" s="1"/>
  <c r="C30" i="35"/>
  <c r="E29" i="35"/>
  <c r="F29" i="35" s="1"/>
  <c r="G29" i="35" s="1"/>
  <c r="H29" i="35" s="1"/>
  <c r="I29" i="35" s="1"/>
  <c r="J29" i="35" s="1"/>
  <c r="K29" i="35" s="1"/>
  <c r="E2" i="103" s="1"/>
  <c r="D4" i="103" s="1"/>
  <c r="C29" i="35"/>
  <c r="O23" i="35"/>
  <c r="J4" i="122"/>
  <c r="C8" i="122"/>
  <c r="B7" i="122"/>
  <c r="C2" i="93"/>
  <c r="B53" i="35"/>
  <c r="T53" i="35"/>
  <c r="W53" i="35" s="1"/>
  <c r="S53" i="35"/>
  <c r="D7" i="107"/>
  <c r="V27" i="95" s="1"/>
  <c r="C2" i="96"/>
  <c r="C2" i="105"/>
  <c r="E2" i="120"/>
  <c r="D4" i="120" s="1"/>
  <c r="C2" i="100"/>
  <c r="C2" i="88"/>
  <c r="C2" i="87"/>
  <c r="D7" i="110"/>
  <c r="Y27" i="95" s="1"/>
  <c r="C10" i="122"/>
  <c r="C16" i="122"/>
  <c r="S38" i="35"/>
  <c r="B38" i="35"/>
  <c r="T38" i="35"/>
  <c r="W38" i="35" s="1"/>
  <c r="C2" i="91"/>
  <c r="U23" i="35"/>
  <c r="V23" i="35"/>
  <c r="D7" i="80"/>
  <c r="B27" i="95" s="1"/>
  <c r="E2" i="119"/>
  <c r="D4" i="119" s="1"/>
  <c r="C14" i="122"/>
  <c r="C11" i="122"/>
  <c r="B54" i="35"/>
  <c r="B43" i="35"/>
  <c r="C2" i="106"/>
  <c r="D7" i="112"/>
  <c r="AA27" i="95" s="1"/>
  <c r="C2" i="107"/>
  <c r="R42" i="35"/>
  <c r="C2" i="94"/>
  <c r="B41" i="35"/>
  <c r="E2" i="115"/>
  <c r="D4" i="115" s="1"/>
  <c r="T8" i="35"/>
  <c r="B57" i="35"/>
  <c r="C2" i="116" s="1"/>
  <c r="E2" i="117"/>
  <c r="D4" i="117" s="1"/>
  <c r="D7" i="109"/>
  <c r="X27" i="95" s="1"/>
  <c r="C15" i="122"/>
  <c r="C12" i="122"/>
  <c r="P42" i="35"/>
  <c r="S8" i="35"/>
  <c r="E2" i="121"/>
  <c r="D4" i="121" s="1"/>
  <c r="C13" i="122"/>
  <c r="C9" i="122"/>
  <c r="K2" i="122"/>
  <c r="D7" i="102"/>
  <c r="O27" i="95" s="1"/>
  <c r="E2" i="111"/>
  <c r="D4" i="111" s="1"/>
  <c r="B59" i="35"/>
  <c r="C2" i="118" s="1"/>
  <c r="R26" i="35" l="1"/>
  <c r="O26" i="35"/>
  <c r="T26" i="35"/>
  <c r="I2" i="100" s="1"/>
  <c r="H4" i="100" s="1"/>
  <c r="T7" i="100" s="1"/>
  <c r="S26" i="35"/>
  <c r="G2" i="100" s="1"/>
  <c r="F4" i="100" s="1"/>
  <c r="U7" i="122"/>
  <c r="G21" i="122" s="1"/>
  <c r="R7" i="122"/>
  <c r="E45" i="122" s="1"/>
  <c r="D7" i="87"/>
  <c r="C27" i="95" s="1"/>
  <c r="D7" i="89"/>
  <c r="L27" i="95" s="1"/>
  <c r="D7" i="103"/>
  <c r="P27" i="95" s="1"/>
  <c r="D7" i="104"/>
  <c r="Q27" i="95" s="1"/>
  <c r="D7" i="99"/>
  <c r="U27" i="95" s="1"/>
  <c r="D7" i="108"/>
  <c r="W27" i="95" s="1"/>
  <c r="D7" i="93"/>
  <c r="H27" i="95" s="1"/>
  <c r="D7" i="92"/>
  <c r="G27" i="95" s="1"/>
  <c r="D7" i="91"/>
  <c r="F27" i="95" s="1"/>
  <c r="D7" i="88"/>
  <c r="D27" i="95" s="1"/>
  <c r="S59" i="35"/>
  <c r="V59" i="35" s="1"/>
  <c r="T40" i="35"/>
  <c r="W40" i="35" s="1"/>
  <c r="Q53" i="35"/>
  <c r="S56" i="35"/>
  <c r="G2" i="115" s="1"/>
  <c r="T44" i="35"/>
  <c r="W44" i="35" s="1"/>
  <c r="T43" i="35"/>
  <c r="I2" i="108" s="1"/>
  <c r="H4" i="108" s="1"/>
  <c r="T7" i="108" s="1"/>
  <c r="S43" i="35"/>
  <c r="T57" i="35"/>
  <c r="W57" i="35" s="1"/>
  <c r="Q54" i="35"/>
  <c r="B45" i="35"/>
  <c r="C2" i="110" s="1"/>
  <c r="T62" i="35"/>
  <c r="I2" i="121" s="1"/>
  <c r="H4" i="121" s="1"/>
  <c r="T7" i="121" s="1"/>
  <c r="W7" i="121" s="1"/>
  <c r="R8" i="35"/>
  <c r="T45" i="35"/>
  <c r="W45" i="35" s="1"/>
  <c r="S44" i="35"/>
  <c r="G2" i="109" s="1"/>
  <c r="R59" i="35"/>
  <c r="T59" i="35"/>
  <c r="I2" i="118" s="1"/>
  <c r="H4" i="118" s="1"/>
  <c r="T7" i="118" s="1"/>
  <c r="W7" i="118" s="1"/>
  <c r="S61" i="35"/>
  <c r="U61" i="35" s="1"/>
  <c r="E2" i="90"/>
  <c r="D4" i="90" s="1"/>
  <c r="D7" i="90" s="1"/>
  <c r="E27" i="95" s="1"/>
  <c r="R11" i="35"/>
  <c r="S46" i="35"/>
  <c r="U46" i="35" s="1"/>
  <c r="S62" i="35"/>
  <c r="V62" i="35" s="1"/>
  <c r="T56" i="35"/>
  <c r="S40" i="35"/>
  <c r="T12" i="35"/>
  <c r="R62" i="35"/>
  <c r="S12" i="35"/>
  <c r="V12" i="35" s="1"/>
  <c r="B56" i="35"/>
  <c r="C2" i="115" s="1"/>
  <c r="B4" i="115" s="1"/>
  <c r="C9" i="115" s="1"/>
  <c r="S54" i="35"/>
  <c r="V54" i="35" s="1"/>
  <c r="T54" i="35"/>
  <c r="W54" i="35" s="1"/>
  <c r="S58" i="35"/>
  <c r="G2" i="117" s="1"/>
  <c r="R60" i="35"/>
  <c r="T58" i="35"/>
  <c r="I2" i="117" s="1"/>
  <c r="H4" i="117" s="1"/>
  <c r="T7" i="117" s="1"/>
  <c r="W7" i="117" s="1"/>
  <c r="B47" i="35"/>
  <c r="C2" i="112" s="1"/>
  <c r="S60" i="35"/>
  <c r="G2" i="119" s="1"/>
  <c r="I2" i="107"/>
  <c r="H4" i="107" s="1"/>
  <c r="T7" i="107" s="1"/>
  <c r="R58" i="35"/>
  <c r="S47" i="35"/>
  <c r="V47" i="35" s="1"/>
  <c r="T14" i="35"/>
  <c r="W14" i="35" s="1"/>
  <c r="S13" i="35"/>
  <c r="G2" i="92" s="1"/>
  <c r="U42" i="35"/>
  <c r="T60" i="35"/>
  <c r="I2" i="119" s="1"/>
  <c r="H4" i="119" s="1"/>
  <c r="T7" i="119" s="1"/>
  <c r="W7" i="119" s="1"/>
  <c r="R61" i="35"/>
  <c r="T10" i="35"/>
  <c r="I2" i="88" s="1"/>
  <c r="H4" i="88" s="1"/>
  <c r="T7" i="88" s="1"/>
  <c r="S41" i="35"/>
  <c r="G2" i="99" s="1"/>
  <c r="G2" i="107"/>
  <c r="F4" i="107" s="1"/>
  <c r="N10" i="35"/>
  <c r="S10" i="35"/>
  <c r="G2" i="88" s="1"/>
  <c r="F4" i="88" s="1"/>
  <c r="B61" i="35"/>
  <c r="C2" i="120" s="1"/>
  <c r="B4" i="120" s="1"/>
  <c r="C9" i="120" s="1"/>
  <c r="S57" i="35"/>
  <c r="E2" i="116"/>
  <c r="D4" i="116" s="1"/>
  <c r="D7" i="116" s="1"/>
  <c r="T55" i="35"/>
  <c r="W55" i="35" s="1"/>
  <c r="R10" i="35"/>
  <c r="B46" i="35"/>
  <c r="P46" i="35" s="1"/>
  <c r="R9" i="35"/>
  <c r="R13" i="35"/>
  <c r="F15" i="35"/>
  <c r="G15" i="35" s="1"/>
  <c r="H15" i="35" s="1"/>
  <c r="I15" i="35" s="1"/>
  <c r="J15" i="35" s="1"/>
  <c r="K15" i="35" s="1"/>
  <c r="L15" i="35" s="1"/>
  <c r="F32" i="35"/>
  <c r="G32" i="35" s="1"/>
  <c r="H32" i="35" s="1"/>
  <c r="I32" i="35" s="1"/>
  <c r="J32" i="35" s="1"/>
  <c r="K32" i="35" s="1"/>
  <c r="L32" i="35" s="1"/>
  <c r="M32" i="35" s="1"/>
  <c r="N32" i="35" s="1"/>
  <c r="C2" i="92"/>
  <c r="B4" i="92" s="1"/>
  <c r="T11" i="35"/>
  <c r="S14" i="35"/>
  <c r="R38" i="35"/>
  <c r="R55" i="35"/>
  <c r="N9" i="35"/>
  <c r="N14" i="35"/>
  <c r="S24" i="35"/>
  <c r="T24" i="35"/>
  <c r="W24" i="35" s="1"/>
  <c r="B24" i="35"/>
  <c r="N13" i="35"/>
  <c r="S11" i="35"/>
  <c r="T39" i="35"/>
  <c r="W39" i="35" s="1"/>
  <c r="S55" i="35"/>
  <c r="V55" i="35" s="1"/>
  <c r="C2" i="80"/>
  <c r="D1" i="80" s="1"/>
  <c r="R14" i="35"/>
  <c r="N11" i="35"/>
  <c r="T9" i="35"/>
  <c r="I2" i="87" s="1"/>
  <c r="H4" i="87" s="1"/>
  <c r="T7" i="87" s="1"/>
  <c r="T41" i="35"/>
  <c r="W41" i="35" s="1"/>
  <c r="S9" i="35"/>
  <c r="G16" i="35"/>
  <c r="H16" i="35" s="1"/>
  <c r="I16" i="35" s="1"/>
  <c r="J16" i="35" s="1"/>
  <c r="K16" i="35" s="1"/>
  <c r="L16" i="35" s="1"/>
  <c r="M16" i="35" s="1"/>
  <c r="T13" i="35"/>
  <c r="F27" i="35"/>
  <c r="R12" i="35"/>
  <c r="S39" i="35"/>
  <c r="V39" i="35" s="1"/>
  <c r="N12" i="35"/>
  <c r="Q60" i="35"/>
  <c r="F31" i="35"/>
  <c r="G31" i="35" s="1"/>
  <c r="H31" i="35" s="1"/>
  <c r="I31" i="35" s="1"/>
  <c r="J31" i="35" s="1"/>
  <c r="K31" i="35" s="1"/>
  <c r="L31" i="35" s="1"/>
  <c r="M31" i="35" s="1"/>
  <c r="T28" i="35"/>
  <c r="S28" i="35"/>
  <c r="B28" i="35"/>
  <c r="T25" i="35"/>
  <c r="B25" i="35"/>
  <c r="S25" i="35"/>
  <c r="B30" i="35"/>
  <c r="S30" i="35"/>
  <c r="T30" i="35"/>
  <c r="Q62" i="35"/>
  <c r="P39" i="35"/>
  <c r="Q58" i="35"/>
  <c r="P38" i="35"/>
  <c r="B29" i="35"/>
  <c r="S29" i="35"/>
  <c r="T29" i="35"/>
  <c r="B9" i="122"/>
  <c r="D9" i="122"/>
  <c r="E9" i="122" s="1"/>
  <c r="F9" i="122" s="1"/>
  <c r="V8" i="35"/>
  <c r="U8" i="35"/>
  <c r="G2" i="80"/>
  <c r="D7" i="118"/>
  <c r="D12" i="122"/>
  <c r="E12" i="122" s="1"/>
  <c r="F12" i="122" s="1"/>
  <c r="G12" i="122" s="1"/>
  <c r="H12" i="122" s="1"/>
  <c r="I12" i="122" s="1"/>
  <c r="B12" i="122"/>
  <c r="D7" i="117"/>
  <c r="B4" i="116"/>
  <c r="D11" i="122"/>
  <c r="E11" i="122" s="1"/>
  <c r="F11" i="122" s="1"/>
  <c r="G11" i="122" s="1"/>
  <c r="H11" i="122" s="1"/>
  <c r="B11" i="122"/>
  <c r="P44" i="35"/>
  <c r="C2" i="109"/>
  <c r="R44" i="35"/>
  <c r="D1" i="117"/>
  <c r="B4" i="117"/>
  <c r="C11" i="117" s="1"/>
  <c r="W47" i="35"/>
  <c r="I2" i="112"/>
  <c r="H4" i="112" s="1"/>
  <c r="T7" i="112" s="1"/>
  <c r="B16" i="122"/>
  <c r="D16" i="122"/>
  <c r="E16" i="122" s="1"/>
  <c r="F16" i="122" s="1"/>
  <c r="G16" i="122" s="1"/>
  <c r="H16" i="122" s="1"/>
  <c r="I16" i="122" s="1"/>
  <c r="J16" i="122" s="1"/>
  <c r="K16" i="122" s="1"/>
  <c r="L16" i="122" s="1"/>
  <c r="M16" i="122" s="1"/>
  <c r="B4" i="119"/>
  <c r="C16" i="119" s="1"/>
  <c r="D1" i="119"/>
  <c r="N7" i="122"/>
  <c r="D1" i="118"/>
  <c r="B4" i="118"/>
  <c r="C16" i="118" s="1"/>
  <c r="D7" i="111"/>
  <c r="Z27" i="95" s="1"/>
  <c r="B13" i="122"/>
  <c r="D13" i="122"/>
  <c r="E13" i="122" s="1"/>
  <c r="F13" i="122" s="1"/>
  <c r="G13" i="122" s="1"/>
  <c r="H13" i="122" s="1"/>
  <c r="I13" i="122" s="1"/>
  <c r="J13" i="122" s="1"/>
  <c r="I2" i="111"/>
  <c r="H4" i="111" s="1"/>
  <c r="T7" i="111" s="1"/>
  <c r="W46" i="35"/>
  <c r="B15" i="122"/>
  <c r="D15" i="122"/>
  <c r="E15" i="122" s="1"/>
  <c r="F15" i="122" s="1"/>
  <c r="G15" i="122" s="1"/>
  <c r="H15" i="122" s="1"/>
  <c r="I15" i="122" s="1"/>
  <c r="J15" i="122" s="1"/>
  <c r="K15" i="122" s="1"/>
  <c r="L15" i="122" s="1"/>
  <c r="B4" i="94"/>
  <c r="B14" i="122"/>
  <c r="D14" i="122"/>
  <c r="E14" i="122" s="1"/>
  <c r="F14" i="122" s="1"/>
  <c r="G14" i="122" s="1"/>
  <c r="H14" i="122" s="1"/>
  <c r="I14" i="122" s="1"/>
  <c r="J14" i="122" s="1"/>
  <c r="K14" i="122" s="1"/>
  <c r="D10" i="122"/>
  <c r="E10" i="122" s="1"/>
  <c r="F10" i="122" s="1"/>
  <c r="G10" i="122" s="1"/>
  <c r="B10" i="122"/>
  <c r="D7" i="120"/>
  <c r="U53" i="35"/>
  <c r="V53" i="35"/>
  <c r="B4" i="93"/>
  <c r="D1" i="93"/>
  <c r="D8" i="122"/>
  <c r="E8" i="122" s="1"/>
  <c r="B8" i="122"/>
  <c r="G2" i="110"/>
  <c r="V45" i="35"/>
  <c r="D7" i="121"/>
  <c r="B4" i="101"/>
  <c r="B4" i="90"/>
  <c r="P40" i="35"/>
  <c r="D1" i="121"/>
  <c r="B4" i="121"/>
  <c r="C14" i="121" s="1"/>
  <c r="P43" i="35"/>
  <c r="C2" i="108"/>
  <c r="R43" i="35"/>
  <c r="D1" i="91"/>
  <c r="B4" i="91"/>
  <c r="V38" i="35"/>
  <c r="U38" i="35"/>
  <c r="D1" i="88"/>
  <c r="B4" i="88"/>
  <c r="B4" i="100"/>
  <c r="D1" i="100"/>
  <c r="B4" i="96"/>
  <c r="W61" i="35"/>
  <c r="I2" i="120"/>
  <c r="H4" i="120" s="1"/>
  <c r="T7" i="120" s="1"/>
  <c r="W7" i="120" s="1"/>
  <c r="Q59" i="35"/>
  <c r="I2" i="80"/>
  <c r="H4" i="80" s="1"/>
  <c r="T7" i="80" s="1"/>
  <c r="W8" i="35"/>
  <c r="D7" i="115"/>
  <c r="P41" i="35"/>
  <c r="R41" i="35"/>
  <c r="C2" i="99"/>
  <c r="B4" i="107"/>
  <c r="D1" i="107"/>
  <c r="B4" i="106"/>
  <c r="D7" i="119"/>
  <c r="Q57" i="35"/>
  <c r="D1" i="87"/>
  <c r="B4" i="87"/>
  <c r="B4" i="105"/>
  <c r="U40" i="35" l="1"/>
  <c r="K2" i="100"/>
  <c r="V26" i="35"/>
  <c r="S7" i="100"/>
  <c r="U7" i="100" s="1"/>
  <c r="G21" i="100" s="1"/>
  <c r="R8" i="122"/>
  <c r="E46" i="122" s="1"/>
  <c r="U26" i="35"/>
  <c r="W26" i="35"/>
  <c r="G45" i="122"/>
  <c r="G33" i="122"/>
  <c r="F45" i="122"/>
  <c r="E33" i="122"/>
  <c r="F33" i="122" s="1"/>
  <c r="G2" i="118"/>
  <c r="F4" i="118" s="1"/>
  <c r="J4" i="118" s="1"/>
  <c r="S7" i="107"/>
  <c r="U7" i="107" s="1"/>
  <c r="E38" i="122"/>
  <c r="E40" i="122"/>
  <c r="E42" i="122"/>
  <c r="E37" i="122"/>
  <c r="E36" i="122"/>
  <c r="E35" i="122"/>
  <c r="E39" i="122"/>
  <c r="E34" i="122"/>
  <c r="E41" i="122"/>
  <c r="R11" i="122"/>
  <c r="E49" i="122" s="1"/>
  <c r="S7" i="88"/>
  <c r="U7" i="88" s="1"/>
  <c r="T15" i="122"/>
  <c r="S8" i="122"/>
  <c r="S14" i="122"/>
  <c r="S13" i="122"/>
  <c r="R13" i="122"/>
  <c r="E51" i="122" s="1"/>
  <c r="R14" i="122"/>
  <c r="E52" i="122" s="1"/>
  <c r="R9" i="122"/>
  <c r="E47" i="122" s="1"/>
  <c r="S15" i="122"/>
  <c r="T8" i="122"/>
  <c r="T14" i="122"/>
  <c r="T13" i="122"/>
  <c r="R15" i="122"/>
  <c r="E53" i="122" s="1"/>
  <c r="R16" i="122"/>
  <c r="E54" i="122" s="1"/>
  <c r="R10" i="122"/>
  <c r="E48" i="122" s="1"/>
  <c r="R12" i="122"/>
  <c r="E50" i="122" s="1"/>
  <c r="S16" i="122"/>
  <c r="T11" i="122"/>
  <c r="S10" i="122"/>
  <c r="S12" i="122"/>
  <c r="S9" i="122"/>
  <c r="T16" i="122"/>
  <c r="S11" i="122"/>
  <c r="T10" i="122"/>
  <c r="T12" i="122"/>
  <c r="T9" i="122"/>
  <c r="V11" i="35"/>
  <c r="G2" i="90"/>
  <c r="F4" i="90" s="1"/>
  <c r="S7" i="90" s="1"/>
  <c r="I2" i="90"/>
  <c r="H4" i="90" s="1"/>
  <c r="T7" i="90" s="1"/>
  <c r="R45" i="35"/>
  <c r="W43" i="35"/>
  <c r="U44" i="35"/>
  <c r="V56" i="35"/>
  <c r="I2" i="116"/>
  <c r="H4" i="116" s="1"/>
  <c r="T7" i="116" s="1"/>
  <c r="W7" i="116" s="1"/>
  <c r="W62" i="35"/>
  <c r="P45" i="35"/>
  <c r="V44" i="35"/>
  <c r="I2" i="109"/>
  <c r="H4" i="109" s="1"/>
  <c r="T7" i="109" s="1"/>
  <c r="U56" i="35"/>
  <c r="V40" i="35"/>
  <c r="U43" i="35"/>
  <c r="G2" i="108"/>
  <c r="K2" i="108" s="1"/>
  <c r="V43" i="35"/>
  <c r="U57" i="35"/>
  <c r="U13" i="35"/>
  <c r="V61" i="35"/>
  <c r="W59" i="35"/>
  <c r="C13" i="119"/>
  <c r="B13" i="119" s="1"/>
  <c r="U59" i="35"/>
  <c r="V41" i="35"/>
  <c r="W11" i="35"/>
  <c r="U45" i="35"/>
  <c r="I2" i="110"/>
  <c r="H4" i="110" s="1"/>
  <c r="T7" i="110" s="1"/>
  <c r="U47" i="35"/>
  <c r="G2" i="121"/>
  <c r="F4" i="121" s="1"/>
  <c r="S7" i="121" s="1"/>
  <c r="X7" i="121" s="1"/>
  <c r="U62" i="35"/>
  <c r="G2" i="120"/>
  <c r="F4" i="120" s="1"/>
  <c r="J4" i="120" s="1"/>
  <c r="G2" i="91"/>
  <c r="F4" i="91" s="1"/>
  <c r="S7" i="91" s="1"/>
  <c r="W56" i="35"/>
  <c r="I2" i="115"/>
  <c r="H4" i="115" s="1"/>
  <c r="T7" i="115" s="1"/>
  <c r="W7" i="115" s="1"/>
  <c r="D1" i="90"/>
  <c r="V58" i="35"/>
  <c r="U55" i="35"/>
  <c r="U12" i="35"/>
  <c r="V57" i="35"/>
  <c r="V60" i="35"/>
  <c r="D1" i="115"/>
  <c r="Q56" i="35"/>
  <c r="V13" i="35"/>
  <c r="D1" i="120"/>
  <c r="U58" i="35"/>
  <c r="I2" i="91"/>
  <c r="H4" i="91" s="1"/>
  <c r="T7" i="91" s="1"/>
  <c r="Q61" i="35"/>
  <c r="G2" i="111"/>
  <c r="F4" i="111" s="1"/>
  <c r="W58" i="35"/>
  <c r="V46" i="35"/>
  <c r="U11" i="35"/>
  <c r="W12" i="35"/>
  <c r="R47" i="35"/>
  <c r="C11" i="119"/>
  <c r="B11" i="119" s="1"/>
  <c r="G2" i="112"/>
  <c r="F4" i="112" s="1"/>
  <c r="U54" i="35"/>
  <c r="K2" i="107"/>
  <c r="U39" i="35"/>
  <c r="I2" i="93"/>
  <c r="H4" i="93" s="1"/>
  <c r="T7" i="93" s="1"/>
  <c r="U14" i="35"/>
  <c r="P47" i="35"/>
  <c r="C2" i="111"/>
  <c r="B4" i="111" s="1"/>
  <c r="W60" i="35"/>
  <c r="G2" i="116"/>
  <c r="U60" i="35"/>
  <c r="U9" i="35"/>
  <c r="V14" i="35"/>
  <c r="W9" i="35"/>
  <c r="C14" i="119"/>
  <c r="B14" i="119" s="1"/>
  <c r="C15" i="119"/>
  <c r="B15" i="119" s="1"/>
  <c r="C10" i="119"/>
  <c r="B10" i="119" s="1"/>
  <c r="W10" i="35"/>
  <c r="C13" i="116"/>
  <c r="B13" i="116" s="1"/>
  <c r="D1" i="92"/>
  <c r="U10" i="35"/>
  <c r="D1" i="116"/>
  <c r="I2" i="99"/>
  <c r="H4" i="99" s="1"/>
  <c r="T7" i="99" s="1"/>
  <c r="U41" i="35"/>
  <c r="C9" i="119"/>
  <c r="B9" i="119" s="1"/>
  <c r="R46" i="35"/>
  <c r="B4" i="80"/>
  <c r="V10" i="35"/>
  <c r="T15" i="35"/>
  <c r="T32" i="35"/>
  <c r="W32" i="35" s="1"/>
  <c r="S32" i="35"/>
  <c r="V32" i="35" s="1"/>
  <c r="C16" i="116"/>
  <c r="B16" i="116" s="1"/>
  <c r="S15" i="35"/>
  <c r="G2" i="87"/>
  <c r="V9" i="35"/>
  <c r="R24" i="35"/>
  <c r="O24" i="35"/>
  <c r="E2" i="106"/>
  <c r="O32" i="35"/>
  <c r="R32" i="35"/>
  <c r="G2" i="93"/>
  <c r="F4" i="93" s="1"/>
  <c r="S7" i="93" s="1"/>
  <c r="U24" i="35"/>
  <c r="V24" i="35"/>
  <c r="E2" i="94"/>
  <c r="R15" i="35"/>
  <c r="N15" i="35"/>
  <c r="S16" i="35"/>
  <c r="I2" i="92"/>
  <c r="H4" i="92" s="1"/>
  <c r="T7" i="92" s="1"/>
  <c r="W13" i="35"/>
  <c r="T16" i="35"/>
  <c r="G27" i="35"/>
  <c r="E2" i="96"/>
  <c r="R16" i="35"/>
  <c r="N16" i="35"/>
  <c r="C16" i="115"/>
  <c r="B16" i="115" s="1"/>
  <c r="K2" i="88"/>
  <c r="C15" i="115"/>
  <c r="B15" i="115" s="1"/>
  <c r="C14" i="115"/>
  <c r="C12" i="115"/>
  <c r="B12" i="115" s="1"/>
  <c r="C11" i="115"/>
  <c r="C10" i="115"/>
  <c r="D10" i="115" s="1"/>
  <c r="T31" i="35"/>
  <c r="W31" i="35" s="1"/>
  <c r="S31" i="35"/>
  <c r="E2" i="105"/>
  <c r="R31" i="35"/>
  <c r="O31" i="35"/>
  <c r="R28" i="35"/>
  <c r="O28" i="35"/>
  <c r="C2" i="102"/>
  <c r="V28" i="35"/>
  <c r="U28" i="35"/>
  <c r="G2" i="102"/>
  <c r="W28" i="35"/>
  <c r="I2" i="102"/>
  <c r="H4" i="102" s="1"/>
  <c r="T7" i="102" s="1"/>
  <c r="U25" i="35"/>
  <c r="G2" i="89"/>
  <c r="V25" i="35"/>
  <c r="O25" i="35"/>
  <c r="C2" i="89"/>
  <c r="R25" i="35"/>
  <c r="I2" i="89"/>
  <c r="H4" i="89" s="1"/>
  <c r="T7" i="89" s="1"/>
  <c r="W25" i="35"/>
  <c r="W30" i="35"/>
  <c r="I2" i="104"/>
  <c r="H4" i="104" s="1"/>
  <c r="T7" i="104" s="1"/>
  <c r="C14" i="116"/>
  <c r="B14" i="116" s="1"/>
  <c r="V30" i="35"/>
  <c r="G2" i="104"/>
  <c r="U30" i="35"/>
  <c r="R30" i="35"/>
  <c r="C2" i="104"/>
  <c r="O30" i="35"/>
  <c r="I2" i="103"/>
  <c r="H4" i="103" s="1"/>
  <c r="T7" i="103" s="1"/>
  <c r="W29" i="35"/>
  <c r="V29" i="35"/>
  <c r="U29" i="35"/>
  <c r="G2" i="103"/>
  <c r="R29" i="35"/>
  <c r="O29" i="35"/>
  <c r="C2" i="103"/>
  <c r="C16" i="121"/>
  <c r="B16" i="121" s="1"/>
  <c r="C10" i="116"/>
  <c r="C11" i="116"/>
  <c r="B11" i="116" s="1"/>
  <c r="C11" i="121"/>
  <c r="B11" i="121" s="1"/>
  <c r="C15" i="116"/>
  <c r="B15" i="116" s="1"/>
  <c r="C9" i="116"/>
  <c r="B9" i="116" s="1"/>
  <c r="B14" i="121"/>
  <c r="B11" i="117"/>
  <c r="B16" i="118"/>
  <c r="B9" i="120"/>
  <c r="C8" i="87"/>
  <c r="B7" i="87"/>
  <c r="C15" i="87"/>
  <c r="C13" i="87"/>
  <c r="C10" i="87"/>
  <c r="C11" i="87"/>
  <c r="C16" i="87"/>
  <c r="C9" i="87"/>
  <c r="C14" i="87"/>
  <c r="C12" i="87"/>
  <c r="B7" i="106"/>
  <c r="J4" i="100"/>
  <c r="C8" i="100"/>
  <c r="B7" i="100"/>
  <c r="C10" i="100"/>
  <c r="C14" i="100"/>
  <c r="C12" i="100"/>
  <c r="C9" i="100"/>
  <c r="C15" i="100"/>
  <c r="C16" i="100"/>
  <c r="C11" i="100"/>
  <c r="C13" i="100"/>
  <c r="F4" i="109"/>
  <c r="B4" i="108"/>
  <c r="D1" i="108"/>
  <c r="C14" i="120"/>
  <c r="F4" i="117"/>
  <c r="J4" i="117" s="1"/>
  <c r="K2" i="117"/>
  <c r="C12" i="116"/>
  <c r="C8" i="116"/>
  <c r="B7" i="116"/>
  <c r="C10" i="117"/>
  <c r="C12" i="117"/>
  <c r="C10" i="118"/>
  <c r="C9" i="118"/>
  <c r="B7" i="92"/>
  <c r="C8" i="92"/>
  <c r="C9" i="92"/>
  <c r="C10" i="92"/>
  <c r="C16" i="92"/>
  <c r="C11" i="92"/>
  <c r="C14" i="92"/>
  <c r="C13" i="92"/>
  <c r="C15" i="92"/>
  <c r="C12" i="92"/>
  <c r="B4" i="112"/>
  <c r="D1" i="112"/>
  <c r="B16" i="119"/>
  <c r="D1" i="99"/>
  <c r="B4" i="99"/>
  <c r="B7" i="96"/>
  <c r="B7" i="88"/>
  <c r="C8" i="88"/>
  <c r="J4" i="88"/>
  <c r="C16" i="88"/>
  <c r="C13" i="88"/>
  <c r="C15" i="88"/>
  <c r="C10" i="88"/>
  <c r="C11" i="88"/>
  <c r="C14" i="88"/>
  <c r="C12" i="88"/>
  <c r="C9" i="88"/>
  <c r="B7" i="101"/>
  <c r="C10" i="120"/>
  <c r="C8" i="120"/>
  <c r="B7" i="120"/>
  <c r="C9" i="121"/>
  <c r="C10" i="121"/>
  <c r="F4" i="110"/>
  <c r="C8" i="93"/>
  <c r="B7" i="93"/>
  <c r="C10" i="93"/>
  <c r="C12" i="93"/>
  <c r="C11" i="93"/>
  <c r="C16" i="93"/>
  <c r="C15" i="93"/>
  <c r="C13" i="93"/>
  <c r="C9" i="93"/>
  <c r="C14" i="93"/>
  <c r="C13" i="120"/>
  <c r="C16" i="120"/>
  <c r="B7" i="94"/>
  <c r="N15" i="122"/>
  <c r="N13" i="122"/>
  <c r="E21" i="122"/>
  <c r="B4" i="109"/>
  <c r="D1" i="109"/>
  <c r="N11" i="122"/>
  <c r="F4" i="99"/>
  <c r="C12" i="118"/>
  <c r="C15" i="118"/>
  <c r="B7" i="105"/>
  <c r="F4" i="115"/>
  <c r="B9" i="115"/>
  <c r="B4" i="110"/>
  <c r="D1" i="110"/>
  <c r="N8" i="122"/>
  <c r="C15" i="120"/>
  <c r="C12" i="120"/>
  <c r="F4" i="119"/>
  <c r="J4" i="119" s="1"/>
  <c r="K2" i="119"/>
  <c r="N14" i="122"/>
  <c r="C16" i="117"/>
  <c r="C8" i="117"/>
  <c r="B7" i="117"/>
  <c r="C14" i="117"/>
  <c r="C9" i="117"/>
  <c r="C14" i="118"/>
  <c r="F4" i="80"/>
  <c r="K2" i="80"/>
  <c r="B7" i="107"/>
  <c r="J4" i="107"/>
  <c r="C8" i="107"/>
  <c r="C10" i="107"/>
  <c r="C9" i="107"/>
  <c r="C14" i="107"/>
  <c r="C12" i="107"/>
  <c r="C13" i="107"/>
  <c r="C15" i="107"/>
  <c r="C16" i="107"/>
  <c r="C11" i="107"/>
  <c r="F4" i="92"/>
  <c r="S7" i="92" s="1"/>
  <c r="B7" i="91"/>
  <c r="C8" i="91"/>
  <c r="C15" i="91"/>
  <c r="C12" i="91"/>
  <c r="C13" i="91"/>
  <c r="C16" i="91"/>
  <c r="C9" i="91"/>
  <c r="C14" i="91"/>
  <c r="C11" i="91"/>
  <c r="C10" i="91"/>
  <c r="C15" i="121"/>
  <c r="C8" i="121"/>
  <c r="B7" i="121"/>
  <c r="C8" i="90"/>
  <c r="B7" i="90"/>
  <c r="E15" i="95" s="1"/>
  <c r="C12" i="90"/>
  <c r="C10" i="90"/>
  <c r="C16" i="90"/>
  <c r="C13" i="90"/>
  <c r="C11" i="90"/>
  <c r="C15" i="90"/>
  <c r="C14" i="90"/>
  <c r="C9" i="90"/>
  <c r="C12" i="121"/>
  <c r="C13" i="121"/>
  <c r="D14" i="121" s="1"/>
  <c r="C11" i="120"/>
  <c r="N10" i="122"/>
  <c r="C13" i="115"/>
  <c r="C8" i="115"/>
  <c r="B7" i="115"/>
  <c r="C11" i="118"/>
  <c r="C8" i="118"/>
  <c r="B7" i="118"/>
  <c r="C12" i="119"/>
  <c r="C8" i="119"/>
  <c r="B7" i="119"/>
  <c r="N16" i="122"/>
  <c r="C13" i="117"/>
  <c r="C15" i="117"/>
  <c r="N12" i="122"/>
  <c r="C13" i="118"/>
  <c r="N9" i="122"/>
  <c r="E39" i="95" l="1"/>
  <c r="Q14" i="97" s="1"/>
  <c r="G33" i="100"/>
  <c r="G45" i="100"/>
  <c r="U7" i="93"/>
  <c r="G21" i="93" s="1"/>
  <c r="K2" i="118"/>
  <c r="U7" i="92"/>
  <c r="G33" i="92" s="1"/>
  <c r="G33" i="107"/>
  <c r="G45" i="107"/>
  <c r="G21" i="107"/>
  <c r="S7" i="110"/>
  <c r="U7" i="110" s="1"/>
  <c r="G45" i="110" s="1"/>
  <c r="S7" i="111"/>
  <c r="U7" i="111" s="1"/>
  <c r="G45" i="111" s="1"/>
  <c r="S7" i="112"/>
  <c r="U7" i="112" s="1"/>
  <c r="G33" i="112" s="1"/>
  <c r="S7" i="109"/>
  <c r="U7" i="109" s="1"/>
  <c r="G45" i="109" s="1"/>
  <c r="U9" i="122"/>
  <c r="G23" i="122" s="1"/>
  <c r="U15" i="122"/>
  <c r="G29" i="122" s="1"/>
  <c r="U16" i="122"/>
  <c r="G42" i="122" s="1"/>
  <c r="G33" i="88"/>
  <c r="G45" i="88"/>
  <c r="G21" i="88"/>
  <c r="U14" i="122"/>
  <c r="F52" i="122" s="1"/>
  <c r="U11" i="122"/>
  <c r="C11" i="80"/>
  <c r="B11" i="80" s="1"/>
  <c r="S7" i="80"/>
  <c r="U7" i="80" s="1"/>
  <c r="C15" i="95"/>
  <c r="R7" i="87"/>
  <c r="I15" i="95"/>
  <c r="J15" i="95"/>
  <c r="M15" i="95"/>
  <c r="M39" i="95" s="1"/>
  <c r="R7" i="100"/>
  <c r="N15" i="95"/>
  <c r="R15" i="95"/>
  <c r="S15" i="95"/>
  <c r="S7" i="99"/>
  <c r="U7" i="99" s="1"/>
  <c r="V15" i="95"/>
  <c r="V39" i="95" s="1"/>
  <c r="R7" i="107"/>
  <c r="H15" i="95"/>
  <c r="R7" i="93"/>
  <c r="G15" i="95"/>
  <c r="R7" i="92"/>
  <c r="F15" i="95"/>
  <c r="R7" i="91"/>
  <c r="U7" i="91"/>
  <c r="D15" i="95"/>
  <c r="R7" i="88"/>
  <c r="U13" i="122"/>
  <c r="F51" i="122" s="1"/>
  <c r="U12" i="122"/>
  <c r="F50" i="122" s="1"/>
  <c r="U10" i="122"/>
  <c r="U8" i="122"/>
  <c r="K2" i="90"/>
  <c r="F4" i="108"/>
  <c r="S7" i="108" s="1"/>
  <c r="U7" i="108" s="1"/>
  <c r="K2" i="116"/>
  <c r="G33" i="121"/>
  <c r="E33" i="121"/>
  <c r="K2" i="109"/>
  <c r="K2" i="120"/>
  <c r="K2" i="110"/>
  <c r="B10" i="115"/>
  <c r="D15" i="115"/>
  <c r="E15" i="115" s="1"/>
  <c r="K2" i="115"/>
  <c r="J4" i="115"/>
  <c r="K2" i="121"/>
  <c r="D10" i="119"/>
  <c r="E10" i="119" s="1"/>
  <c r="F10" i="119" s="1"/>
  <c r="G10" i="119" s="1"/>
  <c r="N10" i="119" s="1"/>
  <c r="D9" i="116"/>
  <c r="E9" i="116" s="1"/>
  <c r="F9" i="116" s="1"/>
  <c r="N9" i="116" s="1"/>
  <c r="D11" i="115"/>
  <c r="E11" i="115" s="1"/>
  <c r="F11" i="115" s="1"/>
  <c r="K2" i="112"/>
  <c r="B11" i="115"/>
  <c r="D11" i="119"/>
  <c r="E11" i="119" s="1"/>
  <c r="F11" i="119" s="1"/>
  <c r="G11" i="119" s="1"/>
  <c r="H11" i="119" s="1"/>
  <c r="N11" i="119" s="1"/>
  <c r="D15" i="119"/>
  <c r="E15" i="119" s="1"/>
  <c r="F15" i="119" s="1"/>
  <c r="K2" i="111"/>
  <c r="K2" i="91"/>
  <c r="C15" i="80"/>
  <c r="J4" i="91"/>
  <c r="C14" i="80"/>
  <c r="D15" i="116"/>
  <c r="E15" i="116" s="1"/>
  <c r="F15" i="116" s="1"/>
  <c r="G15" i="116" s="1"/>
  <c r="H15" i="116" s="1"/>
  <c r="I15" i="116" s="1"/>
  <c r="J15" i="116" s="1"/>
  <c r="K15" i="116" s="1"/>
  <c r="L15" i="116" s="1"/>
  <c r="R15" i="116" s="1"/>
  <c r="B14" i="115"/>
  <c r="D13" i="116"/>
  <c r="E13" i="116" s="1"/>
  <c r="F13" i="116" s="1"/>
  <c r="G13" i="116" s="1"/>
  <c r="H13" i="116" s="1"/>
  <c r="I13" i="116" s="1"/>
  <c r="J13" i="116" s="1"/>
  <c r="N13" i="116" s="1"/>
  <c r="K2" i="92"/>
  <c r="K2" i="93"/>
  <c r="J4" i="93"/>
  <c r="F4" i="116"/>
  <c r="S7" i="116" s="1"/>
  <c r="S7" i="118"/>
  <c r="S7" i="115"/>
  <c r="S7" i="117"/>
  <c r="J4" i="80"/>
  <c r="D14" i="119"/>
  <c r="E14" i="119" s="1"/>
  <c r="D1" i="111"/>
  <c r="K2" i="99"/>
  <c r="D16" i="119"/>
  <c r="E16" i="119" s="1"/>
  <c r="F16" i="119" s="1"/>
  <c r="G16" i="119" s="1"/>
  <c r="C9" i="80"/>
  <c r="C8" i="80"/>
  <c r="C13" i="80"/>
  <c r="B7" i="80"/>
  <c r="R7" i="80" s="1"/>
  <c r="C10" i="80"/>
  <c r="C12" i="80"/>
  <c r="I2" i="106"/>
  <c r="H4" i="106" s="1"/>
  <c r="D16" i="115"/>
  <c r="E16" i="115" s="1"/>
  <c r="F16" i="115" s="1"/>
  <c r="G2" i="106"/>
  <c r="F4" i="106" s="1"/>
  <c r="S7" i="106" s="1"/>
  <c r="C16" i="80"/>
  <c r="D16" i="116"/>
  <c r="E16" i="116" s="1"/>
  <c r="F16" i="116" s="1"/>
  <c r="G16" i="116" s="1"/>
  <c r="H16" i="116" s="1"/>
  <c r="I16" i="116" s="1"/>
  <c r="J16" i="116" s="1"/>
  <c r="K16" i="116" s="1"/>
  <c r="L16" i="116" s="1"/>
  <c r="M16" i="116" s="1"/>
  <c r="I2" i="94"/>
  <c r="H4" i="94" s="1"/>
  <c r="W15" i="35"/>
  <c r="D10" i="116"/>
  <c r="E10" i="116" s="1"/>
  <c r="F10" i="116" s="1"/>
  <c r="G10" i="116" s="1"/>
  <c r="U15" i="35"/>
  <c r="V15" i="35"/>
  <c r="G2" i="94"/>
  <c r="U32" i="35"/>
  <c r="F21" i="122"/>
  <c r="D11" i="116"/>
  <c r="E11" i="116" s="1"/>
  <c r="F11" i="116" s="1"/>
  <c r="G11" i="116" s="1"/>
  <c r="H11" i="116" s="1"/>
  <c r="N11" i="116" s="1"/>
  <c r="D12" i="115"/>
  <c r="E12" i="115" s="1"/>
  <c r="F12" i="115" s="1"/>
  <c r="G12" i="115" s="1"/>
  <c r="D4" i="106"/>
  <c r="D1" i="106"/>
  <c r="J4" i="90"/>
  <c r="B10" i="116"/>
  <c r="D11" i="121"/>
  <c r="E11" i="121" s="1"/>
  <c r="F11" i="121" s="1"/>
  <c r="G11" i="121" s="1"/>
  <c r="H11" i="121" s="1"/>
  <c r="D14" i="116"/>
  <c r="E14" i="116" s="1"/>
  <c r="F14" i="116" s="1"/>
  <c r="G14" i="116" s="1"/>
  <c r="H14" i="116" s="1"/>
  <c r="I14" i="116" s="1"/>
  <c r="J14" i="116" s="1"/>
  <c r="K14" i="116" s="1"/>
  <c r="N14" i="116" s="1"/>
  <c r="K2" i="87"/>
  <c r="F4" i="87"/>
  <c r="S7" i="87" s="1"/>
  <c r="U7" i="87" s="1"/>
  <c r="D14" i="115"/>
  <c r="E14" i="115" s="1"/>
  <c r="F14" i="115" s="1"/>
  <c r="G14" i="115" s="1"/>
  <c r="H14" i="115" s="1"/>
  <c r="I14" i="115" s="1"/>
  <c r="J14" i="115" s="1"/>
  <c r="K14" i="115" s="1"/>
  <c r="D16" i="121"/>
  <c r="E16" i="121" s="1"/>
  <c r="F16" i="121" s="1"/>
  <c r="G16" i="121" s="1"/>
  <c r="H16" i="121" s="1"/>
  <c r="I16" i="121" s="1"/>
  <c r="J16" i="121" s="1"/>
  <c r="K16" i="121" s="1"/>
  <c r="L16" i="121" s="1"/>
  <c r="M16" i="121" s="1"/>
  <c r="N16" i="121" s="1"/>
  <c r="D4" i="94"/>
  <c r="D1" i="94"/>
  <c r="V16" i="35"/>
  <c r="G2" i="96"/>
  <c r="F4" i="96" s="1"/>
  <c r="S7" i="96" s="1"/>
  <c r="H27" i="35"/>
  <c r="S27" i="35" s="1"/>
  <c r="U16" i="35"/>
  <c r="W16" i="35"/>
  <c r="I2" i="96"/>
  <c r="D4" i="96"/>
  <c r="D1" i="96"/>
  <c r="S7" i="119"/>
  <c r="J4" i="121"/>
  <c r="I2" i="105"/>
  <c r="H4" i="105" s="1"/>
  <c r="D4" i="105"/>
  <c r="D1" i="105"/>
  <c r="V31" i="35"/>
  <c r="U31" i="35"/>
  <c r="G2" i="105"/>
  <c r="D1" i="102"/>
  <c r="B4" i="102"/>
  <c r="K2" i="102"/>
  <c r="F4" i="102"/>
  <c r="F4" i="89"/>
  <c r="K2" i="89"/>
  <c r="B4" i="89"/>
  <c r="D1" i="89"/>
  <c r="B4" i="104"/>
  <c r="D1" i="104"/>
  <c r="K2" i="104"/>
  <c r="F4" i="104"/>
  <c r="B4" i="103"/>
  <c r="D1" i="103"/>
  <c r="K2" i="103"/>
  <c r="F4" i="103"/>
  <c r="E14" i="121"/>
  <c r="F14" i="121" s="1"/>
  <c r="G14" i="121" s="1"/>
  <c r="H14" i="121" s="1"/>
  <c r="I14" i="121" s="1"/>
  <c r="J14" i="121" s="1"/>
  <c r="K14" i="121" s="1"/>
  <c r="N14" i="121" s="1"/>
  <c r="B13" i="118"/>
  <c r="D13" i="118"/>
  <c r="E13" i="118" s="1"/>
  <c r="F13" i="118" s="1"/>
  <c r="G13" i="118" s="1"/>
  <c r="H13" i="118" s="1"/>
  <c r="I13" i="118" s="1"/>
  <c r="J13" i="118" s="1"/>
  <c r="B12" i="119"/>
  <c r="D12" i="119"/>
  <c r="E12" i="119" s="1"/>
  <c r="F12" i="119" s="1"/>
  <c r="G12" i="119" s="1"/>
  <c r="H12" i="119" s="1"/>
  <c r="I12" i="119" s="1"/>
  <c r="B11" i="118"/>
  <c r="D11" i="118"/>
  <c r="E11" i="118" s="1"/>
  <c r="F11" i="118" s="1"/>
  <c r="G11" i="118" s="1"/>
  <c r="H11" i="118" s="1"/>
  <c r="N7" i="115"/>
  <c r="R7" i="115"/>
  <c r="D12" i="121"/>
  <c r="E12" i="121" s="1"/>
  <c r="F12" i="121" s="1"/>
  <c r="G12" i="121" s="1"/>
  <c r="H12" i="121" s="1"/>
  <c r="I12" i="121" s="1"/>
  <c r="B12" i="121"/>
  <c r="B11" i="90"/>
  <c r="E19" i="95" s="1"/>
  <c r="D11" i="90"/>
  <c r="E11" i="90" s="1"/>
  <c r="F11" i="90" s="1"/>
  <c r="G11" i="90" s="1"/>
  <c r="H11" i="90" s="1"/>
  <c r="E31" i="95" s="1"/>
  <c r="B12" i="90"/>
  <c r="E20" i="95" s="1"/>
  <c r="D12" i="90"/>
  <c r="E12" i="90" s="1"/>
  <c r="F12" i="90" s="1"/>
  <c r="G12" i="90" s="1"/>
  <c r="H12" i="90" s="1"/>
  <c r="I12" i="90" s="1"/>
  <c r="E32" i="95" s="1"/>
  <c r="D10" i="91"/>
  <c r="E10" i="91" s="1"/>
  <c r="F10" i="91" s="1"/>
  <c r="G10" i="91" s="1"/>
  <c r="F30" i="95" s="1"/>
  <c r="B10" i="91"/>
  <c r="D16" i="91"/>
  <c r="E16" i="91" s="1"/>
  <c r="F16" i="91" s="1"/>
  <c r="G16" i="91" s="1"/>
  <c r="H16" i="91" s="1"/>
  <c r="I16" i="91" s="1"/>
  <c r="J16" i="91" s="1"/>
  <c r="K16" i="91" s="1"/>
  <c r="L16" i="91" s="1"/>
  <c r="M16" i="91" s="1"/>
  <c r="F36" i="95" s="1"/>
  <c r="B16" i="91"/>
  <c r="B11" i="107"/>
  <c r="D11" i="107"/>
  <c r="E11" i="107" s="1"/>
  <c r="F11" i="107" s="1"/>
  <c r="G11" i="107" s="1"/>
  <c r="H11" i="107" s="1"/>
  <c r="V31" i="95" s="1"/>
  <c r="B12" i="107"/>
  <c r="D12" i="107"/>
  <c r="E12" i="107" s="1"/>
  <c r="F12" i="107" s="1"/>
  <c r="G12" i="107" s="1"/>
  <c r="H12" i="107" s="1"/>
  <c r="I12" i="107" s="1"/>
  <c r="V32" i="95" s="1"/>
  <c r="D8" i="107"/>
  <c r="E8" i="107" s="1"/>
  <c r="V28" i="95" s="1"/>
  <c r="B8" i="107"/>
  <c r="E22" i="122"/>
  <c r="B15" i="118"/>
  <c r="D15" i="118"/>
  <c r="E15" i="118" s="1"/>
  <c r="F15" i="118" s="1"/>
  <c r="G15" i="118" s="1"/>
  <c r="H15" i="118" s="1"/>
  <c r="I15" i="118" s="1"/>
  <c r="J15" i="118" s="1"/>
  <c r="K15" i="118" s="1"/>
  <c r="L15" i="118" s="1"/>
  <c r="E25" i="122"/>
  <c r="B13" i="120"/>
  <c r="D13" i="120"/>
  <c r="E13" i="120" s="1"/>
  <c r="F13" i="120" s="1"/>
  <c r="G13" i="120" s="1"/>
  <c r="H13" i="120" s="1"/>
  <c r="I13" i="120" s="1"/>
  <c r="J13" i="120" s="1"/>
  <c r="B15" i="93"/>
  <c r="D15" i="93"/>
  <c r="E15" i="93" s="1"/>
  <c r="F15" i="93" s="1"/>
  <c r="G15" i="93" s="1"/>
  <c r="H15" i="93" s="1"/>
  <c r="I15" i="93" s="1"/>
  <c r="J15" i="93" s="1"/>
  <c r="K15" i="93" s="1"/>
  <c r="L15" i="93" s="1"/>
  <c r="H35" i="95" s="1"/>
  <c r="D10" i="93"/>
  <c r="E10" i="93" s="1"/>
  <c r="F10" i="93" s="1"/>
  <c r="G10" i="93" s="1"/>
  <c r="H30" i="95" s="1"/>
  <c r="B10" i="93"/>
  <c r="D9" i="121"/>
  <c r="E9" i="121" s="1"/>
  <c r="F9" i="121" s="1"/>
  <c r="B9" i="121"/>
  <c r="B10" i="120"/>
  <c r="D10" i="120"/>
  <c r="E10" i="120" s="1"/>
  <c r="F10" i="120" s="1"/>
  <c r="G10" i="120" s="1"/>
  <c r="B11" i="88"/>
  <c r="D11" i="88"/>
  <c r="E11" i="88" s="1"/>
  <c r="F11" i="88" s="1"/>
  <c r="G11" i="88" s="1"/>
  <c r="H11" i="88" s="1"/>
  <c r="D31" i="95" s="1"/>
  <c r="B16" i="88"/>
  <c r="D16" i="88"/>
  <c r="E16" i="88" s="1"/>
  <c r="F16" i="88" s="1"/>
  <c r="G16" i="88" s="1"/>
  <c r="H16" i="88" s="1"/>
  <c r="I16" i="88" s="1"/>
  <c r="J16" i="88" s="1"/>
  <c r="K16" i="88" s="1"/>
  <c r="L16" i="88" s="1"/>
  <c r="M16" i="88" s="1"/>
  <c r="D36" i="95" s="1"/>
  <c r="D3" i="95"/>
  <c r="D13" i="92"/>
  <c r="E13" i="92" s="1"/>
  <c r="F13" i="92" s="1"/>
  <c r="G13" i="92" s="1"/>
  <c r="H13" i="92" s="1"/>
  <c r="I13" i="92" s="1"/>
  <c r="J13" i="92" s="1"/>
  <c r="G33" i="95" s="1"/>
  <c r="B13" i="92"/>
  <c r="B10" i="92"/>
  <c r="D10" i="92"/>
  <c r="E10" i="92" s="1"/>
  <c r="F10" i="92" s="1"/>
  <c r="G10" i="92" s="1"/>
  <c r="G30" i="95" s="1"/>
  <c r="N7" i="92"/>
  <c r="D10" i="117"/>
  <c r="E10" i="117" s="1"/>
  <c r="F10" i="117" s="1"/>
  <c r="G10" i="117" s="1"/>
  <c r="B10" i="117"/>
  <c r="B12" i="116"/>
  <c r="D12" i="116"/>
  <c r="E12" i="116" s="1"/>
  <c r="F12" i="116" s="1"/>
  <c r="G12" i="116" s="1"/>
  <c r="H12" i="116" s="1"/>
  <c r="I12" i="116" s="1"/>
  <c r="D14" i="120"/>
  <c r="E14" i="120" s="1"/>
  <c r="F14" i="120" s="1"/>
  <c r="G14" i="120" s="1"/>
  <c r="H14" i="120" s="1"/>
  <c r="I14" i="120" s="1"/>
  <c r="J14" i="120" s="1"/>
  <c r="K14" i="120" s="1"/>
  <c r="B14" i="120"/>
  <c r="B15" i="100"/>
  <c r="D15" i="100"/>
  <c r="E15" i="100" s="1"/>
  <c r="F15" i="100" s="1"/>
  <c r="G15" i="100" s="1"/>
  <c r="H15" i="100" s="1"/>
  <c r="I15" i="100" s="1"/>
  <c r="J15" i="100" s="1"/>
  <c r="K15" i="100" s="1"/>
  <c r="L15" i="100" s="1"/>
  <c r="M35" i="95" s="1"/>
  <c r="D10" i="100"/>
  <c r="E10" i="100" s="1"/>
  <c r="F10" i="100" s="1"/>
  <c r="G10" i="100" s="1"/>
  <c r="M30" i="95" s="1"/>
  <c r="B10" i="100"/>
  <c r="D16" i="87"/>
  <c r="E16" i="87" s="1"/>
  <c r="F16" i="87" s="1"/>
  <c r="G16" i="87" s="1"/>
  <c r="H16" i="87" s="1"/>
  <c r="I16" i="87" s="1"/>
  <c r="J16" i="87" s="1"/>
  <c r="K16" i="87" s="1"/>
  <c r="L16" i="87" s="1"/>
  <c r="M16" i="87" s="1"/>
  <c r="C36" i="95" s="1"/>
  <c r="B16" i="87"/>
  <c r="B15" i="87"/>
  <c r="D15" i="87"/>
  <c r="E15" i="87" s="1"/>
  <c r="F15" i="87" s="1"/>
  <c r="G15" i="87" s="1"/>
  <c r="H15" i="87" s="1"/>
  <c r="I15" i="87" s="1"/>
  <c r="J15" i="87" s="1"/>
  <c r="K15" i="87" s="1"/>
  <c r="L15" i="87" s="1"/>
  <c r="C35" i="95" s="1"/>
  <c r="D16" i="117"/>
  <c r="E16" i="117" s="1"/>
  <c r="F16" i="117" s="1"/>
  <c r="G16" i="117" s="1"/>
  <c r="H16" i="117" s="1"/>
  <c r="I16" i="117" s="1"/>
  <c r="J16" i="117" s="1"/>
  <c r="K16" i="117" s="1"/>
  <c r="L16" i="117" s="1"/>
  <c r="M16" i="117" s="1"/>
  <c r="B15" i="117"/>
  <c r="D15" i="117"/>
  <c r="E15" i="117" s="1"/>
  <c r="F15" i="117" s="1"/>
  <c r="G15" i="117" s="1"/>
  <c r="H15" i="117" s="1"/>
  <c r="I15" i="117" s="1"/>
  <c r="J15" i="117" s="1"/>
  <c r="K15" i="117" s="1"/>
  <c r="L15" i="117" s="1"/>
  <c r="B8" i="115"/>
  <c r="D8" i="115"/>
  <c r="E8" i="115" s="1"/>
  <c r="E24" i="122"/>
  <c r="D9" i="90"/>
  <c r="E9" i="90" s="1"/>
  <c r="F9" i="90" s="1"/>
  <c r="E29" i="95" s="1"/>
  <c r="B9" i="90"/>
  <c r="E17" i="95" s="1"/>
  <c r="B13" i="90"/>
  <c r="E21" i="95" s="1"/>
  <c r="D13" i="90"/>
  <c r="E13" i="90" s="1"/>
  <c r="F13" i="90" s="1"/>
  <c r="G13" i="90" s="1"/>
  <c r="H13" i="90" s="1"/>
  <c r="I13" i="90" s="1"/>
  <c r="J13" i="90" s="1"/>
  <c r="E33" i="95" s="1"/>
  <c r="N7" i="121"/>
  <c r="R7" i="121"/>
  <c r="B11" i="91"/>
  <c r="D11" i="91"/>
  <c r="E11" i="91" s="1"/>
  <c r="F11" i="91" s="1"/>
  <c r="G11" i="91" s="1"/>
  <c r="H11" i="91" s="1"/>
  <c r="F31" i="95" s="1"/>
  <c r="B13" i="91"/>
  <c r="D13" i="91"/>
  <c r="E13" i="91" s="1"/>
  <c r="F13" i="91" s="1"/>
  <c r="G13" i="91" s="1"/>
  <c r="H13" i="91" s="1"/>
  <c r="I13" i="91" s="1"/>
  <c r="J13" i="91" s="1"/>
  <c r="F33" i="95" s="1"/>
  <c r="D8" i="91"/>
  <c r="E8" i="91" s="1"/>
  <c r="F28" i="95" s="1"/>
  <c r="B8" i="91"/>
  <c r="B16" i="107"/>
  <c r="D16" i="107"/>
  <c r="E16" i="107" s="1"/>
  <c r="F16" i="107" s="1"/>
  <c r="G16" i="107" s="1"/>
  <c r="H16" i="107" s="1"/>
  <c r="I16" i="107" s="1"/>
  <c r="J16" i="107" s="1"/>
  <c r="K16" i="107" s="1"/>
  <c r="L16" i="107" s="1"/>
  <c r="M16" i="107" s="1"/>
  <c r="V36" i="95" s="1"/>
  <c r="D14" i="107"/>
  <c r="E14" i="107" s="1"/>
  <c r="F14" i="107" s="1"/>
  <c r="G14" i="107" s="1"/>
  <c r="H14" i="107" s="1"/>
  <c r="I14" i="107" s="1"/>
  <c r="J14" i="107" s="1"/>
  <c r="K14" i="107" s="1"/>
  <c r="V34" i="95" s="1"/>
  <c r="B14" i="107"/>
  <c r="V3" i="95"/>
  <c r="U7" i="121"/>
  <c r="V7" i="121"/>
  <c r="N7" i="117"/>
  <c r="R7" i="117"/>
  <c r="B7" i="111"/>
  <c r="C8" i="111"/>
  <c r="J4" i="111"/>
  <c r="C14" i="111"/>
  <c r="C11" i="111"/>
  <c r="C12" i="111"/>
  <c r="C15" i="111"/>
  <c r="C10" i="111"/>
  <c r="C16" i="111"/>
  <c r="C9" i="111"/>
  <c r="C13" i="111"/>
  <c r="D9" i="115"/>
  <c r="E10" i="115"/>
  <c r="D12" i="118"/>
  <c r="E12" i="118" s="1"/>
  <c r="F12" i="118" s="1"/>
  <c r="G12" i="118" s="1"/>
  <c r="H12" i="118" s="1"/>
  <c r="I12" i="118" s="1"/>
  <c r="B12" i="118"/>
  <c r="E27" i="122"/>
  <c r="B14" i="93"/>
  <c r="D14" i="93"/>
  <c r="E14" i="93" s="1"/>
  <c r="F14" i="93" s="1"/>
  <c r="G14" i="93" s="1"/>
  <c r="H14" i="93" s="1"/>
  <c r="I14" i="93" s="1"/>
  <c r="J14" i="93" s="1"/>
  <c r="K14" i="93" s="1"/>
  <c r="H34" i="95" s="1"/>
  <c r="D16" i="93"/>
  <c r="E16" i="93" s="1"/>
  <c r="F16" i="93" s="1"/>
  <c r="G16" i="93" s="1"/>
  <c r="H16" i="93" s="1"/>
  <c r="I16" i="93" s="1"/>
  <c r="J16" i="93" s="1"/>
  <c r="K16" i="93" s="1"/>
  <c r="L16" i="93" s="1"/>
  <c r="M16" i="93" s="1"/>
  <c r="H36" i="95" s="1"/>
  <c r="B16" i="93"/>
  <c r="N7" i="93"/>
  <c r="S7" i="120"/>
  <c r="X7" i="120" s="1"/>
  <c r="D9" i="88"/>
  <c r="E9" i="88" s="1"/>
  <c r="F9" i="88" s="1"/>
  <c r="D29" i="95" s="1"/>
  <c r="B9" i="88"/>
  <c r="B10" i="88"/>
  <c r="D10" i="88"/>
  <c r="E10" i="88" s="1"/>
  <c r="F10" i="88" s="1"/>
  <c r="G10" i="88" s="1"/>
  <c r="D30" i="95" s="1"/>
  <c r="B7" i="112"/>
  <c r="C8" i="112"/>
  <c r="J4" i="112"/>
  <c r="C16" i="112"/>
  <c r="C12" i="112"/>
  <c r="C9" i="112"/>
  <c r="C15" i="112"/>
  <c r="C14" i="112"/>
  <c r="C10" i="112"/>
  <c r="C11" i="112"/>
  <c r="C13" i="112"/>
  <c r="D14" i="92"/>
  <c r="E14" i="92" s="1"/>
  <c r="F14" i="92" s="1"/>
  <c r="G14" i="92" s="1"/>
  <c r="H14" i="92" s="1"/>
  <c r="I14" i="92" s="1"/>
  <c r="J14" i="92" s="1"/>
  <c r="K14" i="92" s="1"/>
  <c r="G34" i="95" s="1"/>
  <c r="B14" i="92"/>
  <c r="B9" i="92"/>
  <c r="D9" i="92"/>
  <c r="E9" i="92" s="1"/>
  <c r="F9" i="92" s="1"/>
  <c r="G29" i="95" s="1"/>
  <c r="B9" i="118"/>
  <c r="D9" i="118"/>
  <c r="E9" i="118" s="1"/>
  <c r="F9" i="118" s="1"/>
  <c r="B13" i="100"/>
  <c r="D13" i="100"/>
  <c r="E13" i="100" s="1"/>
  <c r="F13" i="100" s="1"/>
  <c r="G13" i="100" s="1"/>
  <c r="H13" i="100" s="1"/>
  <c r="I13" i="100" s="1"/>
  <c r="J13" i="100" s="1"/>
  <c r="M33" i="95" s="1"/>
  <c r="B9" i="100"/>
  <c r="D9" i="100"/>
  <c r="E9" i="100" s="1"/>
  <c r="F9" i="100" s="1"/>
  <c r="M29" i="95" s="1"/>
  <c r="D12" i="87"/>
  <c r="E12" i="87" s="1"/>
  <c r="F12" i="87" s="1"/>
  <c r="G12" i="87" s="1"/>
  <c r="H12" i="87" s="1"/>
  <c r="I12" i="87" s="1"/>
  <c r="C32" i="95" s="1"/>
  <c r="B12" i="87"/>
  <c r="B11" i="87"/>
  <c r="D11" i="87"/>
  <c r="E11" i="87" s="1"/>
  <c r="F11" i="87" s="1"/>
  <c r="G11" i="87" s="1"/>
  <c r="H11" i="87" s="1"/>
  <c r="C31" i="95" s="1"/>
  <c r="E23" i="122"/>
  <c r="D13" i="117"/>
  <c r="E13" i="117" s="1"/>
  <c r="F13" i="117" s="1"/>
  <c r="G13" i="117" s="1"/>
  <c r="H13" i="117" s="1"/>
  <c r="I13" i="117" s="1"/>
  <c r="J13" i="117" s="1"/>
  <c r="B13" i="117"/>
  <c r="R7" i="119"/>
  <c r="N7" i="119"/>
  <c r="N7" i="118"/>
  <c r="R7" i="118"/>
  <c r="B13" i="115"/>
  <c r="D13" i="115"/>
  <c r="E13" i="115" s="1"/>
  <c r="F13" i="115" s="1"/>
  <c r="G13" i="115" s="1"/>
  <c r="H13" i="115" s="1"/>
  <c r="I13" i="115" s="1"/>
  <c r="J13" i="115" s="1"/>
  <c r="B11" i="120"/>
  <c r="D11" i="120"/>
  <c r="E11" i="120" s="1"/>
  <c r="F11" i="120" s="1"/>
  <c r="G11" i="120" s="1"/>
  <c r="H11" i="120" s="1"/>
  <c r="B14" i="90"/>
  <c r="E22" i="95" s="1"/>
  <c r="D14" i="90"/>
  <c r="E14" i="90" s="1"/>
  <c r="F14" i="90" s="1"/>
  <c r="G14" i="90" s="1"/>
  <c r="H14" i="90" s="1"/>
  <c r="I14" i="90" s="1"/>
  <c r="J14" i="90" s="1"/>
  <c r="K14" i="90" s="1"/>
  <c r="E34" i="95" s="1"/>
  <c r="D16" i="90"/>
  <c r="E16" i="90" s="1"/>
  <c r="F16" i="90" s="1"/>
  <c r="G16" i="90" s="1"/>
  <c r="H16" i="90" s="1"/>
  <c r="I16" i="90" s="1"/>
  <c r="J16" i="90" s="1"/>
  <c r="K16" i="90" s="1"/>
  <c r="L16" i="90" s="1"/>
  <c r="M16" i="90" s="1"/>
  <c r="E36" i="95" s="1"/>
  <c r="B16" i="90"/>
  <c r="E24" i="95" s="1"/>
  <c r="N7" i="90"/>
  <c r="R7" i="90"/>
  <c r="B8" i="121"/>
  <c r="D8" i="121"/>
  <c r="E8" i="121" s="1"/>
  <c r="B14" i="91"/>
  <c r="D14" i="91"/>
  <c r="E14" i="91" s="1"/>
  <c r="F14" i="91" s="1"/>
  <c r="G14" i="91" s="1"/>
  <c r="H14" i="91" s="1"/>
  <c r="I14" i="91" s="1"/>
  <c r="J14" i="91" s="1"/>
  <c r="K14" i="91" s="1"/>
  <c r="F34" i="95" s="1"/>
  <c r="D12" i="91"/>
  <c r="E12" i="91" s="1"/>
  <c r="F12" i="91" s="1"/>
  <c r="G12" i="91" s="1"/>
  <c r="H12" i="91" s="1"/>
  <c r="I12" i="91" s="1"/>
  <c r="F32" i="95" s="1"/>
  <c r="B12" i="91"/>
  <c r="N7" i="91"/>
  <c r="B15" i="107"/>
  <c r="D15" i="107"/>
  <c r="E15" i="107" s="1"/>
  <c r="F15" i="107" s="1"/>
  <c r="G15" i="107" s="1"/>
  <c r="H15" i="107" s="1"/>
  <c r="I15" i="107" s="1"/>
  <c r="J15" i="107" s="1"/>
  <c r="K15" i="107" s="1"/>
  <c r="L15" i="107" s="1"/>
  <c r="V35" i="95" s="1"/>
  <c r="B9" i="107"/>
  <c r="D9" i="107"/>
  <c r="E9" i="107" s="1"/>
  <c r="F9" i="107" s="1"/>
  <c r="V29" i="95" s="1"/>
  <c r="B14" i="118"/>
  <c r="D14" i="118"/>
  <c r="E14" i="118" s="1"/>
  <c r="F14" i="118" s="1"/>
  <c r="G14" i="118" s="1"/>
  <c r="H14" i="118" s="1"/>
  <c r="I14" i="118" s="1"/>
  <c r="J14" i="118" s="1"/>
  <c r="K14" i="118" s="1"/>
  <c r="D9" i="117"/>
  <c r="E9" i="117" s="1"/>
  <c r="F9" i="117" s="1"/>
  <c r="B9" i="117"/>
  <c r="D8" i="117"/>
  <c r="E8" i="117" s="1"/>
  <c r="B8" i="117"/>
  <c r="E28" i="122"/>
  <c r="D12" i="120"/>
  <c r="E12" i="120" s="1"/>
  <c r="F12" i="120" s="1"/>
  <c r="G12" i="120" s="1"/>
  <c r="H12" i="120" s="1"/>
  <c r="I12" i="120" s="1"/>
  <c r="B12" i="120"/>
  <c r="U7" i="90"/>
  <c r="B9" i="93"/>
  <c r="D9" i="93"/>
  <c r="E9" i="93" s="1"/>
  <c r="F9" i="93" s="1"/>
  <c r="H29" i="95" s="1"/>
  <c r="D11" i="93"/>
  <c r="E11" i="93" s="1"/>
  <c r="F11" i="93" s="1"/>
  <c r="G11" i="93" s="1"/>
  <c r="H11" i="93" s="1"/>
  <c r="H31" i="95" s="1"/>
  <c r="B11" i="93"/>
  <c r="D8" i="93"/>
  <c r="E8" i="93" s="1"/>
  <c r="H28" i="95" s="1"/>
  <c r="B8" i="93"/>
  <c r="N7" i="120"/>
  <c r="R7" i="120"/>
  <c r="D12" i="88"/>
  <c r="E12" i="88" s="1"/>
  <c r="F12" i="88" s="1"/>
  <c r="G12" i="88" s="1"/>
  <c r="H12" i="88" s="1"/>
  <c r="I12" i="88" s="1"/>
  <c r="D32" i="95" s="1"/>
  <c r="B12" i="88"/>
  <c r="B15" i="88"/>
  <c r="D15" i="88"/>
  <c r="E15" i="88" s="1"/>
  <c r="F15" i="88" s="1"/>
  <c r="G15" i="88" s="1"/>
  <c r="H15" i="88" s="1"/>
  <c r="I15" i="88" s="1"/>
  <c r="J15" i="88" s="1"/>
  <c r="K15" i="88" s="1"/>
  <c r="L15" i="88" s="1"/>
  <c r="D35" i="95" s="1"/>
  <c r="D8" i="88"/>
  <c r="E8" i="88" s="1"/>
  <c r="D28" i="95" s="1"/>
  <c r="B8" i="88"/>
  <c r="B7" i="99"/>
  <c r="C8" i="99"/>
  <c r="J4" i="99"/>
  <c r="C14" i="99"/>
  <c r="C10" i="99"/>
  <c r="C11" i="99"/>
  <c r="C12" i="99"/>
  <c r="C15" i="99"/>
  <c r="C9" i="99"/>
  <c r="C13" i="99"/>
  <c r="C16" i="99"/>
  <c r="B12" i="92"/>
  <c r="D12" i="92"/>
  <c r="E12" i="92" s="1"/>
  <c r="F12" i="92" s="1"/>
  <c r="G12" i="92" s="1"/>
  <c r="H12" i="92" s="1"/>
  <c r="I12" i="92" s="1"/>
  <c r="G32" i="95" s="1"/>
  <c r="B11" i="92"/>
  <c r="D11" i="92"/>
  <c r="E11" i="92" s="1"/>
  <c r="F11" i="92" s="1"/>
  <c r="G11" i="92" s="1"/>
  <c r="H11" i="92" s="1"/>
  <c r="G31" i="95" s="1"/>
  <c r="J4" i="92"/>
  <c r="B10" i="118"/>
  <c r="D10" i="118"/>
  <c r="E10" i="118" s="1"/>
  <c r="F10" i="118" s="1"/>
  <c r="G10" i="118" s="1"/>
  <c r="R7" i="116"/>
  <c r="N7" i="116"/>
  <c r="B7" i="108"/>
  <c r="C8" i="108"/>
  <c r="C13" i="108"/>
  <c r="C14" i="108"/>
  <c r="C10" i="108"/>
  <c r="C11" i="108"/>
  <c r="C9" i="108"/>
  <c r="C15" i="108"/>
  <c r="C16" i="108"/>
  <c r="C12" i="108"/>
  <c r="D11" i="100"/>
  <c r="E11" i="100" s="1"/>
  <c r="F11" i="100" s="1"/>
  <c r="G11" i="100" s="1"/>
  <c r="H11" i="100" s="1"/>
  <c r="M31" i="95" s="1"/>
  <c r="B11" i="100"/>
  <c r="B12" i="100"/>
  <c r="D12" i="100"/>
  <c r="E12" i="100" s="1"/>
  <c r="F12" i="100" s="1"/>
  <c r="G12" i="100" s="1"/>
  <c r="H12" i="100" s="1"/>
  <c r="I12" i="100" s="1"/>
  <c r="M32" i="95" s="1"/>
  <c r="N7" i="100"/>
  <c r="B14" i="87"/>
  <c r="D14" i="87"/>
  <c r="E14" i="87" s="1"/>
  <c r="F14" i="87" s="1"/>
  <c r="G14" i="87" s="1"/>
  <c r="H14" i="87" s="1"/>
  <c r="I14" i="87" s="1"/>
  <c r="J14" i="87" s="1"/>
  <c r="K14" i="87" s="1"/>
  <c r="C34" i="95" s="1"/>
  <c r="D10" i="87"/>
  <c r="E10" i="87" s="1"/>
  <c r="F10" i="87" s="1"/>
  <c r="G10" i="87" s="1"/>
  <c r="C30" i="95" s="1"/>
  <c r="B10" i="87"/>
  <c r="N7" i="87"/>
  <c r="D16" i="118"/>
  <c r="E26" i="122"/>
  <c r="E30" i="122"/>
  <c r="B8" i="119"/>
  <c r="D8" i="119"/>
  <c r="E8" i="119" s="1"/>
  <c r="D8" i="118"/>
  <c r="E8" i="118" s="1"/>
  <c r="B8" i="118"/>
  <c r="D13" i="121"/>
  <c r="E13" i="121" s="1"/>
  <c r="F13" i="121" s="1"/>
  <c r="G13" i="121" s="1"/>
  <c r="H13" i="121" s="1"/>
  <c r="I13" i="121" s="1"/>
  <c r="J13" i="121" s="1"/>
  <c r="B13" i="121"/>
  <c r="B15" i="90"/>
  <c r="E23" i="95" s="1"/>
  <c r="D15" i="90"/>
  <c r="E15" i="90" s="1"/>
  <c r="F15" i="90" s="1"/>
  <c r="G15" i="90" s="1"/>
  <c r="H15" i="90" s="1"/>
  <c r="I15" i="90" s="1"/>
  <c r="J15" i="90" s="1"/>
  <c r="K15" i="90" s="1"/>
  <c r="L15" i="90" s="1"/>
  <c r="E35" i="95" s="1"/>
  <c r="B10" i="90"/>
  <c r="E18" i="95" s="1"/>
  <c r="D10" i="90"/>
  <c r="E10" i="90" s="1"/>
  <c r="F10" i="90" s="1"/>
  <c r="G10" i="90" s="1"/>
  <c r="E30" i="95" s="1"/>
  <c r="D8" i="90"/>
  <c r="E8" i="90" s="1"/>
  <c r="E28" i="95" s="1"/>
  <c r="B8" i="90"/>
  <c r="B15" i="121"/>
  <c r="D15" i="121"/>
  <c r="E15" i="121" s="1"/>
  <c r="F15" i="121" s="1"/>
  <c r="G15" i="121" s="1"/>
  <c r="H15" i="121" s="1"/>
  <c r="I15" i="121" s="1"/>
  <c r="J15" i="121" s="1"/>
  <c r="K15" i="121" s="1"/>
  <c r="L15" i="121" s="1"/>
  <c r="D9" i="91"/>
  <c r="E9" i="91" s="1"/>
  <c r="F9" i="91" s="1"/>
  <c r="F29" i="95" s="1"/>
  <c r="B9" i="91"/>
  <c r="D15" i="91"/>
  <c r="E15" i="91" s="1"/>
  <c r="F15" i="91" s="1"/>
  <c r="G15" i="91" s="1"/>
  <c r="H15" i="91" s="1"/>
  <c r="I15" i="91" s="1"/>
  <c r="J15" i="91" s="1"/>
  <c r="K15" i="91" s="1"/>
  <c r="L15" i="91" s="1"/>
  <c r="F35" i="95" s="1"/>
  <c r="B15" i="91"/>
  <c r="D13" i="107"/>
  <c r="E13" i="107" s="1"/>
  <c r="F13" i="107" s="1"/>
  <c r="G13" i="107" s="1"/>
  <c r="H13" i="107" s="1"/>
  <c r="I13" i="107" s="1"/>
  <c r="J13" i="107" s="1"/>
  <c r="V33" i="95" s="1"/>
  <c r="B13" i="107"/>
  <c r="D10" i="107"/>
  <c r="E10" i="107" s="1"/>
  <c r="F10" i="107" s="1"/>
  <c r="G10" i="107" s="1"/>
  <c r="V30" i="95" s="1"/>
  <c r="B10" i="107"/>
  <c r="N7" i="107"/>
  <c r="D13" i="119"/>
  <c r="B14" i="117"/>
  <c r="D14" i="117"/>
  <c r="E14" i="117" s="1"/>
  <c r="F14" i="117" s="1"/>
  <c r="G14" i="117" s="1"/>
  <c r="H14" i="117" s="1"/>
  <c r="I14" i="117" s="1"/>
  <c r="J14" i="117" s="1"/>
  <c r="K14" i="117" s="1"/>
  <c r="B16" i="117"/>
  <c r="D15" i="120"/>
  <c r="E15" i="120" s="1"/>
  <c r="F15" i="120" s="1"/>
  <c r="G15" i="120" s="1"/>
  <c r="H15" i="120" s="1"/>
  <c r="I15" i="120" s="1"/>
  <c r="J15" i="120" s="1"/>
  <c r="K15" i="120" s="1"/>
  <c r="L15" i="120" s="1"/>
  <c r="B15" i="120"/>
  <c r="B7" i="110"/>
  <c r="J4" i="110"/>
  <c r="C8" i="110"/>
  <c r="C11" i="110"/>
  <c r="C12" i="110"/>
  <c r="C15" i="110"/>
  <c r="C14" i="110"/>
  <c r="C13" i="110"/>
  <c r="C9" i="110"/>
  <c r="C16" i="110"/>
  <c r="C10" i="110"/>
  <c r="C8" i="109"/>
  <c r="J4" i="109"/>
  <c r="B7" i="109"/>
  <c r="C15" i="109"/>
  <c r="C12" i="109"/>
  <c r="C14" i="109"/>
  <c r="C16" i="109"/>
  <c r="C13" i="109"/>
  <c r="C9" i="109"/>
  <c r="C11" i="109"/>
  <c r="C10" i="109"/>
  <c r="E29" i="122"/>
  <c r="B16" i="120"/>
  <c r="D16" i="120"/>
  <c r="E16" i="120" s="1"/>
  <c r="F16" i="120" s="1"/>
  <c r="G16" i="120" s="1"/>
  <c r="H16" i="120" s="1"/>
  <c r="I16" i="120" s="1"/>
  <c r="J16" i="120" s="1"/>
  <c r="K16" i="120" s="1"/>
  <c r="L16" i="120" s="1"/>
  <c r="M16" i="120" s="1"/>
  <c r="B13" i="93"/>
  <c r="D13" i="93"/>
  <c r="E13" i="93" s="1"/>
  <c r="F13" i="93" s="1"/>
  <c r="G13" i="93" s="1"/>
  <c r="H13" i="93" s="1"/>
  <c r="I13" i="93" s="1"/>
  <c r="J13" i="93" s="1"/>
  <c r="H33" i="95" s="1"/>
  <c r="B12" i="93"/>
  <c r="D12" i="93"/>
  <c r="E12" i="93" s="1"/>
  <c r="F12" i="93" s="1"/>
  <c r="G12" i="93" s="1"/>
  <c r="H12" i="93" s="1"/>
  <c r="I12" i="93" s="1"/>
  <c r="H32" i="95" s="1"/>
  <c r="B10" i="121"/>
  <c r="D10" i="121"/>
  <c r="E10" i="121" s="1"/>
  <c r="F10" i="121" s="1"/>
  <c r="G10" i="121" s="1"/>
  <c r="D8" i="120"/>
  <c r="E8" i="120" s="1"/>
  <c r="B8" i="120"/>
  <c r="B14" i="88"/>
  <c r="D14" i="88"/>
  <c r="E14" i="88" s="1"/>
  <c r="F14" i="88" s="1"/>
  <c r="G14" i="88" s="1"/>
  <c r="H14" i="88" s="1"/>
  <c r="I14" i="88" s="1"/>
  <c r="J14" i="88" s="1"/>
  <c r="K14" i="88" s="1"/>
  <c r="D34" i="95" s="1"/>
  <c r="B13" i="88"/>
  <c r="D13" i="88"/>
  <c r="E13" i="88" s="1"/>
  <c r="F13" i="88" s="1"/>
  <c r="G13" i="88" s="1"/>
  <c r="H13" i="88" s="1"/>
  <c r="I13" i="88" s="1"/>
  <c r="J13" i="88" s="1"/>
  <c r="D33" i="95" s="1"/>
  <c r="N7" i="88"/>
  <c r="D9" i="119"/>
  <c r="B15" i="92"/>
  <c r="D15" i="92"/>
  <c r="E15" i="92" s="1"/>
  <c r="F15" i="92" s="1"/>
  <c r="G15" i="92" s="1"/>
  <c r="H15" i="92" s="1"/>
  <c r="I15" i="92" s="1"/>
  <c r="J15" i="92" s="1"/>
  <c r="K15" i="92" s="1"/>
  <c r="L15" i="92" s="1"/>
  <c r="G35" i="95" s="1"/>
  <c r="D16" i="92"/>
  <c r="E16" i="92" s="1"/>
  <c r="F16" i="92" s="1"/>
  <c r="G16" i="92" s="1"/>
  <c r="H16" i="92" s="1"/>
  <c r="I16" i="92" s="1"/>
  <c r="J16" i="92" s="1"/>
  <c r="K16" i="92" s="1"/>
  <c r="L16" i="92" s="1"/>
  <c r="M16" i="92" s="1"/>
  <c r="G36" i="95" s="1"/>
  <c r="B16" i="92"/>
  <c r="D8" i="92"/>
  <c r="E8" i="92" s="1"/>
  <c r="G28" i="95" s="1"/>
  <c r="B8" i="92"/>
  <c r="B12" i="117"/>
  <c r="D12" i="117"/>
  <c r="E12" i="117" s="1"/>
  <c r="F12" i="117" s="1"/>
  <c r="G12" i="117" s="1"/>
  <c r="H12" i="117" s="1"/>
  <c r="I12" i="117" s="1"/>
  <c r="D8" i="116"/>
  <c r="E8" i="116" s="1"/>
  <c r="B8" i="116"/>
  <c r="D16" i="100"/>
  <c r="E16" i="100" s="1"/>
  <c r="F16" i="100" s="1"/>
  <c r="G16" i="100" s="1"/>
  <c r="H16" i="100" s="1"/>
  <c r="I16" i="100" s="1"/>
  <c r="J16" i="100" s="1"/>
  <c r="K16" i="100" s="1"/>
  <c r="L16" i="100" s="1"/>
  <c r="M16" i="100" s="1"/>
  <c r="M36" i="95" s="1"/>
  <c r="B16" i="100"/>
  <c r="D14" i="100"/>
  <c r="E14" i="100" s="1"/>
  <c r="F14" i="100" s="1"/>
  <c r="G14" i="100" s="1"/>
  <c r="H14" i="100" s="1"/>
  <c r="I14" i="100" s="1"/>
  <c r="J14" i="100" s="1"/>
  <c r="K14" i="100" s="1"/>
  <c r="M34" i="95" s="1"/>
  <c r="B14" i="100"/>
  <c r="D8" i="100"/>
  <c r="E8" i="100" s="1"/>
  <c r="M28" i="95" s="1"/>
  <c r="B8" i="100"/>
  <c r="D9" i="87"/>
  <c r="E9" i="87" s="1"/>
  <c r="F9" i="87" s="1"/>
  <c r="C29" i="95" s="1"/>
  <c r="B9" i="87"/>
  <c r="B13" i="87"/>
  <c r="D13" i="87"/>
  <c r="E13" i="87" s="1"/>
  <c r="F13" i="87" s="1"/>
  <c r="G13" i="87" s="1"/>
  <c r="H13" i="87" s="1"/>
  <c r="I13" i="87" s="1"/>
  <c r="J13" i="87" s="1"/>
  <c r="C33" i="95" s="1"/>
  <c r="D8" i="87"/>
  <c r="E8" i="87" s="1"/>
  <c r="C28" i="95" s="1"/>
  <c r="B8" i="87"/>
  <c r="D9" i="120"/>
  <c r="D11" i="117"/>
  <c r="G39" i="95" l="1"/>
  <c r="S14" i="97" s="1"/>
  <c r="H39" i="95"/>
  <c r="T14" i="97" s="1"/>
  <c r="D39" i="95"/>
  <c r="P14" i="97" s="1"/>
  <c r="D123" i="95"/>
  <c r="F39" i="95"/>
  <c r="R14" i="97" s="1"/>
  <c r="C39" i="95"/>
  <c r="O14" i="97" s="1"/>
  <c r="V63" i="95"/>
  <c r="T7" i="94"/>
  <c r="G33" i="93"/>
  <c r="G45" i="93"/>
  <c r="G45" i="92"/>
  <c r="G21" i="92"/>
  <c r="G47" i="122"/>
  <c r="G33" i="110"/>
  <c r="F47" i="122"/>
  <c r="G35" i="122"/>
  <c r="G21" i="110"/>
  <c r="G21" i="111"/>
  <c r="G30" i="122"/>
  <c r="G33" i="111"/>
  <c r="G21" i="112"/>
  <c r="G54" i="122"/>
  <c r="G45" i="112"/>
  <c r="F42" i="122"/>
  <c r="F54" i="122"/>
  <c r="F35" i="122"/>
  <c r="T7" i="106"/>
  <c r="U7" i="106" s="1"/>
  <c r="G33" i="109"/>
  <c r="G21" i="109"/>
  <c r="G53" i="122"/>
  <c r="F53" i="122"/>
  <c r="S7" i="102"/>
  <c r="U7" i="102" s="1"/>
  <c r="G33" i="102" s="1"/>
  <c r="F41" i="122"/>
  <c r="G41" i="122"/>
  <c r="S7" i="103"/>
  <c r="U7" i="103" s="1"/>
  <c r="G21" i="103" s="1"/>
  <c r="S7" i="104"/>
  <c r="U7" i="104" s="1"/>
  <c r="G45" i="104" s="1"/>
  <c r="G21" i="108"/>
  <c r="G45" i="108"/>
  <c r="G33" i="108"/>
  <c r="E33" i="90"/>
  <c r="F33" i="90" s="1"/>
  <c r="E45" i="90"/>
  <c r="F45" i="90" s="1"/>
  <c r="E34" i="90"/>
  <c r="E35" i="90"/>
  <c r="E36" i="90"/>
  <c r="E37" i="90"/>
  <c r="E38" i="90"/>
  <c r="E39" i="90"/>
  <c r="E42" i="90"/>
  <c r="E40" i="90"/>
  <c r="E41" i="90"/>
  <c r="S7" i="89"/>
  <c r="U7" i="89" s="1"/>
  <c r="E45" i="80"/>
  <c r="F45" i="80" s="1"/>
  <c r="E33" i="80"/>
  <c r="F33" i="80" s="1"/>
  <c r="E39" i="80"/>
  <c r="E34" i="80"/>
  <c r="E42" i="80"/>
  <c r="E40" i="80"/>
  <c r="E41" i="80"/>
  <c r="E35" i="80"/>
  <c r="E37" i="80"/>
  <c r="E38" i="80"/>
  <c r="E36" i="80"/>
  <c r="G22" i="122"/>
  <c r="G46" i="122"/>
  <c r="G34" i="122"/>
  <c r="F46" i="122"/>
  <c r="F34" i="122"/>
  <c r="E40" i="88"/>
  <c r="E36" i="88"/>
  <c r="E39" i="88"/>
  <c r="E35" i="88"/>
  <c r="E42" i="88"/>
  <c r="E38" i="88"/>
  <c r="E34" i="88"/>
  <c r="E41" i="88"/>
  <c r="E37" i="88"/>
  <c r="E33" i="88"/>
  <c r="F33" i="88" s="1"/>
  <c r="E33" i="91"/>
  <c r="F33" i="91" s="1"/>
  <c r="E45" i="91"/>
  <c r="F45" i="91" s="1"/>
  <c r="E42" i="91"/>
  <c r="E34" i="91"/>
  <c r="E39" i="91"/>
  <c r="E41" i="91"/>
  <c r="E35" i="91"/>
  <c r="E40" i="91"/>
  <c r="E38" i="91"/>
  <c r="E36" i="91"/>
  <c r="E37" i="91"/>
  <c r="S10" i="91"/>
  <c r="T15" i="93"/>
  <c r="G24" i="122"/>
  <c r="G48" i="122"/>
  <c r="G36" i="122"/>
  <c r="F36" i="122"/>
  <c r="E45" i="92"/>
  <c r="F45" i="92" s="1"/>
  <c r="E33" i="92"/>
  <c r="F33" i="92" s="1"/>
  <c r="E42" i="92"/>
  <c r="E35" i="92"/>
  <c r="E37" i="92"/>
  <c r="E34" i="92"/>
  <c r="E36" i="92"/>
  <c r="E40" i="92"/>
  <c r="E41" i="92"/>
  <c r="E39" i="92"/>
  <c r="E38" i="92"/>
  <c r="T11" i="93"/>
  <c r="E45" i="107"/>
  <c r="F45" i="107" s="1"/>
  <c r="E33" i="107"/>
  <c r="E42" i="107"/>
  <c r="E39" i="107"/>
  <c r="E37" i="107"/>
  <c r="E35" i="107"/>
  <c r="E34" i="107"/>
  <c r="E40" i="107"/>
  <c r="E38" i="107"/>
  <c r="E36" i="107"/>
  <c r="E41" i="107"/>
  <c r="G21" i="80"/>
  <c r="G45" i="80"/>
  <c r="G33" i="80"/>
  <c r="F48" i="122"/>
  <c r="G26" i="122"/>
  <c r="G50" i="122"/>
  <c r="G38" i="122"/>
  <c r="F38" i="122"/>
  <c r="G21" i="91"/>
  <c r="G33" i="91"/>
  <c r="G45" i="91"/>
  <c r="S13" i="91"/>
  <c r="E45" i="93"/>
  <c r="F45" i="93" s="1"/>
  <c r="E33" i="93"/>
  <c r="F33" i="93" s="1"/>
  <c r="E42" i="93"/>
  <c r="E35" i="93"/>
  <c r="E41" i="93"/>
  <c r="E39" i="93"/>
  <c r="E38" i="93"/>
  <c r="E34" i="93"/>
  <c r="E40" i="93"/>
  <c r="E36" i="93"/>
  <c r="E37" i="93"/>
  <c r="G25" i="122"/>
  <c r="G49" i="122"/>
  <c r="G37" i="122"/>
  <c r="F49" i="122"/>
  <c r="F37" i="122"/>
  <c r="G28" i="122"/>
  <c r="G40" i="122"/>
  <c r="G52" i="122"/>
  <c r="F40" i="122"/>
  <c r="G21" i="90"/>
  <c r="G33" i="90"/>
  <c r="G45" i="90"/>
  <c r="P8" i="97"/>
  <c r="D63" i="95"/>
  <c r="G21" i="87"/>
  <c r="G45" i="87"/>
  <c r="G33" i="87"/>
  <c r="G27" i="122"/>
  <c r="G51" i="122"/>
  <c r="G39" i="122"/>
  <c r="F39" i="122"/>
  <c r="S14" i="91"/>
  <c r="S15" i="91"/>
  <c r="S12" i="93"/>
  <c r="G21" i="99"/>
  <c r="G45" i="99"/>
  <c r="G33" i="99"/>
  <c r="E45" i="100"/>
  <c r="F45" i="100" s="1"/>
  <c r="E33" i="100"/>
  <c r="E41" i="100"/>
  <c r="E34" i="100"/>
  <c r="E42" i="100"/>
  <c r="E39" i="100"/>
  <c r="E37" i="100"/>
  <c r="E35" i="100"/>
  <c r="E40" i="100"/>
  <c r="E38" i="100"/>
  <c r="E36" i="100"/>
  <c r="E45" i="87"/>
  <c r="F45" i="87" s="1"/>
  <c r="E33" i="87"/>
  <c r="F33" i="87" s="1"/>
  <c r="E38" i="87"/>
  <c r="E40" i="87"/>
  <c r="E36" i="87"/>
  <c r="E34" i="87"/>
  <c r="E42" i="87"/>
  <c r="E39" i="87"/>
  <c r="E35" i="87"/>
  <c r="E37" i="87"/>
  <c r="E41" i="87"/>
  <c r="B19" i="95"/>
  <c r="B13" i="80"/>
  <c r="B15" i="80"/>
  <c r="B12" i="80"/>
  <c r="D8" i="80"/>
  <c r="E8" i="80" s="1"/>
  <c r="B28" i="95" s="1"/>
  <c r="D11" i="80"/>
  <c r="E11" i="80" s="1"/>
  <c r="F11" i="80" s="1"/>
  <c r="G11" i="80" s="1"/>
  <c r="H11" i="80" s="1"/>
  <c r="R11" i="80" s="1"/>
  <c r="E49" i="80" s="1"/>
  <c r="B9" i="80"/>
  <c r="B14" i="80"/>
  <c r="C18" i="95"/>
  <c r="C42" i="95" s="1"/>
  <c r="R10" i="87"/>
  <c r="E48" i="87" s="1"/>
  <c r="C24" i="95"/>
  <c r="C48" i="95" s="1"/>
  <c r="R16" i="87"/>
  <c r="E54" i="87" s="1"/>
  <c r="S16" i="87"/>
  <c r="T11" i="87"/>
  <c r="S9" i="87"/>
  <c r="S12" i="87"/>
  <c r="T16" i="87"/>
  <c r="S11" i="87"/>
  <c r="T9" i="87"/>
  <c r="T12" i="87"/>
  <c r="C19" i="95"/>
  <c r="C43" i="95" s="1"/>
  <c r="R11" i="87"/>
  <c r="E49" i="87" s="1"/>
  <c r="T15" i="87"/>
  <c r="S10" i="87"/>
  <c r="S13" i="87"/>
  <c r="S14" i="87"/>
  <c r="S8" i="87"/>
  <c r="C21" i="95"/>
  <c r="C45" i="95" s="1"/>
  <c r="R13" i="87"/>
  <c r="E51" i="87" s="1"/>
  <c r="C16" i="95"/>
  <c r="C40" i="95" s="1"/>
  <c r="R8" i="87"/>
  <c r="E46" i="87" s="1"/>
  <c r="C17" i="95"/>
  <c r="C41" i="95" s="1"/>
  <c r="R9" i="87"/>
  <c r="E47" i="87" s="1"/>
  <c r="C22" i="95"/>
  <c r="C46" i="95" s="1"/>
  <c r="R14" i="87"/>
  <c r="E52" i="87" s="1"/>
  <c r="C20" i="95"/>
  <c r="C44" i="95" s="1"/>
  <c r="R12" i="87"/>
  <c r="E50" i="87" s="1"/>
  <c r="C23" i="95"/>
  <c r="C47" i="95" s="1"/>
  <c r="R15" i="87"/>
  <c r="E53" i="87" s="1"/>
  <c r="S15" i="87"/>
  <c r="T10" i="87"/>
  <c r="T13" i="87"/>
  <c r="T14" i="87"/>
  <c r="T8" i="87"/>
  <c r="M21" i="95"/>
  <c r="M45" i="95" s="1"/>
  <c r="R13" i="100"/>
  <c r="E51" i="100" s="1"/>
  <c r="S10" i="100"/>
  <c r="S14" i="100"/>
  <c r="S8" i="100"/>
  <c r="T11" i="100"/>
  <c r="S9" i="100"/>
  <c r="M16" i="95"/>
  <c r="M40" i="95" s="1"/>
  <c r="R8" i="100"/>
  <c r="E46" i="100" s="1"/>
  <c r="M24" i="95"/>
  <c r="M48" i="95" s="1"/>
  <c r="R16" i="100"/>
  <c r="E54" i="100" s="1"/>
  <c r="M23" i="95"/>
  <c r="M47" i="95" s="1"/>
  <c r="R15" i="100"/>
  <c r="E53" i="100" s="1"/>
  <c r="T10" i="100"/>
  <c r="T14" i="100"/>
  <c r="T8" i="100"/>
  <c r="S11" i="100"/>
  <c r="T9" i="100"/>
  <c r="M20" i="95"/>
  <c r="M44" i="95" s="1"/>
  <c r="R12" i="100"/>
  <c r="E50" i="100" s="1"/>
  <c r="M17" i="95"/>
  <c r="M41" i="95" s="1"/>
  <c r="R9" i="100"/>
  <c r="E47" i="100" s="1"/>
  <c r="M18" i="95"/>
  <c r="M42" i="95" s="1"/>
  <c r="R10" i="100"/>
  <c r="E48" i="100" s="1"/>
  <c r="T15" i="100"/>
  <c r="S16" i="100"/>
  <c r="S12" i="100"/>
  <c r="S13" i="100"/>
  <c r="M22" i="95"/>
  <c r="M46" i="95" s="1"/>
  <c r="R14" i="100"/>
  <c r="E52" i="100" s="1"/>
  <c r="M19" i="95"/>
  <c r="M43" i="95" s="1"/>
  <c r="R11" i="100"/>
  <c r="E49" i="100" s="1"/>
  <c r="S15" i="100"/>
  <c r="U15" i="100" s="1"/>
  <c r="T16" i="100"/>
  <c r="T12" i="100"/>
  <c r="T13" i="100"/>
  <c r="T7" i="105"/>
  <c r="U15" i="95"/>
  <c r="U39" i="95" s="1"/>
  <c r="R7" i="99"/>
  <c r="V18" i="95"/>
  <c r="V42" i="95" s="1"/>
  <c r="R10" i="107"/>
  <c r="E48" i="107" s="1"/>
  <c r="V23" i="95"/>
  <c r="V47" i="95" s="1"/>
  <c r="R15" i="107"/>
  <c r="E53" i="107" s="1"/>
  <c r="V24" i="95"/>
  <c r="V48" i="95" s="1"/>
  <c r="R16" i="107"/>
  <c r="E54" i="107" s="1"/>
  <c r="V20" i="95"/>
  <c r="V44" i="95" s="1"/>
  <c r="R12" i="107"/>
  <c r="E50" i="107" s="1"/>
  <c r="T15" i="107"/>
  <c r="T13" i="107"/>
  <c r="S16" i="107"/>
  <c r="S8" i="107"/>
  <c r="V22" i="95"/>
  <c r="V46" i="95" s="1"/>
  <c r="R14" i="107"/>
  <c r="E52" i="107" s="1"/>
  <c r="V16" i="95"/>
  <c r="V40" i="95" s="1"/>
  <c r="R8" i="107"/>
  <c r="E46" i="107" s="1"/>
  <c r="S15" i="107"/>
  <c r="U15" i="107" s="1"/>
  <c r="S13" i="107"/>
  <c r="U13" i="107" s="1"/>
  <c r="T16" i="107"/>
  <c r="T8" i="107"/>
  <c r="V21" i="95"/>
  <c r="V45" i="95" s="1"/>
  <c r="R13" i="107"/>
  <c r="E51" i="107" s="1"/>
  <c r="V17" i="95"/>
  <c r="V41" i="95" s="1"/>
  <c r="R9" i="107"/>
  <c r="E47" i="107" s="1"/>
  <c r="V19" i="95"/>
  <c r="V43" i="95" s="1"/>
  <c r="R11" i="107"/>
  <c r="E49" i="107" s="1"/>
  <c r="T9" i="107"/>
  <c r="T11" i="107"/>
  <c r="S14" i="107"/>
  <c r="S10" i="107"/>
  <c r="S12" i="107"/>
  <c r="S9" i="107"/>
  <c r="S11" i="107"/>
  <c r="T14" i="107"/>
  <c r="T10" i="107"/>
  <c r="T12" i="107"/>
  <c r="W15" i="95"/>
  <c r="W39" i="95" s="1"/>
  <c r="R7" i="108"/>
  <c r="X15" i="95"/>
  <c r="X39" i="95" s="1"/>
  <c r="R7" i="109"/>
  <c r="Y15" i="95"/>
  <c r="Y39" i="95" s="1"/>
  <c r="R7" i="110"/>
  <c r="Z15" i="95"/>
  <c r="Z39" i="95" s="1"/>
  <c r="R7" i="111"/>
  <c r="AA15" i="95"/>
  <c r="AA39" i="95" s="1"/>
  <c r="R7" i="112"/>
  <c r="T12" i="93"/>
  <c r="S15" i="93"/>
  <c r="S11" i="93"/>
  <c r="T10" i="93"/>
  <c r="T16" i="93"/>
  <c r="H19" i="95"/>
  <c r="H43" i="95" s="1"/>
  <c r="R11" i="93"/>
  <c r="E49" i="93" s="1"/>
  <c r="S16" i="93"/>
  <c r="H20" i="95"/>
  <c r="H44" i="95" s="1"/>
  <c r="R12" i="93"/>
  <c r="E50" i="93" s="1"/>
  <c r="H16" i="95"/>
  <c r="H40" i="95" s="1"/>
  <c r="R8" i="93"/>
  <c r="E46" i="93" s="1"/>
  <c r="H22" i="95"/>
  <c r="H46" i="95" s="1"/>
  <c r="R14" i="93"/>
  <c r="E52" i="93" s="1"/>
  <c r="H23" i="95"/>
  <c r="H47" i="95" s="1"/>
  <c r="R15" i="93"/>
  <c r="E53" i="93" s="1"/>
  <c r="S13" i="93"/>
  <c r="S8" i="93"/>
  <c r="S9" i="93"/>
  <c r="S14" i="93"/>
  <c r="H21" i="95"/>
  <c r="H45" i="95" s="1"/>
  <c r="R13" i="93"/>
  <c r="E51" i="93" s="1"/>
  <c r="S10" i="93"/>
  <c r="H17" i="95"/>
  <c r="H41" i="95" s="1"/>
  <c r="R9" i="93"/>
  <c r="E47" i="93" s="1"/>
  <c r="H24" i="95"/>
  <c r="H48" i="95" s="1"/>
  <c r="R16" i="93"/>
  <c r="E54" i="93" s="1"/>
  <c r="H18" i="95"/>
  <c r="H42" i="95" s="1"/>
  <c r="R10" i="93"/>
  <c r="E48" i="93" s="1"/>
  <c r="T13" i="93"/>
  <c r="T8" i="93"/>
  <c r="T9" i="93"/>
  <c r="T14" i="93"/>
  <c r="G18" i="95"/>
  <c r="G42" i="95" s="1"/>
  <c r="R10" i="92"/>
  <c r="E48" i="92" s="1"/>
  <c r="S8" i="92"/>
  <c r="S12" i="92"/>
  <c r="T14" i="92"/>
  <c r="S13" i="92"/>
  <c r="S16" i="92"/>
  <c r="G20" i="95"/>
  <c r="G44" i="95" s="1"/>
  <c r="R12" i="92"/>
  <c r="E50" i="92" s="1"/>
  <c r="G21" i="95"/>
  <c r="G45" i="95" s="1"/>
  <c r="R13" i="92"/>
  <c r="E51" i="92" s="1"/>
  <c r="T8" i="92"/>
  <c r="T12" i="92"/>
  <c r="S14" i="92"/>
  <c r="T13" i="92"/>
  <c r="T16" i="92"/>
  <c r="G23" i="95"/>
  <c r="G47" i="95" s="1"/>
  <c r="R15" i="92"/>
  <c r="E53" i="92" s="1"/>
  <c r="G17" i="95"/>
  <c r="G41" i="95" s="1"/>
  <c r="R9" i="92"/>
  <c r="E47" i="92" s="1"/>
  <c r="T11" i="92"/>
  <c r="S9" i="92"/>
  <c r="T10" i="92"/>
  <c r="T15" i="92"/>
  <c r="G16" i="95"/>
  <c r="G40" i="95" s="1"/>
  <c r="R8" i="92"/>
  <c r="E46" i="92" s="1"/>
  <c r="G24" i="95"/>
  <c r="G48" i="95" s="1"/>
  <c r="R16" i="92"/>
  <c r="E54" i="92" s="1"/>
  <c r="G19" i="95"/>
  <c r="G43" i="95" s="1"/>
  <c r="R11" i="92"/>
  <c r="E49" i="92" s="1"/>
  <c r="G22" i="95"/>
  <c r="G46" i="95" s="1"/>
  <c r="R14" i="92"/>
  <c r="E52" i="92" s="1"/>
  <c r="S11" i="92"/>
  <c r="T9" i="92"/>
  <c r="S10" i="92"/>
  <c r="S15" i="92"/>
  <c r="F17" i="95"/>
  <c r="F41" i="95" s="1"/>
  <c r="R9" i="91"/>
  <c r="E47" i="91" s="1"/>
  <c r="F22" i="95"/>
  <c r="F46" i="95" s="1"/>
  <c r="R14" i="91"/>
  <c r="E52" i="91" s="1"/>
  <c r="F21" i="95"/>
  <c r="F45" i="95" s="1"/>
  <c r="R13" i="91"/>
  <c r="E51" i="91" s="1"/>
  <c r="F24" i="95"/>
  <c r="F48" i="95" s="1"/>
  <c r="R16" i="91"/>
  <c r="E54" i="91" s="1"/>
  <c r="S12" i="91"/>
  <c r="S11" i="91"/>
  <c r="S9" i="91"/>
  <c r="S16" i="91"/>
  <c r="F23" i="95"/>
  <c r="F47" i="95" s="1"/>
  <c r="R15" i="91"/>
  <c r="E53" i="91" s="1"/>
  <c r="F19" i="95"/>
  <c r="F43" i="95" s="1"/>
  <c r="R11" i="91"/>
  <c r="E49" i="91" s="1"/>
  <c r="F18" i="95"/>
  <c r="F42" i="95" s="1"/>
  <c r="R10" i="91"/>
  <c r="E48" i="91" s="1"/>
  <c r="S8" i="91"/>
  <c r="F20" i="95"/>
  <c r="F44" i="95" s="1"/>
  <c r="R12" i="91"/>
  <c r="E50" i="91" s="1"/>
  <c r="F16" i="95"/>
  <c r="F40" i="95" s="1"/>
  <c r="R8" i="91"/>
  <c r="E46" i="91" s="1"/>
  <c r="T12" i="91"/>
  <c r="T11" i="91"/>
  <c r="T9" i="91"/>
  <c r="T16" i="91"/>
  <c r="T14" i="91"/>
  <c r="T13" i="91"/>
  <c r="T15" i="91"/>
  <c r="T8" i="91"/>
  <c r="T10" i="91"/>
  <c r="D22" i="95"/>
  <c r="D46" i="95" s="1"/>
  <c r="R14" i="88"/>
  <c r="D16" i="95"/>
  <c r="D40" i="95" s="1"/>
  <c r="R8" i="88"/>
  <c r="E22" i="88" s="1"/>
  <c r="D76" i="95" s="1"/>
  <c r="P30" i="97" s="1"/>
  <c r="D20" i="95"/>
  <c r="D44" i="95" s="1"/>
  <c r="R12" i="88"/>
  <c r="S16" i="88"/>
  <c r="T9" i="88"/>
  <c r="S13" i="88"/>
  <c r="S8" i="88"/>
  <c r="S12" i="88"/>
  <c r="D18" i="95"/>
  <c r="D42" i="95" s="1"/>
  <c r="R10" i="88"/>
  <c r="D24" i="95"/>
  <c r="D48" i="95" s="1"/>
  <c r="R16" i="88"/>
  <c r="T16" i="88"/>
  <c r="S9" i="88"/>
  <c r="T13" i="88"/>
  <c r="T8" i="88"/>
  <c r="T12" i="88"/>
  <c r="D21" i="95"/>
  <c r="D45" i="95" s="1"/>
  <c r="R13" i="88"/>
  <c r="D17" i="95"/>
  <c r="D41" i="95" s="1"/>
  <c r="R9" i="88"/>
  <c r="T11" i="88"/>
  <c r="T14" i="88"/>
  <c r="T15" i="88"/>
  <c r="T10" i="88"/>
  <c r="D23" i="95"/>
  <c r="D47" i="95" s="1"/>
  <c r="R15" i="88"/>
  <c r="D19" i="95"/>
  <c r="D43" i="95" s="1"/>
  <c r="R11" i="88"/>
  <c r="S11" i="88"/>
  <c r="U11" i="88" s="1"/>
  <c r="S14" i="88"/>
  <c r="S15" i="88"/>
  <c r="S10" i="88"/>
  <c r="E16" i="95"/>
  <c r="E40" i="95" s="1"/>
  <c r="R8" i="90"/>
  <c r="S8" i="90"/>
  <c r="T8" i="90"/>
  <c r="E45" i="95"/>
  <c r="E42" i="95"/>
  <c r="E43" i="95"/>
  <c r="E48" i="95"/>
  <c r="E47" i="95"/>
  <c r="E46" i="95"/>
  <c r="E41" i="95"/>
  <c r="E44" i="95"/>
  <c r="N7" i="80"/>
  <c r="B15" i="95"/>
  <c r="T9" i="116"/>
  <c r="W9" i="116" s="1"/>
  <c r="J4" i="108"/>
  <c r="H3" i="95"/>
  <c r="H123" i="95" s="1"/>
  <c r="F33" i="121"/>
  <c r="G3" i="95"/>
  <c r="G123" i="95" s="1"/>
  <c r="G33" i="120"/>
  <c r="E33" i="120"/>
  <c r="V7" i="119"/>
  <c r="X7" i="119"/>
  <c r="U7" i="118"/>
  <c r="X7" i="118"/>
  <c r="U7" i="117"/>
  <c r="X7" i="117"/>
  <c r="U7" i="116"/>
  <c r="X7" i="116"/>
  <c r="V7" i="115"/>
  <c r="X7" i="115"/>
  <c r="D13" i="80"/>
  <c r="E13" i="80" s="1"/>
  <c r="F13" i="80" s="1"/>
  <c r="G13" i="80" s="1"/>
  <c r="H13" i="80" s="1"/>
  <c r="I13" i="80" s="1"/>
  <c r="J13" i="80" s="1"/>
  <c r="B33" i="95" s="1"/>
  <c r="R9" i="116"/>
  <c r="E47" i="116" s="1"/>
  <c r="R14" i="121"/>
  <c r="E28" i="121" s="1"/>
  <c r="V7" i="118"/>
  <c r="F3" i="95"/>
  <c r="F123" i="95" s="1"/>
  <c r="V7" i="116"/>
  <c r="T11" i="116"/>
  <c r="W11" i="116" s="1"/>
  <c r="J4" i="116"/>
  <c r="S9" i="116"/>
  <c r="D12" i="80"/>
  <c r="E12" i="80" s="1"/>
  <c r="F12" i="80" s="1"/>
  <c r="G12" i="80" s="1"/>
  <c r="H12" i="80" s="1"/>
  <c r="I12" i="80" s="1"/>
  <c r="V7" i="117"/>
  <c r="D16" i="80"/>
  <c r="E16" i="80" s="1"/>
  <c r="F16" i="80" s="1"/>
  <c r="G16" i="80" s="1"/>
  <c r="H16" i="80" s="1"/>
  <c r="I16" i="80" s="1"/>
  <c r="J16" i="80" s="1"/>
  <c r="K16" i="80" s="1"/>
  <c r="L16" i="80" s="1"/>
  <c r="M16" i="80" s="1"/>
  <c r="B36" i="95" s="1"/>
  <c r="R14" i="115"/>
  <c r="D14" i="80"/>
  <c r="E14" i="80" s="1"/>
  <c r="F14" i="80" s="1"/>
  <c r="G14" i="80" s="1"/>
  <c r="H14" i="80" s="1"/>
  <c r="I14" i="80" s="1"/>
  <c r="J14" i="80" s="1"/>
  <c r="K14" i="80" s="1"/>
  <c r="D15" i="80"/>
  <c r="E15" i="80" s="1"/>
  <c r="F15" i="80" s="1"/>
  <c r="G15" i="80" s="1"/>
  <c r="H15" i="80" s="1"/>
  <c r="I15" i="80" s="1"/>
  <c r="J15" i="80" s="1"/>
  <c r="K15" i="80" s="1"/>
  <c r="L15" i="80" s="1"/>
  <c r="B35" i="95" s="1"/>
  <c r="R11" i="116"/>
  <c r="E25" i="116" s="1"/>
  <c r="N15" i="116"/>
  <c r="T15" i="116"/>
  <c r="W15" i="116" s="1"/>
  <c r="S15" i="116"/>
  <c r="U7" i="115"/>
  <c r="S10" i="116"/>
  <c r="D9" i="80"/>
  <c r="E9" i="80" s="1"/>
  <c r="F9" i="80" s="1"/>
  <c r="T10" i="116"/>
  <c r="W10" i="116" s="1"/>
  <c r="D10" i="80"/>
  <c r="E10" i="80" s="1"/>
  <c r="F10" i="80" s="1"/>
  <c r="G10" i="80" s="1"/>
  <c r="B30" i="95" s="1"/>
  <c r="B16" i="80"/>
  <c r="B8" i="80"/>
  <c r="B10" i="80"/>
  <c r="S13" i="116"/>
  <c r="F22" i="122"/>
  <c r="N10" i="116"/>
  <c r="K2" i="106"/>
  <c r="H12" i="115"/>
  <c r="I12" i="115" s="1"/>
  <c r="R12" i="115" s="1"/>
  <c r="E50" i="115" s="1"/>
  <c r="S11" i="119"/>
  <c r="S16" i="117"/>
  <c r="S10" i="119"/>
  <c r="U7" i="119"/>
  <c r="T10" i="119"/>
  <c r="W10" i="119" s="1"/>
  <c r="T16" i="117"/>
  <c r="W16" i="117" s="1"/>
  <c r="R10" i="119"/>
  <c r="E24" i="119" s="1"/>
  <c r="S11" i="116"/>
  <c r="F4" i="94"/>
  <c r="S7" i="94" s="1"/>
  <c r="K2" i="94"/>
  <c r="N11" i="121"/>
  <c r="R11" i="121"/>
  <c r="E49" i="121" s="1"/>
  <c r="R16" i="116"/>
  <c r="E54" i="116" s="1"/>
  <c r="N16" i="116"/>
  <c r="N14" i="115"/>
  <c r="T14" i="115"/>
  <c r="W14" i="115" s="1"/>
  <c r="S14" i="115"/>
  <c r="D7" i="94"/>
  <c r="C13" i="94"/>
  <c r="C9" i="94"/>
  <c r="C8" i="94"/>
  <c r="C12" i="94"/>
  <c r="C14" i="94"/>
  <c r="C11" i="94"/>
  <c r="C10" i="94"/>
  <c r="C15" i="94"/>
  <c r="C16" i="94"/>
  <c r="J4" i="87"/>
  <c r="R13" i="116"/>
  <c r="E51" i="116" s="1"/>
  <c r="R16" i="121"/>
  <c r="E54" i="121" s="1"/>
  <c r="R10" i="116"/>
  <c r="D7" i="106"/>
  <c r="C8" i="106"/>
  <c r="C13" i="106"/>
  <c r="C15" i="106"/>
  <c r="C9" i="106"/>
  <c r="C12" i="106"/>
  <c r="C16" i="106"/>
  <c r="C14" i="106"/>
  <c r="C10" i="106"/>
  <c r="C11" i="106"/>
  <c r="R16" i="117"/>
  <c r="E30" i="117" s="1"/>
  <c r="T11" i="119"/>
  <c r="W11" i="119" s="1"/>
  <c r="T13" i="116"/>
  <c r="W13" i="116" s="1"/>
  <c r="J4" i="106"/>
  <c r="V27" i="35"/>
  <c r="G2" i="101"/>
  <c r="D7" i="96"/>
  <c r="C8" i="96"/>
  <c r="C13" i="96"/>
  <c r="C14" i="96"/>
  <c r="C9" i="96"/>
  <c r="C12" i="96"/>
  <c r="C11" i="96"/>
  <c r="C15" i="96"/>
  <c r="C10" i="96"/>
  <c r="C16" i="96"/>
  <c r="H4" i="96"/>
  <c r="T7" i="96" s="1"/>
  <c r="U7" i="96" s="1"/>
  <c r="K2" i="96"/>
  <c r="I27" i="35"/>
  <c r="T27" i="35"/>
  <c r="U27" i="35" s="1"/>
  <c r="R11" i="119"/>
  <c r="E49" i="119" s="1"/>
  <c r="K2" i="105"/>
  <c r="F4" i="105"/>
  <c r="S7" i="105" s="1"/>
  <c r="D7" i="105"/>
  <c r="C12" i="105"/>
  <c r="C14" i="105"/>
  <c r="C8" i="105"/>
  <c r="C9" i="105"/>
  <c r="C15" i="105"/>
  <c r="C10" i="105"/>
  <c r="C11" i="105"/>
  <c r="C13" i="105"/>
  <c r="C16" i="105"/>
  <c r="B7" i="102"/>
  <c r="C16" i="102"/>
  <c r="C11" i="102"/>
  <c r="C8" i="102"/>
  <c r="C14" i="102"/>
  <c r="C15" i="102"/>
  <c r="J4" i="102"/>
  <c r="C9" i="102"/>
  <c r="C12" i="102"/>
  <c r="C10" i="102"/>
  <c r="C13" i="102"/>
  <c r="J4" i="89"/>
  <c r="C11" i="89"/>
  <c r="C16" i="89"/>
  <c r="C15" i="89"/>
  <c r="C12" i="89"/>
  <c r="B7" i="89"/>
  <c r="C10" i="89"/>
  <c r="C9" i="89"/>
  <c r="C8" i="89"/>
  <c r="C13" i="89"/>
  <c r="C14" i="89"/>
  <c r="S10" i="118"/>
  <c r="C8" i="104"/>
  <c r="C11" i="104"/>
  <c r="C10" i="104"/>
  <c r="J4" i="104"/>
  <c r="C14" i="104"/>
  <c r="C13" i="104"/>
  <c r="C9" i="104"/>
  <c r="C12" i="104"/>
  <c r="B7" i="104"/>
  <c r="C15" i="104"/>
  <c r="C16" i="104"/>
  <c r="B7" i="103"/>
  <c r="C16" i="103"/>
  <c r="C14" i="103"/>
  <c r="J4" i="103"/>
  <c r="C10" i="103"/>
  <c r="C9" i="103"/>
  <c r="C15" i="103"/>
  <c r="C12" i="103"/>
  <c r="C8" i="103"/>
  <c r="C11" i="103"/>
  <c r="C13" i="103"/>
  <c r="T9" i="90"/>
  <c r="T10" i="118"/>
  <c r="W10" i="118" s="1"/>
  <c r="S15" i="117"/>
  <c r="S14" i="90"/>
  <c r="S8" i="119"/>
  <c r="T11" i="120"/>
  <c r="W11" i="120" s="1"/>
  <c r="S8" i="121"/>
  <c r="T14" i="120"/>
  <c r="W14" i="120" s="1"/>
  <c r="R12" i="119"/>
  <c r="E50" i="119" s="1"/>
  <c r="T11" i="121"/>
  <c r="W11" i="121" s="1"/>
  <c r="S14" i="121"/>
  <c r="S12" i="117"/>
  <c r="S10" i="117"/>
  <c r="S12" i="119"/>
  <c r="T13" i="118"/>
  <c r="W13" i="118" s="1"/>
  <c r="S11" i="121"/>
  <c r="S14" i="117"/>
  <c r="S8" i="117"/>
  <c r="S11" i="90"/>
  <c r="S8" i="120"/>
  <c r="S8" i="118"/>
  <c r="S16" i="116"/>
  <c r="T12" i="120"/>
  <c r="W12" i="120" s="1"/>
  <c r="S16" i="90"/>
  <c r="T16" i="116"/>
  <c r="W16" i="116" s="1"/>
  <c r="S8" i="115"/>
  <c r="T9" i="117"/>
  <c r="W9" i="117" s="1"/>
  <c r="T13" i="115"/>
  <c r="W13" i="115" s="1"/>
  <c r="S9" i="118"/>
  <c r="T8" i="115"/>
  <c r="W8" i="115" s="1"/>
  <c r="T12" i="90"/>
  <c r="S11" i="118"/>
  <c r="S10" i="121"/>
  <c r="T14" i="117"/>
  <c r="W14" i="117" s="1"/>
  <c r="T8" i="118"/>
  <c r="W8" i="118" s="1"/>
  <c r="S12" i="120"/>
  <c r="T16" i="90"/>
  <c r="T13" i="90"/>
  <c r="T15" i="117"/>
  <c r="W15" i="117" s="1"/>
  <c r="S12" i="116"/>
  <c r="S15" i="118"/>
  <c r="N11" i="118"/>
  <c r="E11" i="117"/>
  <c r="F11" i="117" s="1"/>
  <c r="G11" i="117" s="1"/>
  <c r="H11" i="117" s="1"/>
  <c r="G15" i="119"/>
  <c r="H15" i="119" s="1"/>
  <c r="I15" i="119" s="1"/>
  <c r="J15" i="119" s="1"/>
  <c r="K15" i="119" s="1"/>
  <c r="L15" i="119" s="1"/>
  <c r="G16" i="115"/>
  <c r="H16" i="115" s="1"/>
  <c r="I16" i="115" s="1"/>
  <c r="J16" i="115" s="1"/>
  <c r="K16" i="115" s="1"/>
  <c r="L16" i="115" s="1"/>
  <c r="M16" i="115" s="1"/>
  <c r="S8" i="116"/>
  <c r="T12" i="117"/>
  <c r="W12" i="117" s="1"/>
  <c r="E9" i="119"/>
  <c r="F9" i="119" s="1"/>
  <c r="N13" i="88"/>
  <c r="N14" i="88"/>
  <c r="T8" i="120"/>
  <c r="W8" i="120" s="1"/>
  <c r="T10" i="121"/>
  <c r="W10" i="121" s="1"/>
  <c r="N12" i="93"/>
  <c r="N13" i="93"/>
  <c r="N16" i="120"/>
  <c r="R16" i="120"/>
  <c r="D9" i="109"/>
  <c r="E9" i="109" s="1"/>
  <c r="F9" i="109" s="1"/>
  <c r="X29" i="95" s="1"/>
  <c r="B9" i="109"/>
  <c r="B12" i="109"/>
  <c r="D12" i="109"/>
  <c r="E12" i="109" s="1"/>
  <c r="F12" i="109" s="1"/>
  <c r="G12" i="109" s="1"/>
  <c r="H12" i="109" s="1"/>
  <c r="I12" i="109" s="1"/>
  <c r="X32" i="95" s="1"/>
  <c r="D8" i="109"/>
  <c r="E8" i="109" s="1"/>
  <c r="X28" i="95" s="1"/>
  <c r="B8" i="109"/>
  <c r="B9" i="110"/>
  <c r="D9" i="110"/>
  <c r="E9" i="110" s="1"/>
  <c r="F9" i="110" s="1"/>
  <c r="Y29" i="95" s="1"/>
  <c r="B12" i="110"/>
  <c r="D12" i="110"/>
  <c r="E12" i="110" s="1"/>
  <c r="F12" i="110" s="1"/>
  <c r="G12" i="110" s="1"/>
  <c r="H12" i="110" s="1"/>
  <c r="I12" i="110" s="1"/>
  <c r="Y32" i="95" s="1"/>
  <c r="S15" i="120"/>
  <c r="E21" i="107"/>
  <c r="V75" i="95" s="1"/>
  <c r="V99" i="95" s="1"/>
  <c r="N10" i="107"/>
  <c r="N13" i="107"/>
  <c r="S15" i="121"/>
  <c r="S10" i="90"/>
  <c r="T15" i="90"/>
  <c r="T13" i="121"/>
  <c r="W13" i="121" s="1"/>
  <c r="R8" i="118"/>
  <c r="N8" i="118"/>
  <c r="N12" i="100"/>
  <c r="D9" i="108"/>
  <c r="E9" i="108" s="1"/>
  <c r="F9" i="108" s="1"/>
  <c r="W29" i="95" s="1"/>
  <c r="B9" i="108"/>
  <c r="B13" i="108"/>
  <c r="D13" i="108"/>
  <c r="E13" i="108" s="1"/>
  <c r="F13" i="108" s="1"/>
  <c r="G13" i="108" s="1"/>
  <c r="H13" i="108" s="1"/>
  <c r="I13" i="108" s="1"/>
  <c r="J13" i="108" s="1"/>
  <c r="W33" i="95" s="1"/>
  <c r="B9" i="99"/>
  <c r="D9" i="99"/>
  <c r="E9" i="99" s="1"/>
  <c r="F9" i="99" s="1"/>
  <c r="U29" i="95" s="1"/>
  <c r="D10" i="99"/>
  <c r="E10" i="99" s="1"/>
  <c r="F10" i="99" s="1"/>
  <c r="G10" i="99" s="1"/>
  <c r="U30" i="95" s="1"/>
  <c r="B10" i="99"/>
  <c r="B8" i="99"/>
  <c r="D8" i="99"/>
  <c r="E8" i="99" s="1"/>
  <c r="U28" i="95" s="1"/>
  <c r="N15" i="88"/>
  <c r="N12" i="120"/>
  <c r="R12" i="120"/>
  <c r="N14" i="118"/>
  <c r="R14" i="118"/>
  <c r="E21" i="90"/>
  <c r="E75" i="95" s="1"/>
  <c r="N16" i="90"/>
  <c r="R16" i="90"/>
  <c r="E54" i="90" s="1"/>
  <c r="E45" i="118"/>
  <c r="E21" i="118"/>
  <c r="S13" i="117"/>
  <c r="N11" i="87"/>
  <c r="B13" i="112"/>
  <c r="D13" i="112"/>
  <c r="E13" i="112" s="1"/>
  <c r="F13" i="112" s="1"/>
  <c r="G13" i="112" s="1"/>
  <c r="H13" i="112" s="1"/>
  <c r="I13" i="112" s="1"/>
  <c r="J13" i="112" s="1"/>
  <c r="AA33" i="95" s="1"/>
  <c r="D15" i="112"/>
  <c r="E15" i="112" s="1"/>
  <c r="F15" i="112" s="1"/>
  <c r="G15" i="112" s="1"/>
  <c r="H15" i="112" s="1"/>
  <c r="I15" i="112" s="1"/>
  <c r="J15" i="112" s="1"/>
  <c r="K15" i="112" s="1"/>
  <c r="L15" i="112" s="1"/>
  <c r="AA35" i="95" s="1"/>
  <c r="B15" i="112"/>
  <c r="N10" i="88"/>
  <c r="E21" i="93"/>
  <c r="H75" i="95" s="1"/>
  <c r="N16" i="93"/>
  <c r="T12" i="118"/>
  <c r="W12" i="118" s="1"/>
  <c r="D13" i="111"/>
  <c r="E13" i="111" s="1"/>
  <c r="F13" i="111" s="1"/>
  <c r="G13" i="111" s="1"/>
  <c r="H13" i="111" s="1"/>
  <c r="I13" i="111" s="1"/>
  <c r="J13" i="111" s="1"/>
  <c r="Z33" i="95" s="1"/>
  <c r="B13" i="111"/>
  <c r="B15" i="111"/>
  <c r="D15" i="111"/>
  <c r="E15" i="111" s="1"/>
  <c r="F15" i="111" s="1"/>
  <c r="G15" i="111" s="1"/>
  <c r="H15" i="111" s="1"/>
  <c r="I15" i="111" s="1"/>
  <c r="J15" i="111" s="1"/>
  <c r="K15" i="111" s="1"/>
  <c r="L15" i="111" s="1"/>
  <c r="Z35" i="95" s="1"/>
  <c r="N13" i="91"/>
  <c r="N11" i="91"/>
  <c r="S13" i="90"/>
  <c r="S9" i="90"/>
  <c r="N10" i="100"/>
  <c r="N14" i="120"/>
  <c r="R14" i="120"/>
  <c r="R14" i="116"/>
  <c r="N10" i="117"/>
  <c r="R10" i="117"/>
  <c r="N16" i="88"/>
  <c r="N11" i="88"/>
  <c r="N10" i="120"/>
  <c r="R10" i="120"/>
  <c r="N15" i="93"/>
  <c r="N13" i="120"/>
  <c r="R13" i="120"/>
  <c r="N12" i="107"/>
  <c r="N11" i="107"/>
  <c r="S12" i="121"/>
  <c r="E21" i="115"/>
  <c r="E45" i="115"/>
  <c r="T8" i="116"/>
  <c r="W8" i="116" s="1"/>
  <c r="H16" i="119"/>
  <c r="I16" i="119" s="1"/>
  <c r="J16" i="119" s="1"/>
  <c r="K16" i="119" s="1"/>
  <c r="L16" i="119" s="1"/>
  <c r="M16" i="119" s="1"/>
  <c r="N8" i="120"/>
  <c r="R8" i="120"/>
  <c r="S16" i="120"/>
  <c r="B13" i="109"/>
  <c r="D13" i="109"/>
  <c r="E13" i="109" s="1"/>
  <c r="F13" i="109" s="1"/>
  <c r="G13" i="109" s="1"/>
  <c r="H13" i="109" s="1"/>
  <c r="I13" i="109" s="1"/>
  <c r="J13" i="109" s="1"/>
  <c r="X33" i="95" s="1"/>
  <c r="B15" i="109"/>
  <c r="D15" i="109"/>
  <c r="E15" i="109" s="1"/>
  <c r="F15" i="109" s="1"/>
  <c r="G15" i="109" s="1"/>
  <c r="H15" i="109" s="1"/>
  <c r="I15" i="109" s="1"/>
  <c r="J15" i="109" s="1"/>
  <c r="K15" i="109" s="1"/>
  <c r="L15" i="109" s="1"/>
  <c r="X35" i="95" s="1"/>
  <c r="X3" i="95"/>
  <c r="D13" i="110"/>
  <c r="E13" i="110" s="1"/>
  <c r="F13" i="110" s="1"/>
  <c r="G13" i="110" s="1"/>
  <c r="H13" i="110" s="1"/>
  <c r="I13" i="110" s="1"/>
  <c r="J13" i="110" s="1"/>
  <c r="Y33" i="95" s="1"/>
  <c r="B13" i="110"/>
  <c r="B11" i="110"/>
  <c r="D11" i="110"/>
  <c r="E11" i="110" s="1"/>
  <c r="F11" i="110" s="1"/>
  <c r="G11" i="110" s="1"/>
  <c r="H11" i="110" s="1"/>
  <c r="Y31" i="95" s="1"/>
  <c r="N7" i="110"/>
  <c r="T15" i="120"/>
  <c r="W15" i="120" s="1"/>
  <c r="T15" i="121"/>
  <c r="W15" i="121" s="1"/>
  <c r="T10" i="90"/>
  <c r="S15" i="90"/>
  <c r="S13" i="121"/>
  <c r="N8" i="119"/>
  <c r="R8" i="119"/>
  <c r="E21" i="87"/>
  <c r="C75" i="95" s="1"/>
  <c r="N10" i="87"/>
  <c r="D12" i="108"/>
  <c r="E12" i="108" s="1"/>
  <c r="F12" i="108" s="1"/>
  <c r="G12" i="108" s="1"/>
  <c r="H12" i="108" s="1"/>
  <c r="I12" i="108" s="1"/>
  <c r="W32" i="95" s="1"/>
  <c r="B12" i="108"/>
  <c r="D11" i="108"/>
  <c r="E11" i="108" s="1"/>
  <c r="F11" i="108" s="1"/>
  <c r="G11" i="108" s="1"/>
  <c r="H11" i="108" s="1"/>
  <c r="W31" i="95" s="1"/>
  <c r="B11" i="108"/>
  <c r="D8" i="108"/>
  <c r="E8" i="108" s="1"/>
  <c r="W28" i="95" s="1"/>
  <c r="B8" i="108"/>
  <c r="E45" i="116"/>
  <c r="E21" i="116"/>
  <c r="R10" i="118"/>
  <c r="N10" i="118"/>
  <c r="D15" i="99"/>
  <c r="E15" i="99" s="1"/>
  <c r="F15" i="99" s="1"/>
  <c r="G15" i="99" s="1"/>
  <c r="H15" i="99" s="1"/>
  <c r="I15" i="99" s="1"/>
  <c r="J15" i="99" s="1"/>
  <c r="K15" i="99" s="1"/>
  <c r="L15" i="99" s="1"/>
  <c r="U35" i="95" s="1"/>
  <c r="B15" i="99"/>
  <c r="B14" i="99"/>
  <c r="D14" i="99"/>
  <c r="E14" i="99" s="1"/>
  <c r="F14" i="99" s="1"/>
  <c r="G14" i="99" s="1"/>
  <c r="H14" i="99" s="1"/>
  <c r="I14" i="99" s="1"/>
  <c r="J14" i="99" s="1"/>
  <c r="K14" i="99" s="1"/>
  <c r="U34" i="95" s="1"/>
  <c r="N7" i="99"/>
  <c r="E21" i="120"/>
  <c r="E45" i="120"/>
  <c r="N8" i="93"/>
  <c r="N11" i="93"/>
  <c r="T8" i="117"/>
  <c r="W8" i="117" s="1"/>
  <c r="S9" i="117"/>
  <c r="S14" i="118"/>
  <c r="F14" i="119"/>
  <c r="G14" i="119" s="1"/>
  <c r="H14" i="119" s="1"/>
  <c r="I14" i="119" s="1"/>
  <c r="J14" i="119" s="1"/>
  <c r="K14" i="119" s="1"/>
  <c r="T8" i="121"/>
  <c r="W8" i="121" s="1"/>
  <c r="N14" i="90"/>
  <c r="R14" i="90"/>
  <c r="E52" i="90" s="1"/>
  <c r="N11" i="120"/>
  <c r="R11" i="120"/>
  <c r="N13" i="115"/>
  <c r="R13" i="115"/>
  <c r="T13" i="117"/>
  <c r="W13" i="117" s="1"/>
  <c r="T9" i="118"/>
  <c r="W9" i="118" s="1"/>
  <c r="D11" i="112"/>
  <c r="E11" i="112" s="1"/>
  <c r="F11" i="112" s="1"/>
  <c r="G11" i="112" s="1"/>
  <c r="H11" i="112" s="1"/>
  <c r="AA31" i="95" s="1"/>
  <c r="B11" i="112"/>
  <c r="B9" i="112"/>
  <c r="D9" i="112"/>
  <c r="E9" i="112" s="1"/>
  <c r="F9" i="112" s="1"/>
  <c r="AA29" i="95" s="1"/>
  <c r="B8" i="112"/>
  <c r="D8" i="112"/>
  <c r="E8" i="112" s="1"/>
  <c r="AA28" i="95" s="1"/>
  <c r="N14" i="93"/>
  <c r="S12" i="118"/>
  <c r="D9" i="111"/>
  <c r="E9" i="111" s="1"/>
  <c r="F9" i="111" s="1"/>
  <c r="Z29" i="95" s="1"/>
  <c r="B9" i="111"/>
  <c r="B12" i="111"/>
  <c r="D12" i="111"/>
  <c r="E12" i="111" s="1"/>
  <c r="F12" i="111" s="1"/>
  <c r="G12" i="111" s="1"/>
  <c r="H12" i="111" s="1"/>
  <c r="I12" i="111" s="1"/>
  <c r="Z32" i="95" s="1"/>
  <c r="E21" i="121"/>
  <c r="G21" i="121" s="1"/>
  <c r="E45" i="121"/>
  <c r="G45" i="121" s="1"/>
  <c r="R9" i="90"/>
  <c r="E47" i="90" s="1"/>
  <c r="N9" i="90"/>
  <c r="N8" i="115"/>
  <c r="R8" i="115"/>
  <c r="R15" i="117"/>
  <c r="N15" i="117"/>
  <c r="N16" i="87"/>
  <c r="N15" i="100"/>
  <c r="R12" i="116"/>
  <c r="N12" i="116"/>
  <c r="S10" i="120"/>
  <c r="T9" i="121"/>
  <c r="W9" i="121" s="1"/>
  <c r="T13" i="120"/>
  <c r="W13" i="120" s="1"/>
  <c r="N15" i="118"/>
  <c r="R15" i="118"/>
  <c r="S12" i="90"/>
  <c r="T11" i="90"/>
  <c r="T12" i="121"/>
  <c r="W12" i="121" s="1"/>
  <c r="T11" i="118"/>
  <c r="W11" i="118" s="1"/>
  <c r="T12" i="119"/>
  <c r="W12" i="119" s="1"/>
  <c r="N13" i="118"/>
  <c r="R13" i="118"/>
  <c r="S16" i="121"/>
  <c r="N8" i="87"/>
  <c r="N9" i="87"/>
  <c r="N8" i="116"/>
  <c r="R8" i="116"/>
  <c r="N8" i="92"/>
  <c r="N16" i="92"/>
  <c r="N10" i="121"/>
  <c r="R10" i="121"/>
  <c r="T16" i="120"/>
  <c r="W16" i="120" s="1"/>
  <c r="B10" i="109"/>
  <c r="D10" i="109"/>
  <c r="E10" i="109" s="1"/>
  <c r="F10" i="109" s="1"/>
  <c r="G10" i="109" s="1"/>
  <c r="X30" i="95" s="1"/>
  <c r="B16" i="109"/>
  <c r="D16" i="109"/>
  <c r="E16" i="109" s="1"/>
  <c r="F16" i="109" s="1"/>
  <c r="G16" i="109" s="1"/>
  <c r="H16" i="109" s="1"/>
  <c r="I16" i="109" s="1"/>
  <c r="J16" i="109" s="1"/>
  <c r="K16" i="109" s="1"/>
  <c r="L16" i="109" s="1"/>
  <c r="M16" i="109" s="1"/>
  <c r="X36" i="95" s="1"/>
  <c r="N7" i="109"/>
  <c r="B10" i="110"/>
  <c r="D10" i="110"/>
  <c r="E10" i="110" s="1"/>
  <c r="F10" i="110" s="1"/>
  <c r="G10" i="110" s="1"/>
  <c r="Y30" i="95" s="1"/>
  <c r="B14" i="110"/>
  <c r="D14" i="110"/>
  <c r="E14" i="110" s="1"/>
  <c r="F14" i="110" s="1"/>
  <c r="G14" i="110" s="1"/>
  <c r="H14" i="110" s="1"/>
  <c r="I14" i="110" s="1"/>
  <c r="J14" i="110" s="1"/>
  <c r="K14" i="110" s="1"/>
  <c r="Y34" i="95" s="1"/>
  <c r="N15" i="120"/>
  <c r="R15" i="120"/>
  <c r="N14" i="117"/>
  <c r="R14" i="117"/>
  <c r="N15" i="91"/>
  <c r="N9" i="91"/>
  <c r="N8" i="90"/>
  <c r="N13" i="121"/>
  <c r="R13" i="121"/>
  <c r="T8" i="119"/>
  <c r="W8" i="119" s="1"/>
  <c r="E16" i="118"/>
  <c r="F16" i="118" s="1"/>
  <c r="G16" i="118" s="1"/>
  <c r="H16" i="118" s="1"/>
  <c r="I16" i="118" s="1"/>
  <c r="J16" i="118" s="1"/>
  <c r="K16" i="118" s="1"/>
  <c r="L16" i="118" s="1"/>
  <c r="M16" i="118" s="1"/>
  <c r="N14" i="87"/>
  <c r="D16" i="108"/>
  <c r="E16" i="108" s="1"/>
  <c r="F16" i="108" s="1"/>
  <c r="G16" i="108" s="1"/>
  <c r="H16" i="108" s="1"/>
  <c r="I16" i="108" s="1"/>
  <c r="J16" i="108" s="1"/>
  <c r="K16" i="108" s="1"/>
  <c r="L16" i="108" s="1"/>
  <c r="M16" i="108" s="1"/>
  <c r="W36" i="95" s="1"/>
  <c r="B16" i="108"/>
  <c r="B10" i="108"/>
  <c r="D10" i="108"/>
  <c r="E10" i="108" s="1"/>
  <c r="F10" i="108" s="1"/>
  <c r="G10" i="108" s="1"/>
  <c r="W30" i="95" s="1"/>
  <c r="N7" i="108"/>
  <c r="F23" i="122"/>
  <c r="N11" i="92"/>
  <c r="N12" i="92"/>
  <c r="D16" i="99"/>
  <c r="E16" i="99" s="1"/>
  <c r="F16" i="99" s="1"/>
  <c r="G16" i="99" s="1"/>
  <c r="H16" i="99" s="1"/>
  <c r="I16" i="99" s="1"/>
  <c r="J16" i="99" s="1"/>
  <c r="K16" i="99" s="1"/>
  <c r="L16" i="99" s="1"/>
  <c r="M16" i="99" s="1"/>
  <c r="U36" i="95" s="1"/>
  <c r="B16" i="99"/>
  <c r="B12" i="99"/>
  <c r="D12" i="99"/>
  <c r="E12" i="99" s="1"/>
  <c r="F12" i="99" s="1"/>
  <c r="G12" i="99" s="1"/>
  <c r="H12" i="99" s="1"/>
  <c r="I12" i="99" s="1"/>
  <c r="U32" i="95" s="1"/>
  <c r="N9" i="93"/>
  <c r="T14" i="118"/>
  <c r="W14" i="118" s="1"/>
  <c r="N12" i="91"/>
  <c r="T14" i="90"/>
  <c r="S11" i="120"/>
  <c r="S13" i="115"/>
  <c r="N13" i="117"/>
  <c r="R13" i="117"/>
  <c r="M3" i="95"/>
  <c r="N9" i="100"/>
  <c r="N13" i="100"/>
  <c r="N14" i="92"/>
  <c r="B10" i="112"/>
  <c r="D10" i="112"/>
  <c r="E10" i="112" s="1"/>
  <c r="F10" i="112" s="1"/>
  <c r="G10" i="112" s="1"/>
  <c r="AA30" i="95" s="1"/>
  <c r="B12" i="112"/>
  <c r="D12" i="112"/>
  <c r="E12" i="112" s="1"/>
  <c r="F12" i="112" s="1"/>
  <c r="G12" i="112" s="1"/>
  <c r="H12" i="112" s="1"/>
  <c r="I12" i="112" s="1"/>
  <c r="AA32" i="95" s="1"/>
  <c r="N12" i="118"/>
  <c r="R12" i="118"/>
  <c r="F10" i="115"/>
  <c r="G10" i="115" s="1"/>
  <c r="B16" i="111"/>
  <c r="D16" i="111"/>
  <c r="E16" i="111" s="1"/>
  <c r="F16" i="111" s="1"/>
  <c r="G16" i="111" s="1"/>
  <c r="H16" i="111" s="1"/>
  <c r="I16" i="111" s="1"/>
  <c r="J16" i="111" s="1"/>
  <c r="K16" i="111" s="1"/>
  <c r="L16" i="111" s="1"/>
  <c r="M16" i="111" s="1"/>
  <c r="Z36" i="95" s="1"/>
  <c r="B11" i="111"/>
  <c r="D11" i="111"/>
  <c r="E11" i="111" s="1"/>
  <c r="F11" i="111" s="1"/>
  <c r="G11" i="111" s="1"/>
  <c r="H11" i="111" s="1"/>
  <c r="Z31" i="95" s="1"/>
  <c r="B8" i="111"/>
  <c r="D8" i="111"/>
  <c r="E8" i="111" s="1"/>
  <c r="Z28" i="95" s="1"/>
  <c r="E45" i="117"/>
  <c r="E21" i="117"/>
  <c r="N14" i="107"/>
  <c r="R13" i="90"/>
  <c r="E51" i="90" s="1"/>
  <c r="N13" i="90"/>
  <c r="E53" i="116"/>
  <c r="E29" i="116"/>
  <c r="N16" i="117"/>
  <c r="N15" i="87"/>
  <c r="S14" i="120"/>
  <c r="T12" i="116"/>
  <c r="W12" i="116" s="1"/>
  <c r="T10" i="117"/>
  <c r="W10" i="117" s="1"/>
  <c r="N13" i="92"/>
  <c r="T10" i="120"/>
  <c r="W10" i="120" s="1"/>
  <c r="S9" i="121"/>
  <c r="S13" i="120"/>
  <c r="T15" i="118"/>
  <c r="W15" i="118" s="1"/>
  <c r="N16" i="91"/>
  <c r="N10" i="91"/>
  <c r="N12" i="121"/>
  <c r="R12" i="121"/>
  <c r="R11" i="118"/>
  <c r="N12" i="119"/>
  <c r="S13" i="118"/>
  <c r="S14" i="116"/>
  <c r="T14" i="121"/>
  <c r="W14" i="121" s="1"/>
  <c r="T16" i="121"/>
  <c r="W16" i="121" s="1"/>
  <c r="E9" i="120"/>
  <c r="F9" i="120" s="1"/>
  <c r="N13" i="87"/>
  <c r="F15" i="115"/>
  <c r="G15" i="115" s="1"/>
  <c r="H15" i="115" s="1"/>
  <c r="I15" i="115" s="1"/>
  <c r="J15" i="115" s="1"/>
  <c r="K15" i="115" s="1"/>
  <c r="L15" i="115" s="1"/>
  <c r="N8" i="100"/>
  <c r="N14" i="100"/>
  <c r="N16" i="100"/>
  <c r="R12" i="117"/>
  <c r="N12" i="117"/>
  <c r="N15" i="92"/>
  <c r="E45" i="88"/>
  <c r="E21" i="88"/>
  <c r="D75" i="95" s="1"/>
  <c r="D99" i="95" s="1"/>
  <c r="B11" i="109"/>
  <c r="D11" i="109"/>
  <c r="E11" i="109" s="1"/>
  <c r="F11" i="109" s="1"/>
  <c r="G11" i="109" s="1"/>
  <c r="H11" i="109" s="1"/>
  <c r="X31" i="95" s="1"/>
  <c r="B14" i="109"/>
  <c r="D14" i="109"/>
  <c r="E14" i="109" s="1"/>
  <c r="F14" i="109" s="1"/>
  <c r="G14" i="109" s="1"/>
  <c r="H14" i="109" s="1"/>
  <c r="I14" i="109" s="1"/>
  <c r="J14" i="109" s="1"/>
  <c r="K14" i="109" s="1"/>
  <c r="X34" i="95" s="1"/>
  <c r="B16" i="110"/>
  <c r="D16" i="110"/>
  <c r="E16" i="110" s="1"/>
  <c r="F16" i="110" s="1"/>
  <c r="G16" i="110" s="1"/>
  <c r="H16" i="110" s="1"/>
  <c r="I16" i="110" s="1"/>
  <c r="J16" i="110" s="1"/>
  <c r="K16" i="110" s="1"/>
  <c r="L16" i="110" s="1"/>
  <c r="M16" i="110" s="1"/>
  <c r="Y36" i="95" s="1"/>
  <c r="D15" i="110"/>
  <c r="E15" i="110" s="1"/>
  <c r="F15" i="110" s="1"/>
  <c r="G15" i="110" s="1"/>
  <c r="H15" i="110" s="1"/>
  <c r="I15" i="110" s="1"/>
  <c r="J15" i="110" s="1"/>
  <c r="K15" i="110" s="1"/>
  <c r="L15" i="110" s="1"/>
  <c r="Y35" i="95" s="1"/>
  <c r="B15" i="110"/>
  <c r="B8" i="110"/>
  <c r="D8" i="110"/>
  <c r="E8" i="110" s="1"/>
  <c r="Y28" i="95" s="1"/>
  <c r="E13" i="119"/>
  <c r="F13" i="119" s="1"/>
  <c r="G13" i="119" s="1"/>
  <c r="H13" i="119" s="1"/>
  <c r="I13" i="119" s="1"/>
  <c r="J13" i="119" s="1"/>
  <c r="R15" i="121"/>
  <c r="N15" i="121"/>
  <c r="N10" i="90"/>
  <c r="R10" i="90"/>
  <c r="E48" i="90" s="1"/>
  <c r="R15" i="90"/>
  <c r="E53" i="90" s="1"/>
  <c r="N15" i="90"/>
  <c r="E21" i="100"/>
  <c r="M75" i="95" s="1"/>
  <c r="N11" i="100"/>
  <c r="D15" i="108"/>
  <c r="E15" i="108" s="1"/>
  <c r="F15" i="108" s="1"/>
  <c r="G15" i="108" s="1"/>
  <c r="H15" i="108" s="1"/>
  <c r="I15" i="108" s="1"/>
  <c r="J15" i="108" s="1"/>
  <c r="K15" i="108" s="1"/>
  <c r="L15" i="108" s="1"/>
  <c r="W35" i="95" s="1"/>
  <c r="B15" i="108"/>
  <c r="B14" i="108"/>
  <c r="D14" i="108"/>
  <c r="E14" i="108" s="1"/>
  <c r="F14" i="108" s="1"/>
  <c r="G14" i="108" s="1"/>
  <c r="H14" i="108" s="1"/>
  <c r="I14" i="108" s="1"/>
  <c r="J14" i="108" s="1"/>
  <c r="K14" i="108" s="1"/>
  <c r="W34" i="95" s="1"/>
  <c r="D13" i="99"/>
  <c r="E13" i="99" s="1"/>
  <c r="F13" i="99" s="1"/>
  <c r="G13" i="99" s="1"/>
  <c r="H13" i="99" s="1"/>
  <c r="I13" i="99" s="1"/>
  <c r="J13" i="99" s="1"/>
  <c r="U33" i="95" s="1"/>
  <c r="B13" i="99"/>
  <c r="B11" i="99"/>
  <c r="D11" i="99"/>
  <c r="E11" i="99" s="1"/>
  <c r="F11" i="99" s="1"/>
  <c r="G11" i="99" s="1"/>
  <c r="H11" i="99" s="1"/>
  <c r="U31" i="95" s="1"/>
  <c r="N8" i="88"/>
  <c r="N12" i="88"/>
  <c r="E3" i="95"/>
  <c r="R8" i="117"/>
  <c r="N8" i="117"/>
  <c r="N9" i="117"/>
  <c r="R9" i="117"/>
  <c r="N9" i="107"/>
  <c r="N15" i="107"/>
  <c r="E21" i="91"/>
  <c r="F75" i="95" s="1"/>
  <c r="N14" i="91"/>
  <c r="N8" i="121"/>
  <c r="R8" i="121"/>
  <c r="E21" i="119"/>
  <c r="E45" i="119"/>
  <c r="N12" i="87"/>
  <c r="T14" i="116"/>
  <c r="W14" i="116" s="1"/>
  <c r="R9" i="118"/>
  <c r="N9" i="118"/>
  <c r="N9" i="92"/>
  <c r="B14" i="112"/>
  <c r="D14" i="112"/>
  <c r="E14" i="112" s="1"/>
  <c r="F14" i="112" s="1"/>
  <c r="G14" i="112" s="1"/>
  <c r="H14" i="112" s="1"/>
  <c r="I14" i="112" s="1"/>
  <c r="J14" i="112" s="1"/>
  <c r="K14" i="112" s="1"/>
  <c r="AA34" i="95" s="1"/>
  <c r="D16" i="112"/>
  <c r="E16" i="112" s="1"/>
  <c r="F16" i="112" s="1"/>
  <c r="G16" i="112" s="1"/>
  <c r="H16" i="112" s="1"/>
  <c r="I16" i="112" s="1"/>
  <c r="J16" i="112" s="1"/>
  <c r="K16" i="112" s="1"/>
  <c r="L16" i="112" s="1"/>
  <c r="M16" i="112" s="1"/>
  <c r="AA36" i="95" s="1"/>
  <c r="B16" i="112"/>
  <c r="N7" i="112"/>
  <c r="G11" i="115"/>
  <c r="H11" i="115" s="1"/>
  <c r="N9" i="88"/>
  <c r="V7" i="120"/>
  <c r="U7" i="120"/>
  <c r="E9" i="115"/>
  <c r="F9" i="115" s="1"/>
  <c r="D10" i="111"/>
  <c r="E10" i="111" s="1"/>
  <c r="F10" i="111" s="1"/>
  <c r="G10" i="111" s="1"/>
  <c r="Z30" i="95" s="1"/>
  <c r="B10" i="111"/>
  <c r="B14" i="111"/>
  <c r="D14" i="111"/>
  <c r="E14" i="111" s="1"/>
  <c r="F14" i="111" s="1"/>
  <c r="G14" i="111" s="1"/>
  <c r="H14" i="111" s="1"/>
  <c r="I14" i="111" s="1"/>
  <c r="J14" i="111" s="1"/>
  <c r="K14" i="111" s="1"/>
  <c r="Z34" i="95" s="1"/>
  <c r="N7" i="111"/>
  <c r="N16" i="107"/>
  <c r="N8" i="91"/>
  <c r="E21" i="92"/>
  <c r="G75" i="95" s="1"/>
  <c r="N10" i="92"/>
  <c r="R9" i="121"/>
  <c r="N9" i="121"/>
  <c r="N10" i="93"/>
  <c r="N8" i="107"/>
  <c r="R12" i="90"/>
  <c r="E50" i="90" s="1"/>
  <c r="N12" i="90"/>
  <c r="N11" i="90"/>
  <c r="R11" i="90"/>
  <c r="E49" i="90" s="1"/>
  <c r="U14" i="88" l="1"/>
  <c r="G40" i="88" s="1"/>
  <c r="U7" i="94"/>
  <c r="G33" i="94" s="1"/>
  <c r="E111" i="95"/>
  <c r="E123" i="95"/>
  <c r="D111" i="95"/>
  <c r="B39" i="95"/>
  <c r="N14" i="97" s="1"/>
  <c r="M111" i="95"/>
  <c r="G99" i="95"/>
  <c r="G111" i="95"/>
  <c r="F99" i="95"/>
  <c r="F111" i="95"/>
  <c r="H111" i="95"/>
  <c r="V111" i="95"/>
  <c r="X63" i="95"/>
  <c r="M63" i="95"/>
  <c r="M99" i="95"/>
  <c r="H99" i="95"/>
  <c r="E99" i="95"/>
  <c r="U10" i="88"/>
  <c r="G48" i="88" s="1"/>
  <c r="U15" i="88"/>
  <c r="G53" i="88" s="1"/>
  <c r="U12" i="90"/>
  <c r="F50" i="90" s="1"/>
  <c r="U15" i="92"/>
  <c r="F53" i="92" s="1"/>
  <c r="U10" i="92"/>
  <c r="G36" i="92" s="1"/>
  <c r="U11" i="92"/>
  <c r="G25" i="92" s="1"/>
  <c r="U11" i="87"/>
  <c r="G25" i="87" s="1"/>
  <c r="U10" i="91"/>
  <c r="G24" i="91" s="1"/>
  <c r="G45" i="103"/>
  <c r="U7" i="105"/>
  <c r="G33" i="105" s="1"/>
  <c r="G45" i="102"/>
  <c r="U13" i="91"/>
  <c r="G51" i="91" s="1"/>
  <c r="G21" i="102"/>
  <c r="G33" i="104"/>
  <c r="U15" i="91"/>
  <c r="F41" i="91" s="1"/>
  <c r="U9" i="88"/>
  <c r="G47" i="88" s="1"/>
  <c r="U15" i="87"/>
  <c r="G53" i="87" s="1"/>
  <c r="F51" i="107"/>
  <c r="U10" i="93"/>
  <c r="F36" i="93" s="1"/>
  <c r="G33" i="103"/>
  <c r="R8" i="80"/>
  <c r="E46" i="80" s="1"/>
  <c r="G45" i="117"/>
  <c r="U14" i="91"/>
  <c r="G40" i="91" s="1"/>
  <c r="U15" i="93"/>
  <c r="G53" i="93" s="1"/>
  <c r="U16" i="93"/>
  <c r="F54" i="93" s="1"/>
  <c r="T8" i="80"/>
  <c r="U12" i="93"/>
  <c r="F50" i="93" s="1"/>
  <c r="U11" i="100"/>
  <c r="G49" i="100" s="1"/>
  <c r="U9" i="90"/>
  <c r="F47" i="90" s="1"/>
  <c r="U11" i="93"/>
  <c r="F49" i="93" s="1"/>
  <c r="U9" i="107"/>
  <c r="G35" i="107" s="1"/>
  <c r="U8" i="88"/>
  <c r="G22" i="88" s="1"/>
  <c r="U14" i="107"/>
  <c r="G52" i="107" s="1"/>
  <c r="Q8" i="97"/>
  <c r="E63" i="95"/>
  <c r="R8" i="97"/>
  <c r="F63" i="95"/>
  <c r="G49" i="88"/>
  <c r="G37" i="88"/>
  <c r="G25" i="88"/>
  <c r="U12" i="91"/>
  <c r="F38" i="91" s="1"/>
  <c r="T12" i="108"/>
  <c r="T16" i="108"/>
  <c r="G29" i="107"/>
  <c r="G41" i="107"/>
  <c r="G53" i="107"/>
  <c r="F41" i="107"/>
  <c r="U14" i="90"/>
  <c r="F52" i="90" s="1"/>
  <c r="S8" i="97"/>
  <c r="G63" i="95"/>
  <c r="U13" i="93"/>
  <c r="F39" i="93" s="1"/>
  <c r="E45" i="111"/>
  <c r="F45" i="111" s="1"/>
  <c r="E36" i="111"/>
  <c r="E35" i="111"/>
  <c r="E39" i="111"/>
  <c r="E33" i="111"/>
  <c r="F33" i="111" s="1"/>
  <c r="E37" i="111"/>
  <c r="E41" i="111"/>
  <c r="E40" i="111"/>
  <c r="E38" i="111"/>
  <c r="E42" i="111"/>
  <c r="E34" i="111"/>
  <c r="E45" i="109"/>
  <c r="F45" i="109" s="1"/>
  <c r="E39" i="109"/>
  <c r="E42" i="109"/>
  <c r="E33" i="109"/>
  <c r="F33" i="109" s="1"/>
  <c r="E34" i="109"/>
  <c r="E37" i="109"/>
  <c r="E36" i="109"/>
  <c r="E40" i="109"/>
  <c r="E41" i="109"/>
  <c r="E35" i="109"/>
  <c r="E38" i="109"/>
  <c r="S15" i="108"/>
  <c r="F53" i="107"/>
  <c r="E45" i="99"/>
  <c r="F45" i="99" s="1"/>
  <c r="E33" i="99"/>
  <c r="E36" i="99"/>
  <c r="E37" i="99"/>
  <c r="E38" i="99"/>
  <c r="E42" i="99"/>
  <c r="E39" i="99"/>
  <c r="E35" i="99"/>
  <c r="E34" i="99"/>
  <c r="E40" i="99"/>
  <c r="E41" i="99"/>
  <c r="F41" i="100"/>
  <c r="F33" i="107"/>
  <c r="G21" i="89"/>
  <c r="G45" i="89"/>
  <c r="G33" i="89"/>
  <c r="U11" i="90"/>
  <c r="F49" i="90" s="1"/>
  <c r="G21" i="96"/>
  <c r="G45" i="96"/>
  <c r="G33" i="96"/>
  <c r="U8" i="91"/>
  <c r="F34" i="91" s="1"/>
  <c r="E45" i="108"/>
  <c r="F45" i="108" s="1"/>
  <c r="E33" i="108"/>
  <c r="F33" i="108" s="1"/>
  <c r="E37" i="108"/>
  <c r="E40" i="108"/>
  <c r="E38" i="108"/>
  <c r="E41" i="108"/>
  <c r="E39" i="108"/>
  <c r="E36" i="108"/>
  <c r="E34" i="108"/>
  <c r="E42" i="108"/>
  <c r="E35" i="108"/>
  <c r="F33" i="100"/>
  <c r="G21" i="106"/>
  <c r="G33" i="106"/>
  <c r="G45" i="106"/>
  <c r="G21" i="94"/>
  <c r="T8" i="97"/>
  <c r="H63" i="95"/>
  <c r="E22" i="90"/>
  <c r="E76" i="95" s="1"/>
  <c r="Q30" i="97" s="1"/>
  <c r="E46" i="90"/>
  <c r="U14" i="92"/>
  <c r="F40" i="92" s="1"/>
  <c r="U9" i="93"/>
  <c r="F35" i="93" s="1"/>
  <c r="E45" i="112"/>
  <c r="F45" i="112" s="1"/>
  <c r="E33" i="112"/>
  <c r="F33" i="112" s="1"/>
  <c r="E36" i="112"/>
  <c r="E39" i="112"/>
  <c r="E34" i="112"/>
  <c r="E38" i="112"/>
  <c r="E37" i="112"/>
  <c r="E35" i="112"/>
  <c r="E42" i="112"/>
  <c r="E40" i="112"/>
  <c r="E41" i="112"/>
  <c r="E45" i="110"/>
  <c r="F45" i="110" s="1"/>
  <c r="E33" i="110"/>
  <c r="F33" i="110" s="1"/>
  <c r="E34" i="110"/>
  <c r="E35" i="110"/>
  <c r="E36" i="110"/>
  <c r="E37" i="110"/>
  <c r="E38" i="110"/>
  <c r="E39" i="110"/>
  <c r="E42" i="110"/>
  <c r="E41" i="110"/>
  <c r="E40" i="110"/>
  <c r="T13" i="108"/>
  <c r="G27" i="107"/>
  <c r="G39" i="107"/>
  <c r="G51" i="107"/>
  <c r="G29" i="100"/>
  <c r="G41" i="100"/>
  <c r="G53" i="100"/>
  <c r="F53" i="100"/>
  <c r="U8" i="100"/>
  <c r="F34" i="100" s="1"/>
  <c r="S8" i="80"/>
  <c r="F39" i="107"/>
  <c r="B24" i="95"/>
  <c r="B48" i="95" s="1"/>
  <c r="R16" i="80"/>
  <c r="E54" i="80" s="1"/>
  <c r="S14" i="80"/>
  <c r="B17" i="95"/>
  <c r="R9" i="80"/>
  <c r="E47" i="80" s="1"/>
  <c r="T12" i="80"/>
  <c r="B23" i="95"/>
  <c r="B47" i="95" s="1"/>
  <c r="R15" i="80"/>
  <c r="E53" i="80" s="1"/>
  <c r="S16" i="80"/>
  <c r="T11" i="80"/>
  <c r="B22" i="95"/>
  <c r="R14" i="80"/>
  <c r="E52" i="80" s="1"/>
  <c r="T10" i="80"/>
  <c r="B20" i="95"/>
  <c r="R12" i="80"/>
  <c r="E50" i="80" s="1"/>
  <c r="S13" i="80"/>
  <c r="T16" i="80"/>
  <c r="B18" i="95"/>
  <c r="B42" i="95" s="1"/>
  <c r="R10" i="80"/>
  <c r="E48" i="80" s="1"/>
  <c r="S11" i="80"/>
  <c r="S9" i="80"/>
  <c r="S10" i="80"/>
  <c r="T15" i="80"/>
  <c r="T13" i="80"/>
  <c r="T14" i="80"/>
  <c r="T9" i="80"/>
  <c r="S12" i="80"/>
  <c r="S15" i="80"/>
  <c r="B21" i="95"/>
  <c r="B45" i="95" s="1"/>
  <c r="R13" i="80"/>
  <c r="E51" i="80" s="1"/>
  <c r="U10" i="87"/>
  <c r="U12" i="87"/>
  <c r="U8" i="87"/>
  <c r="U9" i="87"/>
  <c r="F35" i="87" s="1"/>
  <c r="U14" i="87"/>
  <c r="F40" i="87" s="1"/>
  <c r="U13" i="87"/>
  <c r="U16" i="87"/>
  <c r="I27" i="95"/>
  <c r="I39" i="95" s="1"/>
  <c r="U14" i="97" s="1"/>
  <c r="R7" i="94"/>
  <c r="J27" i="95"/>
  <c r="J39" i="95" s="1"/>
  <c r="V14" i="97" s="1"/>
  <c r="R7" i="96"/>
  <c r="L15" i="95"/>
  <c r="L39" i="95" s="1"/>
  <c r="R7" i="89"/>
  <c r="U13" i="100"/>
  <c r="U14" i="100"/>
  <c r="F52" i="100" s="1"/>
  <c r="U12" i="100"/>
  <c r="F50" i="100" s="1"/>
  <c r="U9" i="100"/>
  <c r="U10" i="100"/>
  <c r="U16" i="100"/>
  <c r="F42" i="100" s="1"/>
  <c r="O15" i="95"/>
  <c r="O39" i="95" s="1"/>
  <c r="R7" i="102"/>
  <c r="P15" i="95"/>
  <c r="P39" i="95" s="1"/>
  <c r="R7" i="103"/>
  <c r="Q15" i="95"/>
  <c r="Q39" i="95" s="1"/>
  <c r="R7" i="104"/>
  <c r="R27" i="95"/>
  <c r="R39" i="95" s="1"/>
  <c r="R7" i="105"/>
  <c r="S27" i="95"/>
  <c r="S39" i="95" s="1"/>
  <c r="R7" i="106"/>
  <c r="S8" i="99"/>
  <c r="S13" i="99"/>
  <c r="S16" i="99"/>
  <c r="T15" i="99"/>
  <c r="S10" i="99"/>
  <c r="U19" i="95"/>
  <c r="U43" i="95" s="1"/>
  <c r="R11" i="99"/>
  <c r="E49" i="99" s="1"/>
  <c r="U20" i="95"/>
  <c r="U44" i="95" s="1"/>
  <c r="R12" i="99"/>
  <c r="E50" i="99" s="1"/>
  <c r="U22" i="95"/>
  <c r="U46" i="95" s="1"/>
  <c r="R14" i="99"/>
  <c r="E52" i="99" s="1"/>
  <c r="T8" i="99"/>
  <c r="T13" i="99"/>
  <c r="T16" i="99"/>
  <c r="S15" i="99"/>
  <c r="T10" i="99"/>
  <c r="U21" i="95"/>
  <c r="U45" i="95" s="1"/>
  <c r="R13" i="99"/>
  <c r="E51" i="99" s="1"/>
  <c r="U24" i="95"/>
  <c r="U48" i="95" s="1"/>
  <c r="R16" i="99"/>
  <c r="E54" i="99" s="1"/>
  <c r="U23" i="95"/>
  <c r="U47" i="95" s="1"/>
  <c r="R15" i="99"/>
  <c r="E53" i="99" s="1"/>
  <c r="U16" i="95"/>
  <c r="U40" i="95" s="1"/>
  <c r="R8" i="99"/>
  <c r="E46" i="99" s="1"/>
  <c r="U17" i="95"/>
  <c r="U41" i="95" s="1"/>
  <c r="R9" i="99"/>
  <c r="E47" i="99" s="1"/>
  <c r="T11" i="99"/>
  <c r="S12" i="99"/>
  <c r="S14" i="99"/>
  <c r="T9" i="99"/>
  <c r="U18" i="95"/>
  <c r="U42" i="95" s="1"/>
  <c r="R10" i="99"/>
  <c r="E48" i="99" s="1"/>
  <c r="S11" i="99"/>
  <c r="T12" i="99"/>
  <c r="T14" i="99"/>
  <c r="S9" i="99"/>
  <c r="U8" i="107"/>
  <c r="F34" i="107" s="1"/>
  <c r="U12" i="107"/>
  <c r="U16" i="107"/>
  <c r="F54" i="107" s="1"/>
  <c r="U10" i="107"/>
  <c r="U11" i="107"/>
  <c r="F37" i="107" s="1"/>
  <c r="W23" i="95"/>
  <c r="W47" i="95" s="1"/>
  <c r="R15" i="108"/>
  <c r="E53" i="108" s="1"/>
  <c r="W22" i="95"/>
  <c r="W46" i="95" s="1"/>
  <c r="R14" i="108"/>
  <c r="E52" i="108" s="1"/>
  <c r="W21" i="95"/>
  <c r="W45" i="95" s="1"/>
  <c r="R13" i="108"/>
  <c r="E51" i="108" s="1"/>
  <c r="S13" i="108"/>
  <c r="S12" i="108"/>
  <c r="T15" i="108"/>
  <c r="S16" i="108"/>
  <c r="W16" i="95"/>
  <c r="W40" i="95" s="1"/>
  <c r="R8" i="108"/>
  <c r="E46" i="108" s="1"/>
  <c r="W18" i="95"/>
  <c r="W42" i="95" s="1"/>
  <c r="R10" i="108"/>
  <c r="E48" i="108" s="1"/>
  <c r="S9" i="108"/>
  <c r="S14" i="108"/>
  <c r="S8" i="108"/>
  <c r="S10" i="108"/>
  <c r="T11" i="108"/>
  <c r="W20" i="95"/>
  <c r="W44" i="95" s="1"/>
  <c r="R12" i="108"/>
  <c r="E50" i="108" s="1"/>
  <c r="W17" i="95"/>
  <c r="W41" i="95" s="1"/>
  <c r="R9" i="108"/>
  <c r="E47" i="108" s="1"/>
  <c r="W24" i="95"/>
  <c r="W48" i="95" s="1"/>
  <c r="R16" i="108"/>
  <c r="E54" i="108" s="1"/>
  <c r="W19" i="95"/>
  <c r="W43" i="95" s="1"/>
  <c r="R11" i="108"/>
  <c r="E49" i="108" s="1"/>
  <c r="T9" i="108"/>
  <c r="T14" i="108"/>
  <c r="T8" i="108"/>
  <c r="T10" i="108"/>
  <c r="S11" i="108"/>
  <c r="X24" i="95"/>
  <c r="X48" i="95" s="1"/>
  <c r="R16" i="109"/>
  <c r="E54" i="109" s="1"/>
  <c r="X20" i="95"/>
  <c r="X44" i="95" s="1"/>
  <c r="R12" i="109"/>
  <c r="E50" i="109" s="1"/>
  <c r="T10" i="109"/>
  <c r="S13" i="109"/>
  <c r="S12" i="109"/>
  <c r="S14" i="109"/>
  <c r="X22" i="95"/>
  <c r="X46" i="95" s="1"/>
  <c r="R14" i="109"/>
  <c r="E52" i="109" s="1"/>
  <c r="X21" i="95"/>
  <c r="X45" i="95" s="1"/>
  <c r="R13" i="109"/>
  <c r="E51" i="109" s="1"/>
  <c r="X16" i="95"/>
  <c r="X40" i="95" s="1"/>
  <c r="R8" i="109"/>
  <c r="E46" i="109" s="1"/>
  <c r="X17" i="95"/>
  <c r="X41" i="95" s="1"/>
  <c r="R9" i="109"/>
  <c r="E47" i="109" s="1"/>
  <c r="S10" i="109"/>
  <c r="T13" i="109"/>
  <c r="T12" i="109"/>
  <c r="T14" i="109"/>
  <c r="X18" i="95"/>
  <c r="X42" i="95" s="1"/>
  <c r="R10" i="109"/>
  <c r="E48" i="109" s="1"/>
  <c r="S16" i="109"/>
  <c r="T15" i="109"/>
  <c r="S8" i="109"/>
  <c r="T9" i="109"/>
  <c r="T11" i="109"/>
  <c r="X19" i="95"/>
  <c r="X43" i="95" s="1"/>
  <c r="R11" i="109"/>
  <c r="E49" i="109" s="1"/>
  <c r="X23" i="95"/>
  <c r="X47" i="95" s="1"/>
  <c r="R15" i="109"/>
  <c r="E53" i="109" s="1"/>
  <c r="T16" i="109"/>
  <c r="S15" i="109"/>
  <c r="T8" i="109"/>
  <c r="S9" i="109"/>
  <c r="S11" i="109"/>
  <c r="Y16" i="95"/>
  <c r="Y40" i="95" s="1"/>
  <c r="R8" i="110"/>
  <c r="E46" i="110" s="1"/>
  <c r="Y24" i="95"/>
  <c r="Y48" i="95" s="1"/>
  <c r="R16" i="110"/>
  <c r="E54" i="110" s="1"/>
  <c r="Y22" i="95"/>
  <c r="Y46" i="95" s="1"/>
  <c r="R14" i="110"/>
  <c r="E52" i="110" s="1"/>
  <c r="Y21" i="95"/>
  <c r="Y45" i="95" s="1"/>
  <c r="R13" i="110"/>
  <c r="E51" i="110" s="1"/>
  <c r="Y20" i="95"/>
  <c r="Y44" i="95" s="1"/>
  <c r="R12" i="110"/>
  <c r="E50" i="110" s="1"/>
  <c r="T15" i="110"/>
  <c r="S8" i="110"/>
  <c r="S10" i="110"/>
  <c r="T13" i="110"/>
  <c r="S12" i="110"/>
  <c r="Y23" i="95"/>
  <c r="Y47" i="95" s="1"/>
  <c r="R15" i="110"/>
  <c r="E53" i="110" s="1"/>
  <c r="S15" i="110"/>
  <c r="T8" i="110"/>
  <c r="T10" i="110"/>
  <c r="S13" i="110"/>
  <c r="T12" i="110"/>
  <c r="Y18" i="95"/>
  <c r="Y42" i="95" s="1"/>
  <c r="R10" i="110"/>
  <c r="E48" i="110" s="1"/>
  <c r="Y17" i="95"/>
  <c r="Y41" i="95" s="1"/>
  <c r="R9" i="110"/>
  <c r="E47" i="110" s="1"/>
  <c r="S16" i="110"/>
  <c r="S14" i="110"/>
  <c r="T11" i="110"/>
  <c r="T9" i="110"/>
  <c r="Y19" i="95"/>
  <c r="Y43" i="95" s="1"/>
  <c r="R11" i="110"/>
  <c r="E49" i="110" s="1"/>
  <c r="T16" i="110"/>
  <c r="T14" i="110"/>
  <c r="S11" i="110"/>
  <c r="S9" i="110"/>
  <c r="Z22" i="95"/>
  <c r="Z46" i="95" s="1"/>
  <c r="R14" i="111"/>
  <c r="E52" i="111" s="1"/>
  <c r="Z21" i="95"/>
  <c r="Z45" i="95" s="1"/>
  <c r="R13" i="111"/>
  <c r="E51" i="111" s="1"/>
  <c r="S16" i="111"/>
  <c r="S12" i="111"/>
  <c r="T15" i="111"/>
  <c r="S14" i="111"/>
  <c r="Z18" i="95"/>
  <c r="Z42" i="95" s="1"/>
  <c r="R10" i="111"/>
  <c r="E48" i="111" s="1"/>
  <c r="Z16" i="95"/>
  <c r="Z40" i="95" s="1"/>
  <c r="R8" i="111"/>
  <c r="E46" i="111" s="1"/>
  <c r="Z24" i="95"/>
  <c r="Z48" i="95" s="1"/>
  <c r="R16" i="111"/>
  <c r="E54" i="111" s="1"/>
  <c r="Z20" i="95"/>
  <c r="Z44" i="95" s="1"/>
  <c r="R12" i="111"/>
  <c r="E50" i="111" s="1"/>
  <c r="T16" i="111"/>
  <c r="T12" i="111"/>
  <c r="S15" i="111"/>
  <c r="T14" i="111"/>
  <c r="Z17" i="95"/>
  <c r="Z41" i="95" s="1"/>
  <c r="R9" i="111"/>
  <c r="E47" i="111" s="1"/>
  <c r="T11" i="111"/>
  <c r="S8" i="111"/>
  <c r="S9" i="111"/>
  <c r="S13" i="111"/>
  <c r="S10" i="111"/>
  <c r="Z19" i="95"/>
  <c r="Z43" i="95" s="1"/>
  <c r="R11" i="111"/>
  <c r="E49" i="111" s="1"/>
  <c r="Z23" i="95"/>
  <c r="Z47" i="95" s="1"/>
  <c r="R15" i="111"/>
  <c r="E53" i="111" s="1"/>
  <c r="S11" i="111"/>
  <c r="T8" i="111"/>
  <c r="T9" i="111"/>
  <c r="T13" i="111"/>
  <c r="T10" i="111"/>
  <c r="AA16" i="95"/>
  <c r="AA40" i="95" s="1"/>
  <c r="R8" i="112"/>
  <c r="E46" i="112" s="1"/>
  <c r="AA21" i="95"/>
  <c r="AA45" i="95" s="1"/>
  <c r="R13" i="112"/>
  <c r="E51" i="112" s="1"/>
  <c r="S10" i="112"/>
  <c r="T9" i="112"/>
  <c r="T15" i="112"/>
  <c r="S16" i="112"/>
  <c r="AA22" i="95"/>
  <c r="AA46" i="95" s="1"/>
  <c r="R14" i="112"/>
  <c r="E52" i="112" s="1"/>
  <c r="AA18" i="95"/>
  <c r="AA42" i="95" s="1"/>
  <c r="R10" i="112"/>
  <c r="E48" i="112" s="1"/>
  <c r="AA23" i="95"/>
  <c r="AA47" i="95" s="1"/>
  <c r="R15" i="112"/>
  <c r="E53" i="112" s="1"/>
  <c r="T10" i="112"/>
  <c r="S9" i="112"/>
  <c r="S15" i="112"/>
  <c r="T16" i="112"/>
  <c r="AA24" i="95"/>
  <c r="AA48" i="95" s="1"/>
  <c r="R16" i="112"/>
  <c r="E54" i="112" s="1"/>
  <c r="AA17" i="95"/>
  <c r="AA41" i="95" s="1"/>
  <c r="R9" i="112"/>
  <c r="E47" i="112" s="1"/>
  <c r="S12" i="112"/>
  <c r="S8" i="112"/>
  <c r="T11" i="112"/>
  <c r="S13" i="112"/>
  <c r="S14" i="112"/>
  <c r="AA20" i="95"/>
  <c r="AA44" i="95" s="1"/>
  <c r="R12" i="112"/>
  <c r="E50" i="112" s="1"/>
  <c r="AA19" i="95"/>
  <c r="AA43" i="95" s="1"/>
  <c r="R11" i="112"/>
  <c r="E49" i="112" s="1"/>
  <c r="T12" i="112"/>
  <c r="T8" i="112"/>
  <c r="S11" i="112"/>
  <c r="T13" i="112"/>
  <c r="T14" i="112"/>
  <c r="U8" i="93"/>
  <c r="F34" i="93" s="1"/>
  <c r="U14" i="93"/>
  <c r="U12" i="92"/>
  <c r="F50" i="92" s="1"/>
  <c r="U16" i="92"/>
  <c r="U8" i="92"/>
  <c r="F34" i="92" s="1"/>
  <c r="U9" i="92"/>
  <c r="F47" i="92" s="1"/>
  <c r="U13" i="92"/>
  <c r="U9" i="91"/>
  <c r="U11" i="91"/>
  <c r="F49" i="91" s="1"/>
  <c r="U16" i="91"/>
  <c r="F42" i="91" s="1"/>
  <c r="U12" i="88"/>
  <c r="U16" i="88"/>
  <c r="U13" i="88"/>
  <c r="U13" i="90"/>
  <c r="F51" i="90" s="1"/>
  <c r="U8" i="90"/>
  <c r="U15" i="90"/>
  <c r="U10" i="90"/>
  <c r="F36" i="90" s="1"/>
  <c r="U16" i="90"/>
  <c r="N11" i="80"/>
  <c r="B31" i="95"/>
  <c r="B43" i="95" s="1"/>
  <c r="B16" i="95"/>
  <c r="B29" i="95"/>
  <c r="B34" i="95"/>
  <c r="N12" i="80"/>
  <c r="B32" i="95"/>
  <c r="G21" i="116"/>
  <c r="X13" i="120"/>
  <c r="G39" i="120" s="1"/>
  <c r="G21" i="117"/>
  <c r="X13" i="115"/>
  <c r="G39" i="115" s="1"/>
  <c r="G45" i="116"/>
  <c r="X12" i="118"/>
  <c r="G38" i="118" s="1"/>
  <c r="X13" i="121"/>
  <c r="E39" i="121" s="1"/>
  <c r="X13" i="118"/>
  <c r="E39" i="118" s="1"/>
  <c r="X14" i="120"/>
  <c r="E40" i="120" s="1"/>
  <c r="X11" i="120"/>
  <c r="G37" i="120" s="1"/>
  <c r="V9" i="121"/>
  <c r="X9" i="121"/>
  <c r="V11" i="121"/>
  <c r="X11" i="121"/>
  <c r="X15" i="121"/>
  <c r="V10" i="121"/>
  <c r="X10" i="121"/>
  <c r="X16" i="121"/>
  <c r="X14" i="118"/>
  <c r="G40" i="118" s="1"/>
  <c r="X12" i="121"/>
  <c r="V14" i="121"/>
  <c r="X14" i="121"/>
  <c r="V8" i="121"/>
  <c r="X8" i="121"/>
  <c r="X16" i="120"/>
  <c r="X15" i="120"/>
  <c r="X10" i="120"/>
  <c r="V12" i="120"/>
  <c r="X12" i="120"/>
  <c r="F33" i="120"/>
  <c r="V8" i="120"/>
  <c r="X8" i="120"/>
  <c r="V10" i="119"/>
  <c r="X10" i="119"/>
  <c r="V12" i="119"/>
  <c r="X12" i="119"/>
  <c r="V8" i="119"/>
  <c r="X8" i="119"/>
  <c r="V11" i="119"/>
  <c r="X11" i="119"/>
  <c r="G33" i="119"/>
  <c r="E33" i="119"/>
  <c r="F33" i="119" s="1"/>
  <c r="G45" i="118"/>
  <c r="V9" i="118"/>
  <c r="X9" i="118"/>
  <c r="V15" i="118"/>
  <c r="X15" i="118"/>
  <c r="V11" i="118"/>
  <c r="X11" i="118"/>
  <c r="V10" i="118"/>
  <c r="X10" i="118"/>
  <c r="V8" i="118"/>
  <c r="X8" i="118"/>
  <c r="G33" i="118"/>
  <c r="E33" i="118"/>
  <c r="F33" i="118" s="1"/>
  <c r="X13" i="117"/>
  <c r="V12" i="117"/>
  <c r="X12" i="117"/>
  <c r="V15" i="117"/>
  <c r="X15" i="117"/>
  <c r="V16" i="117"/>
  <c r="X16" i="117"/>
  <c r="V9" i="117"/>
  <c r="X9" i="117"/>
  <c r="V8" i="117"/>
  <c r="X8" i="117"/>
  <c r="V14" i="117"/>
  <c r="X14" i="117"/>
  <c r="G33" i="117"/>
  <c r="E33" i="117"/>
  <c r="F33" i="117" s="1"/>
  <c r="V10" i="117"/>
  <c r="X10" i="117"/>
  <c r="X14" i="116"/>
  <c r="X8" i="116"/>
  <c r="V16" i="116"/>
  <c r="X16" i="116"/>
  <c r="V13" i="116"/>
  <c r="X13" i="116"/>
  <c r="V9" i="116"/>
  <c r="X9" i="116"/>
  <c r="V11" i="116"/>
  <c r="X11" i="116"/>
  <c r="V15" i="116"/>
  <c r="X15" i="116"/>
  <c r="G33" i="116"/>
  <c r="E33" i="116"/>
  <c r="F33" i="116" s="1"/>
  <c r="V12" i="116"/>
  <c r="X12" i="116"/>
  <c r="V10" i="116"/>
  <c r="X10" i="116"/>
  <c r="V14" i="115"/>
  <c r="X14" i="115"/>
  <c r="V8" i="115"/>
  <c r="X8" i="115"/>
  <c r="G33" i="115"/>
  <c r="E33" i="115"/>
  <c r="F33" i="115" s="1"/>
  <c r="E21" i="80"/>
  <c r="B75" i="95" s="1"/>
  <c r="E23" i="116"/>
  <c r="N13" i="80"/>
  <c r="E52" i="121"/>
  <c r="E27" i="116"/>
  <c r="E49" i="116"/>
  <c r="N9" i="80"/>
  <c r="G21" i="119"/>
  <c r="N10" i="80"/>
  <c r="E26" i="115"/>
  <c r="E48" i="119"/>
  <c r="E25" i="119"/>
  <c r="E28" i="115"/>
  <c r="N8" i="80"/>
  <c r="E52" i="115"/>
  <c r="U8" i="117"/>
  <c r="U9" i="117" s="1"/>
  <c r="E30" i="121"/>
  <c r="N15" i="80"/>
  <c r="N16" i="80"/>
  <c r="U8" i="118"/>
  <c r="U9" i="118" s="1"/>
  <c r="E30" i="116"/>
  <c r="G45" i="115"/>
  <c r="N14" i="80"/>
  <c r="E48" i="116"/>
  <c r="G21" i="115"/>
  <c r="S12" i="115"/>
  <c r="G45" i="119"/>
  <c r="U8" i="115"/>
  <c r="E26" i="119"/>
  <c r="U8" i="120"/>
  <c r="E54" i="117"/>
  <c r="F21" i="115"/>
  <c r="E25" i="121"/>
  <c r="F21" i="117"/>
  <c r="E24" i="116"/>
  <c r="N12" i="115"/>
  <c r="T12" i="115"/>
  <c r="W12" i="115" s="1"/>
  <c r="F45" i="118"/>
  <c r="J4" i="94"/>
  <c r="B10" i="106"/>
  <c r="D10" i="106"/>
  <c r="E10" i="106" s="1"/>
  <c r="F10" i="106" s="1"/>
  <c r="G10" i="106" s="1"/>
  <c r="S30" i="95" s="1"/>
  <c r="D9" i="106"/>
  <c r="E9" i="106" s="1"/>
  <c r="F9" i="106" s="1"/>
  <c r="S29" i="95" s="1"/>
  <c r="B9" i="106"/>
  <c r="N7" i="106"/>
  <c r="D10" i="94"/>
  <c r="E10" i="94" s="1"/>
  <c r="F10" i="94" s="1"/>
  <c r="G10" i="94" s="1"/>
  <c r="I30" i="95" s="1"/>
  <c r="B10" i="94"/>
  <c r="B8" i="94"/>
  <c r="D8" i="94"/>
  <c r="E8" i="94" s="1"/>
  <c r="I28" i="95" s="1"/>
  <c r="N7" i="94"/>
  <c r="G21" i="118"/>
  <c r="F21" i="118"/>
  <c r="B14" i="106"/>
  <c r="D14" i="106"/>
  <c r="E14" i="106" s="1"/>
  <c r="F14" i="106" s="1"/>
  <c r="G14" i="106" s="1"/>
  <c r="H14" i="106" s="1"/>
  <c r="I14" i="106" s="1"/>
  <c r="J14" i="106" s="1"/>
  <c r="K14" i="106" s="1"/>
  <c r="S34" i="95" s="1"/>
  <c r="B15" i="106"/>
  <c r="D15" i="106"/>
  <c r="D11" i="94"/>
  <c r="B11" i="94"/>
  <c r="D9" i="94"/>
  <c r="B9" i="94"/>
  <c r="D16" i="106"/>
  <c r="B16" i="106"/>
  <c r="D13" i="106"/>
  <c r="B13" i="106"/>
  <c r="D16" i="94"/>
  <c r="B16" i="94"/>
  <c r="B14" i="94"/>
  <c r="D14" i="94"/>
  <c r="D13" i="94"/>
  <c r="B13" i="94"/>
  <c r="B11" i="106"/>
  <c r="D11" i="106"/>
  <c r="D12" i="106"/>
  <c r="B12" i="106"/>
  <c r="B8" i="106"/>
  <c r="D8" i="106"/>
  <c r="T8" i="106" s="1"/>
  <c r="B15" i="94"/>
  <c r="D15" i="94"/>
  <c r="B12" i="94"/>
  <c r="D12" i="94"/>
  <c r="E2" i="101"/>
  <c r="R27" i="35"/>
  <c r="O27" i="35"/>
  <c r="B10" i="96"/>
  <c r="D10" i="96"/>
  <c r="B9" i="96"/>
  <c r="D9" i="96"/>
  <c r="N7" i="96"/>
  <c r="D15" i="96"/>
  <c r="B15" i="96"/>
  <c r="B14" i="96"/>
  <c r="D14" i="96"/>
  <c r="J4" i="96"/>
  <c r="B11" i="96"/>
  <c r="D11" i="96"/>
  <c r="D13" i="96"/>
  <c r="B13" i="96"/>
  <c r="F4" i="101"/>
  <c r="S7" i="101" s="1"/>
  <c r="I2" i="101"/>
  <c r="H4" i="101" s="1"/>
  <c r="W27" i="35"/>
  <c r="B16" i="96"/>
  <c r="D16" i="96"/>
  <c r="D12" i="96"/>
  <c r="B12" i="96"/>
  <c r="D8" i="96"/>
  <c r="S8" i="96" s="1"/>
  <c r="B8" i="96"/>
  <c r="U8" i="119"/>
  <c r="D16" i="105"/>
  <c r="B16" i="105"/>
  <c r="D15" i="105"/>
  <c r="B15" i="105"/>
  <c r="D12" i="105"/>
  <c r="B12" i="105"/>
  <c r="D13" i="105"/>
  <c r="B13" i="105"/>
  <c r="B9" i="105"/>
  <c r="D9" i="105"/>
  <c r="N7" i="105"/>
  <c r="D11" i="105"/>
  <c r="B11" i="105"/>
  <c r="B8" i="105"/>
  <c r="D8" i="105"/>
  <c r="T8" i="105" s="1"/>
  <c r="J4" i="105"/>
  <c r="D10" i="105"/>
  <c r="B10" i="105"/>
  <c r="B14" i="105"/>
  <c r="D14" i="105"/>
  <c r="B13" i="102"/>
  <c r="D13" i="102"/>
  <c r="D9" i="102"/>
  <c r="B9" i="102"/>
  <c r="B8" i="102"/>
  <c r="D8" i="102"/>
  <c r="T8" i="102" s="1"/>
  <c r="D10" i="102"/>
  <c r="B10" i="102"/>
  <c r="B11" i="102"/>
  <c r="D11" i="102"/>
  <c r="O3" i="95"/>
  <c r="B15" i="102"/>
  <c r="D15" i="102"/>
  <c r="B16" i="102"/>
  <c r="D16" i="102"/>
  <c r="D12" i="102"/>
  <c r="B12" i="102"/>
  <c r="B14" i="102"/>
  <c r="D14" i="102"/>
  <c r="N7" i="102"/>
  <c r="D14" i="89"/>
  <c r="B14" i="89"/>
  <c r="D10" i="89"/>
  <c r="B10" i="89"/>
  <c r="L3" i="95"/>
  <c r="D13" i="89"/>
  <c r="B13" i="89"/>
  <c r="N7" i="89"/>
  <c r="D16" i="89"/>
  <c r="B16" i="89"/>
  <c r="D8" i="89"/>
  <c r="T8" i="89" s="1"/>
  <c r="B8" i="89"/>
  <c r="B12" i="89"/>
  <c r="D12" i="89"/>
  <c r="D11" i="89"/>
  <c r="B11" i="89"/>
  <c r="D9" i="89"/>
  <c r="B9" i="89"/>
  <c r="D15" i="89"/>
  <c r="B15" i="89"/>
  <c r="N7" i="104"/>
  <c r="B13" i="104"/>
  <c r="D13" i="104"/>
  <c r="B11" i="104"/>
  <c r="D11" i="104"/>
  <c r="B12" i="104"/>
  <c r="D12" i="104"/>
  <c r="B14" i="104"/>
  <c r="D14" i="104"/>
  <c r="B8" i="104"/>
  <c r="D8" i="104"/>
  <c r="T8" i="104" s="1"/>
  <c r="D16" i="104"/>
  <c r="B16" i="104"/>
  <c r="B9" i="104"/>
  <c r="D9" i="104"/>
  <c r="D15" i="104"/>
  <c r="B15" i="104"/>
  <c r="D10" i="104"/>
  <c r="B10" i="104"/>
  <c r="D13" i="103"/>
  <c r="B13" i="103"/>
  <c r="D15" i="103"/>
  <c r="B15" i="103"/>
  <c r="B11" i="103"/>
  <c r="D11" i="103"/>
  <c r="P3" i="95"/>
  <c r="D14" i="103"/>
  <c r="B14" i="103"/>
  <c r="D8" i="103"/>
  <c r="T8" i="103" s="1"/>
  <c r="B8" i="103"/>
  <c r="B9" i="103"/>
  <c r="D9" i="103"/>
  <c r="B16" i="103"/>
  <c r="D16" i="103"/>
  <c r="D12" i="103"/>
  <c r="B12" i="103"/>
  <c r="D10" i="103"/>
  <c r="B10" i="103"/>
  <c r="N7" i="103"/>
  <c r="S15" i="119"/>
  <c r="S11" i="115"/>
  <c r="F45" i="115"/>
  <c r="S14" i="119"/>
  <c r="T16" i="119"/>
  <c r="W16" i="119" s="1"/>
  <c r="S9" i="120"/>
  <c r="S9" i="119"/>
  <c r="T15" i="119"/>
  <c r="W15" i="119" s="1"/>
  <c r="S13" i="119"/>
  <c r="U8" i="121"/>
  <c r="U9" i="121" s="1"/>
  <c r="E30" i="107"/>
  <c r="V84" i="95" s="1"/>
  <c r="E21" i="111"/>
  <c r="N10" i="111"/>
  <c r="E21" i="112"/>
  <c r="N16" i="112"/>
  <c r="F87" i="95"/>
  <c r="E29" i="107"/>
  <c r="V83" i="95" s="1"/>
  <c r="E22" i="117"/>
  <c r="E46" i="117"/>
  <c r="N11" i="99"/>
  <c r="E30" i="100"/>
  <c r="M84" i="95" s="1"/>
  <c r="E25" i="90"/>
  <c r="E79" i="95" s="1"/>
  <c r="N14" i="111"/>
  <c r="N14" i="112"/>
  <c r="E28" i="91"/>
  <c r="F82" i="95" s="1"/>
  <c r="E23" i="107"/>
  <c r="V77" i="95" s="1"/>
  <c r="E23" i="117"/>
  <c r="E47" i="117"/>
  <c r="E46" i="88"/>
  <c r="M87" i="95"/>
  <c r="M123" i="95" s="1"/>
  <c r="R9" i="120"/>
  <c r="N9" i="120"/>
  <c r="V11" i="120"/>
  <c r="U3" i="95"/>
  <c r="N12" i="99"/>
  <c r="E25" i="92"/>
  <c r="G79" i="95" s="1"/>
  <c r="E28" i="87"/>
  <c r="C82" i="95" s="1"/>
  <c r="C89" i="95"/>
  <c r="E23" i="87"/>
  <c r="C77" i="95" s="1"/>
  <c r="O31" i="97" s="1"/>
  <c r="N9" i="111"/>
  <c r="N15" i="99"/>
  <c r="E21" i="110"/>
  <c r="Y75" i="95" s="1"/>
  <c r="N13" i="110"/>
  <c r="E28" i="116"/>
  <c r="E52" i="116"/>
  <c r="N15" i="112"/>
  <c r="V13" i="117"/>
  <c r="E87" i="95"/>
  <c r="E29" i="88"/>
  <c r="D83" i="95" s="1"/>
  <c r="E53" i="88"/>
  <c r="N12" i="110"/>
  <c r="N9" i="110"/>
  <c r="N12" i="109"/>
  <c r="E23" i="121"/>
  <c r="E47" i="121"/>
  <c r="G87" i="95"/>
  <c r="E22" i="91"/>
  <c r="F76" i="95" s="1"/>
  <c r="R30" i="97" s="1"/>
  <c r="T9" i="115"/>
  <c r="W9" i="115" s="1"/>
  <c r="T11" i="115"/>
  <c r="W11" i="115" s="1"/>
  <c r="F21" i="100"/>
  <c r="E29" i="90"/>
  <c r="E83" i="95" s="1"/>
  <c r="E29" i="121"/>
  <c r="E53" i="121"/>
  <c r="T13" i="119"/>
  <c r="W13" i="119" s="1"/>
  <c r="N15" i="110"/>
  <c r="E29" i="92"/>
  <c r="G83" i="95" s="1"/>
  <c r="T15" i="115"/>
  <c r="W15" i="115" s="1"/>
  <c r="E27" i="87"/>
  <c r="C81" i="95" s="1"/>
  <c r="E24" i="91"/>
  <c r="F78" i="95" s="1"/>
  <c r="R32" i="97" s="1"/>
  <c r="F21" i="91"/>
  <c r="V13" i="120"/>
  <c r="E27" i="92"/>
  <c r="G81" i="95" s="1"/>
  <c r="E29" i="87"/>
  <c r="C83" i="95" s="1"/>
  <c r="N8" i="111"/>
  <c r="N11" i="111"/>
  <c r="N16" i="111"/>
  <c r="E26" i="118"/>
  <c r="E50" i="118"/>
  <c r="E28" i="92"/>
  <c r="G82" i="95" s="1"/>
  <c r="E23" i="100"/>
  <c r="M77" i="95" s="1"/>
  <c r="M89" i="95"/>
  <c r="E23" i="93"/>
  <c r="H77" i="95" s="1"/>
  <c r="T31" i="97" s="1"/>
  <c r="E26" i="92"/>
  <c r="G80" i="95" s="1"/>
  <c r="E29" i="91"/>
  <c r="F83" i="95" s="1"/>
  <c r="Y3" i="95"/>
  <c r="E30" i="92"/>
  <c r="G84" i="95" s="1"/>
  <c r="V10" i="120"/>
  <c r="E26" i="116"/>
  <c r="E50" i="116"/>
  <c r="E46" i="115"/>
  <c r="E22" i="115"/>
  <c r="E23" i="90"/>
  <c r="E77" i="95" s="1"/>
  <c r="Q31" i="97" s="1"/>
  <c r="N12" i="111"/>
  <c r="E51" i="115"/>
  <c r="E27" i="115"/>
  <c r="E28" i="90"/>
  <c r="E82" i="95" s="1"/>
  <c r="R14" i="119"/>
  <c r="N14" i="119"/>
  <c r="V14" i="118"/>
  <c r="E25" i="93"/>
  <c r="H79" i="95" s="1"/>
  <c r="G45" i="120"/>
  <c r="N14" i="99"/>
  <c r="E22" i="119"/>
  <c r="E46" i="119"/>
  <c r="N11" i="110"/>
  <c r="N15" i="109"/>
  <c r="N13" i="109"/>
  <c r="E22" i="120"/>
  <c r="E46" i="120"/>
  <c r="F21" i="116"/>
  <c r="E29" i="93"/>
  <c r="H83" i="95" s="1"/>
  <c r="E28" i="120"/>
  <c r="E52" i="120"/>
  <c r="F45" i="119"/>
  <c r="E25" i="91"/>
  <c r="F79" i="95" s="1"/>
  <c r="F21" i="93"/>
  <c r="E48" i="88"/>
  <c r="E24" i="88"/>
  <c r="D78" i="95" s="1"/>
  <c r="P32" i="97" s="1"/>
  <c r="N13" i="112"/>
  <c r="E50" i="120"/>
  <c r="E26" i="120"/>
  <c r="N13" i="108"/>
  <c r="E27" i="93"/>
  <c r="H81" i="95" s="1"/>
  <c r="N9" i="119"/>
  <c r="R9" i="119"/>
  <c r="N15" i="119"/>
  <c r="R15" i="119"/>
  <c r="S11" i="117"/>
  <c r="E26" i="90"/>
  <c r="E80" i="95" s="1"/>
  <c r="E24" i="93"/>
  <c r="H78" i="95" s="1"/>
  <c r="T32" i="97" s="1"/>
  <c r="R9" i="115"/>
  <c r="N9" i="115"/>
  <c r="E26" i="87"/>
  <c r="C80" i="95" s="1"/>
  <c r="N14" i="108"/>
  <c r="F21" i="88"/>
  <c r="E22" i="100"/>
  <c r="M76" i="95" s="1"/>
  <c r="R15" i="115"/>
  <c r="N15" i="115"/>
  <c r="E22" i="107"/>
  <c r="V76" i="95" s="1"/>
  <c r="F21" i="92"/>
  <c r="F21" i="120"/>
  <c r="F45" i="120"/>
  <c r="E23" i="118"/>
  <c r="E47" i="118"/>
  <c r="E25" i="100"/>
  <c r="M79" i="95" s="1"/>
  <c r="E50" i="117"/>
  <c r="E26" i="117"/>
  <c r="V13" i="118"/>
  <c r="E30" i="91"/>
  <c r="F84" i="95" s="1"/>
  <c r="R10" i="115"/>
  <c r="N10" i="115"/>
  <c r="E27" i="100"/>
  <c r="M81" i="95" s="1"/>
  <c r="E21" i="108"/>
  <c r="W75" i="95" s="1"/>
  <c r="N10" i="108"/>
  <c r="N16" i="118"/>
  <c r="R16" i="118"/>
  <c r="E22" i="116"/>
  <c r="E46" i="116"/>
  <c r="E51" i="118"/>
  <c r="E27" i="118"/>
  <c r="E29" i="100"/>
  <c r="M83" i="95" s="1"/>
  <c r="E21" i="99"/>
  <c r="U75" i="95" s="1"/>
  <c r="R16" i="119"/>
  <c r="N16" i="119"/>
  <c r="E26" i="107"/>
  <c r="V80" i="95" s="1"/>
  <c r="W3" i="95"/>
  <c r="N9" i="108"/>
  <c r="E46" i="118"/>
  <c r="E22" i="118"/>
  <c r="E24" i="107"/>
  <c r="V78" i="95" s="1"/>
  <c r="V15" i="120"/>
  <c r="E28" i="88"/>
  <c r="D82" i="95" s="1"/>
  <c r="E52" i="88"/>
  <c r="N16" i="115"/>
  <c r="R16" i="115"/>
  <c r="E24" i="92"/>
  <c r="G78" i="95" s="1"/>
  <c r="S32" i="97" s="1"/>
  <c r="S9" i="115"/>
  <c r="E47" i="88"/>
  <c r="E23" i="88"/>
  <c r="D77" i="95" s="1"/>
  <c r="P31" i="97" s="1"/>
  <c r="N11" i="115"/>
  <c r="R11" i="115"/>
  <c r="E23" i="92"/>
  <c r="G77" i="95" s="1"/>
  <c r="S31" i="97" s="1"/>
  <c r="G89" i="95"/>
  <c r="E46" i="121"/>
  <c r="E22" i="121"/>
  <c r="E50" i="88"/>
  <c r="E26" i="88"/>
  <c r="D80" i="95" s="1"/>
  <c r="N13" i="99"/>
  <c r="N15" i="108"/>
  <c r="E24" i="90"/>
  <c r="E78" i="95" s="1"/>
  <c r="Q32" i="97" s="1"/>
  <c r="E90" i="95"/>
  <c r="N13" i="119"/>
  <c r="R13" i="119"/>
  <c r="N8" i="110"/>
  <c r="N16" i="110"/>
  <c r="N14" i="109"/>
  <c r="N11" i="109"/>
  <c r="F45" i="88"/>
  <c r="D87" i="95"/>
  <c r="E28" i="100"/>
  <c r="M82" i="95" s="1"/>
  <c r="S15" i="115"/>
  <c r="T9" i="120"/>
  <c r="W9" i="120" s="1"/>
  <c r="E49" i="118"/>
  <c r="E25" i="118"/>
  <c r="V14" i="120"/>
  <c r="E27" i="90"/>
  <c r="E81" i="95" s="1"/>
  <c r="T10" i="115"/>
  <c r="W10" i="115" s="1"/>
  <c r="AA3" i="95"/>
  <c r="F24" i="122"/>
  <c r="T16" i="118"/>
  <c r="W16" i="118" s="1"/>
  <c r="E51" i="121"/>
  <c r="E27" i="121"/>
  <c r="E23" i="91"/>
  <c r="F77" i="95" s="1"/>
  <c r="R31" i="97" s="1"/>
  <c r="E28" i="117"/>
  <c r="E52" i="117"/>
  <c r="N14" i="110"/>
  <c r="N10" i="110"/>
  <c r="E48" i="121"/>
  <c r="E24" i="121"/>
  <c r="E22" i="92"/>
  <c r="G76" i="95" s="1"/>
  <c r="S30" i="97" s="1"/>
  <c r="E53" i="118"/>
  <c r="E29" i="118"/>
  <c r="E29" i="117"/>
  <c r="E53" i="117"/>
  <c r="F45" i="121"/>
  <c r="N11" i="112"/>
  <c r="G21" i="120"/>
  <c r="N8" i="108"/>
  <c r="N11" i="108"/>
  <c r="N12" i="108"/>
  <c r="E24" i="87"/>
  <c r="C78" i="95" s="1"/>
  <c r="O32" i="97" s="1"/>
  <c r="C87" i="95"/>
  <c r="V13" i="121"/>
  <c r="V16" i="120"/>
  <c r="F45" i="116"/>
  <c r="E54" i="88"/>
  <c r="E30" i="88"/>
  <c r="D84" i="95" s="1"/>
  <c r="E24" i="117"/>
  <c r="E48" i="117"/>
  <c r="F21" i="119"/>
  <c r="E27" i="91"/>
  <c r="F81" i="95" s="1"/>
  <c r="Z3" i="95"/>
  <c r="N13" i="111"/>
  <c r="E30" i="93"/>
  <c r="H84" i="95" s="1"/>
  <c r="H87" i="95"/>
  <c r="E25" i="87"/>
  <c r="C79" i="95" s="1"/>
  <c r="E30" i="90"/>
  <c r="E84" i="95" s="1"/>
  <c r="F21" i="90"/>
  <c r="E28" i="118"/>
  <c r="E52" i="118"/>
  <c r="N10" i="99"/>
  <c r="E27" i="107"/>
  <c r="V81" i="95" s="1"/>
  <c r="F21" i="107"/>
  <c r="E54" i="120"/>
  <c r="E30" i="120"/>
  <c r="E27" i="88"/>
  <c r="D81" i="95" s="1"/>
  <c r="E51" i="88"/>
  <c r="V8" i="116"/>
  <c r="U8" i="116"/>
  <c r="S16" i="115"/>
  <c r="T11" i="117"/>
  <c r="W11" i="117" s="1"/>
  <c r="V14" i="116"/>
  <c r="E50" i="121"/>
  <c r="E26" i="121"/>
  <c r="F45" i="117"/>
  <c r="E28" i="107"/>
  <c r="V82" i="95" s="1"/>
  <c r="S10" i="115"/>
  <c r="N12" i="112"/>
  <c r="N10" i="112"/>
  <c r="E27" i="117"/>
  <c r="E51" i="117"/>
  <c r="V13" i="115"/>
  <c r="E26" i="91"/>
  <c r="F80" i="95" s="1"/>
  <c r="N16" i="99"/>
  <c r="N16" i="108"/>
  <c r="S16" i="118"/>
  <c r="E29" i="120"/>
  <c r="E53" i="120"/>
  <c r="E21" i="109"/>
  <c r="X75" i="95" s="1"/>
  <c r="X99" i="95" s="1"/>
  <c r="N16" i="109"/>
  <c r="N10" i="109"/>
  <c r="E22" i="87"/>
  <c r="C76" i="95" s="1"/>
  <c r="O30" i="97" s="1"/>
  <c r="V16" i="121"/>
  <c r="E30" i="87"/>
  <c r="C84" i="95" s="1"/>
  <c r="F21" i="121"/>
  <c r="V12" i="118"/>
  <c r="E28" i="93"/>
  <c r="H82" i="95" s="1"/>
  <c r="N8" i="112"/>
  <c r="N9" i="112"/>
  <c r="B3" i="95"/>
  <c r="B123" i="95" s="1"/>
  <c r="E25" i="120"/>
  <c r="E49" i="120"/>
  <c r="T14" i="119"/>
  <c r="W14" i="119" s="1"/>
  <c r="E22" i="93"/>
  <c r="H76" i="95" s="1"/>
  <c r="T30" i="97" s="1"/>
  <c r="E24" i="118"/>
  <c r="E48" i="118"/>
  <c r="S16" i="119"/>
  <c r="V12" i="121"/>
  <c r="E25" i="107"/>
  <c r="V79" i="95" s="1"/>
  <c r="E51" i="120"/>
  <c r="E27" i="120"/>
  <c r="E48" i="120"/>
  <c r="E24" i="120"/>
  <c r="E49" i="88"/>
  <c r="E25" i="88"/>
  <c r="D79" i="95" s="1"/>
  <c r="E24" i="100"/>
  <c r="M78" i="95" s="1"/>
  <c r="N15" i="111"/>
  <c r="N8" i="99"/>
  <c r="N9" i="99"/>
  <c r="E26" i="100"/>
  <c r="M80" i="95" s="1"/>
  <c r="V15" i="121"/>
  <c r="V87" i="95"/>
  <c r="V123" i="95" s="1"/>
  <c r="N8" i="109"/>
  <c r="N9" i="109"/>
  <c r="E26" i="93"/>
  <c r="H80" i="95" s="1"/>
  <c r="T9" i="119"/>
  <c r="W9" i="119" s="1"/>
  <c r="T16" i="115"/>
  <c r="W16" i="115" s="1"/>
  <c r="R11" i="117"/>
  <c r="N11" i="117"/>
  <c r="G28" i="88" l="1"/>
  <c r="G52" i="88"/>
  <c r="G45" i="94"/>
  <c r="Y111" i="95"/>
  <c r="W111" i="95"/>
  <c r="B111" i="95"/>
  <c r="U111" i="95"/>
  <c r="X111" i="95"/>
  <c r="P63" i="95"/>
  <c r="U63" i="95"/>
  <c r="U99" i="95"/>
  <c r="O63" i="95"/>
  <c r="B63" i="95"/>
  <c r="B99" i="95"/>
  <c r="AA63" i="95"/>
  <c r="Z63" i="95"/>
  <c r="L63" i="95"/>
  <c r="W63" i="95"/>
  <c r="W99" i="95"/>
  <c r="Y63" i="95"/>
  <c r="Y99" i="95"/>
  <c r="G24" i="88"/>
  <c r="G36" i="88"/>
  <c r="F49" i="87"/>
  <c r="F48" i="92"/>
  <c r="G41" i="88"/>
  <c r="G29" i="88"/>
  <c r="G37" i="87"/>
  <c r="F37" i="87"/>
  <c r="G38" i="90"/>
  <c r="F38" i="90"/>
  <c r="G26" i="90"/>
  <c r="G50" i="90"/>
  <c r="G24" i="92"/>
  <c r="G53" i="92"/>
  <c r="G41" i="92"/>
  <c r="F41" i="92"/>
  <c r="G29" i="92"/>
  <c r="G21" i="105"/>
  <c r="U10" i="109"/>
  <c r="F48" i="109" s="1"/>
  <c r="G48" i="92"/>
  <c r="F36" i="92"/>
  <c r="G49" i="87"/>
  <c r="G37" i="92"/>
  <c r="U15" i="111"/>
  <c r="G53" i="111" s="1"/>
  <c r="F37" i="92"/>
  <c r="G49" i="92"/>
  <c r="F49" i="92"/>
  <c r="G48" i="91"/>
  <c r="F48" i="91"/>
  <c r="G36" i="91"/>
  <c r="F36" i="91"/>
  <c r="G38" i="93"/>
  <c r="F47" i="107"/>
  <c r="G41" i="91"/>
  <c r="F40" i="91"/>
  <c r="F51" i="91"/>
  <c r="G45" i="105"/>
  <c r="G39" i="91"/>
  <c r="G48" i="93"/>
  <c r="F53" i="91"/>
  <c r="G29" i="91"/>
  <c r="F39" i="91"/>
  <c r="G27" i="91"/>
  <c r="F48" i="93"/>
  <c r="G36" i="93"/>
  <c r="G24" i="93"/>
  <c r="G53" i="91"/>
  <c r="U13" i="108"/>
  <c r="G51" i="108" s="1"/>
  <c r="G26" i="93"/>
  <c r="F53" i="93"/>
  <c r="F41" i="93"/>
  <c r="F35" i="107"/>
  <c r="G50" i="93"/>
  <c r="G23" i="88"/>
  <c r="G23" i="107"/>
  <c r="G35" i="88"/>
  <c r="U11" i="112"/>
  <c r="F49" i="112" s="1"/>
  <c r="G28" i="107"/>
  <c r="F40" i="107"/>
  <c r="F52" i="107"/>
  <c r="E24" i="80"/>
  <c r="B78" i="95" s="1"/>
  <c r="N32" i="97" s="1"/>
  <c r="G30" i="93"/>
  <c r="G35" i="90"/>
  <c r="F35" i="90"/>
  <c r="G40" i="107"/>
  <c r="G41" i="87"/>
  <c r="E28" i="80"/>
  <c r="B82" i="95" s="1"/>
  <c r="G28" i="91"/>
  <c r="F37" i="93"/>
  <c r="G41" i="93"/>
  <c r="G29" i="93"/>
  <c r="F52" i="91"/>
  <c r="G52" i="91"/>
  <c r="F21" i="112"/>
  <c r="AA75" i="95"/>
  <c r="AA99" i="95" s="1"/>
  <c r="F21" i="111"/>
  <c r="Z75" i="95"/>
  <c r="Z99" i="95" s="1"/>
  <c r="F38" i="93"/>
  <c r="E30" i="80"/>
  <c r="B84" i="95" s="1"/>
  <c r="G29" i="87"/>
  <c r="F53" i="87"/>
  <c r="E22" i="80"/>
  <c r="G37" i="100"/>
  <c r="F41" i="87"/>
  <c r="B44" i="95"/>
  <c r="G37" i="93"/>
  <c r="G49" i="93"/>
  <c r="G25" i="100"/>
  <c r="F37" i="100"/>
  <c r="U12" i="108"/>
  <c r="F38" i="108" s="1"/>
  <c r="U15" i="80"/>
  <c r="G41" i="80" s="1"/>
  <c r="F49" i="100"/>
  <c r="B46" i="95"/>
  <c r="U11" i="110"/>
  <c r="F37" i="110" s="1"/>
  <c r="U9" i="99"/>
  <c r="G47" i="99" s="1"/>
  <c r="U9" i="109"/>
  <c r="G47" i="109" s="1"/>
  <c r="F40" i="90"/>
  <c r="G46" i="88"/>
  <c r="E23" i="80"/>
  <c r="B77" i="95" s="1"/>
  <c r="N31" i="97" s="1"/>
  <c r="U15" i="108"/>
  <c r="F41" i="108" s="1"/>
  <c r="F37" i="90"/>
  <c r="G34" i="88"/>
  <c r="U15" i="109"/>
  <c r="F53" i="109" s="1"/>
  <c r="U16" i="108"/>
  <c r="G54" i="108" s="1"/>
  <c r="U8" i="80"/>
  <c r="G22" i="80" s="1"/>
  <c r="G54" i="93"/>
  <c r="G47" i="90"/>
  <c r="G47" i="107"/>
  <c r="F42" i="93"/>
  <c r="B41" i="95"/>
  <c r="N16" i="97" s="1"/>
  <c r="G42" i="93"/>
  <c r="G23" i="90"/>
  <c r="G25" i="93"/>
  <c r="U10" i="111"/>
  <c r="G24" i="111" s="1"/>
  <c r="U16" i="110"/>
  <c r="G42" i="110" s="1"/>
  <c r="U16" i="109"/>
  <c r="G42" i="109" s="1"/>
  <c r="U9" i="108"/>
  <c r="G23" i="108" s="1"/>
  <c r="U9" i="80"/>
  <c r="G23" i="80" s="1"/>
  <c r="G29" i="90"/>
  <c r="G53" i="90"/>
  <c r="G41" i="90"/>
  <c r="G42" i="88"/>
  <c r="G54" i="88"/>
  <c r="G30" i="88"/>
  <c r="G23" i="91"/>
  <c r="G35" i="91"/>
  <c r="G47" i="91"/>
  <c r="G30" i="92"/>
  <c r="G42" i="92"/>
  <c r="G54" i="92"/>
  <c r="U9" i="112"/>
  <c r="F47" i="112" s="1"/>
  <c r="U9" i="110"/>
  <c r="F47" i="110" s="1"/>
  <c r="U14" i="110"/>
  <c r="F52" i="110" s="1"/>
  <c r="G26" i="107"/>
  <c r="G38" i="107"/>
  <c r="G50" i="107"/>
  <c r="U13" i="99"/>
  <c r="F51" i="99" s="1"/>
  <c r="E33" i="106"/>
  <c r="E34" i="106"/>
  <c r="E45" i="106"/>
  <c r="F45" i="106" s="1"/>
  <c r="E38" i="106"/>
  <c r="E42" i="106"/>
  <c r="E40" i="106"/>
  <c r="E36" i="106"/>
  <c r="E35" i="106"/>
  <c r="E41" i="106"/>
  <c r="E39" i="106"/>
  <c r="E37" i="106"/>
  <c r="G24" i="100"/>
  <c r="G36" i="100"/>
  <c r="G48" i="100"/>
  <c r="G27" i="100"/>
  <c r="G39" i="100"/>
  <c r="G51" i="100"/>
  <c r="E45" i="96"/>
  <c r="F45" i="96" s="1"/>
  <c r="E33" i="96"/>
  <c r="F33" i="96" s="1"/>
  <c r="E37" i="96"/>
  <c r="E39" i="96"/>
  <c r="E40" i="96"/>
  <c r="E38" i="96"/>
  <c r="E41" i="96"/>
  <c r="E35" i="96"/>
  <c r="E36" i="96"/>
  <c r="E42" i="96"/>
  <c r="E34" i="96"/>
  <c r="G30" i="87"/>
  <c r="G42" i="87"/>
  <c r="G54" i="87"/>
  <c r="G22" i="87"/>
  <c r="G46" i="87"/>
  <c r="G34" i="87"/>
  <c r="U10" i="80"/>
  <c r="F48" i="80" s="1"/>
  <c r="F35" i="92"/>
  <c r="F34" i="87"/>
  <c r="F47" i="87"/>
  <c r="G23" i="93"/>
  <c r="G35" i="93"/>
  <c r="G47" i="93"/>
  <c r="F41" i="90"/>
  <c r="F42" i="87"/>
  <c r="F36" i="100"/>
  <c r="F52" i="87"/>
  <c r="G28" i="90"/>
  <c r="G52" i="90"/>
  <c r="G40" i="90"/>
  <c r="F42" i="92"/>
  <c r="G26" i="91"/>
  <c r="G38" i="91"/>
  <c r="G50" i="91"/>
  <c r="F22" i="90"/>
  <c r="G22" i="90"/>
  <c r="G46" i="90"/>
  <c r="G34" i="90"/>
  <c r="G38" i="88"/>
  <c r="G50" i="88"/>
  <c r="G26" i="88"/>
  <c r="G27" i="92"/>
  <c r="G39" i="92"/>
  <c r="G51" i="92"/>
  <c r="G26" i="92"/>
  <c r="G38" i="92"/>
  <c r="G50" i="92"/>
  <c r="U12" i="110"/>
  <c r="F50" i="110" s="1"/>
  <c r="G25" i="107"/>
  <c r="G37" i="107"/>
  <c r="G49" i="107"/>
  <c r="G22" i="107"/>
  <c r="G34" i="107"/>
  <c r="G46" i="107"/>
  <c r="E45" i="104"/>
  <c r="F45" i="104" s="1"/>
  <c r="E33" i="104"/>
  <c r="E34" i="104"/>
  <c r="E37" i="104"/>
  <c r="E36" i="104"/>
  <c r="E35" i="104"/>
  <c r="E42" i="104"/>
  <c r="E40" i="104"/>
  <c r="E38" i="104"/>
  <c r="E39" i="104"/>
  <c r="E41" i="104"/>
  <c r="E45" i="102"/>
  <c r="F45" i="102" s="1"/>
  <c r="E40" i="102"/>
  <c r="E35" i="102"/>
  <c r="E33" i="102"/>
  <c r="E38" i="102"/>
  <c r="E39" i="102"/>
  <c r="E34" i="102"/>
  <c r="E42" i="102"/>
  <c r="E36" i="102"/>
  <c r="E37" i="102"/>
  <c r="E41" i="102"/>
  <c r="G23" i="100"/>
  <c r="G35" i="100"/>
  <c r="G47" i="100"/>
  <c r="S8" i="89"/>
  <c r="U8" i="89" s="1"/>
  <c r="G27" i="87"/>
  <c r="G39" i="87"/>
  <c r="G51" i="87"/>
  <c r="G26" i="87"/>
  <c r="G38" i="87"/>
  <c r="G50" i="87"/>
  <c r="F50" i="87"/>
  <c r="F49" i="107"/>
  <c r="G28" i="92"/>
  <c r="G40" i="92"/>
  <c r="G52" i="92"/>
  <c r="F47" i="91"/>
  <c r="F48" i="90"/>
  <c r="F38" i="107"/>
  <c r="F39" i="100"/>
  <c r="F51" i="92"/>
  <c r="G22" i="91"/>
  <c r="G46" i="91"/>
  <c r="G34" i="91"/>
  <c r="F54" i="100"/>
  <c r="F54" i="92"/>
  <c r="F54" i="87"/>
  <c r="F50" i="91"/>
  <c r="G30" i="90"/>
  <c r="G54" i="90"/>
  <c r="G42" i="90"/>
  <c r="G27" i="90"/>
  <c r="G51" i="90"/>
  <c r="G39" i="90"/>
  <c r="G30" i="91"/>
  <c r="G42" i="91"/>
  <c r="G54" i="91"/>
  <c r="G23" i="92"/>
  <c r="G35" i="92"/>
  <c r="G47" i="92"/>
  <c r="G28" i="93"/>
  <c r="G40" i="93"/>
  <c r="G52" i="93"/>
  <c r="G24" i="107"/>
  <c r="G48" i="107"/>
  <c r="G36" i="107"/>
  <c r="S8" i="106"/>
  <c r="U8" i="106" s="1"/>
  <c r="S9" i="106"/>
  <c r="G26" i="100"/>
  <c r="G38" i="100"/>
  <c r="G50" i="100"/>
  <c r="E45" i="89"/>
  <c r="F45" i="89" s="1"/>
  <c r="E37" i="89"/>
  <c r="E35" i="89"/>
  <c r="E41" i="89"/>
  <c r="E33" i="89"/>
  <c r="E36" i="89"/>
  <c r="E39" i="89"/>
  <c r="E40" i="89"/>
  <c r="E42" i="89"/>
  <c r="E38" i="89"/>
  <c r="E34" i="89"/>
  <c r="E33" i="94"/>
  <c r="F33" i="94" s="1"/>
  <c r="E45" i="94"/>
  <c r="F45" i="94" s="1"/>
  <c r="E34" i="94"/>
  <c r="E35" i="94"/>
  <c r="E40" i="94"/>
  <c r="E38" i="94"/>
  <c r="E36" i="94"/>
  <c r="E42" i="94"/>
  <c r="E37" i="94"/>
  <c r="E39" i="94"/>
  <c r="E41" i="94"/>
  <c r="G28" i="87"/>
  <c r="G40" i="87"/>
  <c r="G52" i="87"/>
  <c r="G24" i="87"/>
  <c r="G36" i="87"/>
  <c r="G48" i="87"/>
  <c r="G22" i="100"/>
  <c r="G46" i="100"/>
  <c r="G34" i="100"/>
  <c r="F46" i="90"/>
  <c r="F34" i="90"/>
  <c r="F38" i="100"/>
  <c r="F48" i="87"/>
  <c r="F51" i="100"/>
  <c r="F46" i="91"/>
  <c r="G25" i="90"/>
  <c r="G49" i="90"/>
  <c r="G37" i="90"/>
  <c r="F39" i="90"/>
  <c r="F39" i="87"/>
  <c r="F50" i="107"/>
  <c r="G27" i="93"/>
  <c r="G39" i="93"/>
  <c r="G51" i="93"/>
  <c r="F52" i="92"/>
  <c r="F42" i="90"/>
  <c r="F35" i="91"/>
  <c r="F38" i="92"/>
  <c r="F35" i="100"/>
  <c r="F48" i="100"/>
  <c r="F52" i="93"/>
  <c r="N8" i="97"/>
  <c r="G24" i="90"/>
  <c r="G48" i="90"/>
  <c r="G36" i="90"/>
  <c r="G27" i="88"/>
  <c r="G51" i="88"/>
  <c r="G39" i="88"/>
  <c r="G25" i="91"/>
  <c r="G37" i="91"/>
  <c r="G49" i="91"/>
  <c r="G22" i="92"/>
  <c r="G46" i="92"/>
  <c r="G34" i="92"/>
  <c r="G22" i="93"/>
  <c r="G46" i="93"/>
  <c r="G34" i="93"/>
  <c r="U15" i="112"/>
  <c r="U13" i="110"/>
  <c r="F39" i="110" s="1"/>
  <c r="G30" i="107"/>
  <c r="G42" i="107"/>
  <c r="G54" i="107"/>
  <c r="U15" i="99"/>
  <c r="E45" i="105"/>
  <c r="F45" i="105" s="1"/>
  <c r="E33" i="105"/>
  <c r="F33" i="105" s="1"/>
  <c r="E38" i="105"/>
  <c r="E34" i="105"/>
  <c r="E35" i="105"/>
  <c r="E39" i="105"/>
  <c r="E37" i="105"/>
  <c r="E36" i="105"/>
  <c r="E40" i="105"/>
  <c r="E42" i="105"/>
  <c r="E41" i="105"/>
  <c r="E45" i="103"/>
  <c r="F45" i="103" s="1"/>
  <c r="E33" i="103"/>
  <c r="E37" i="103"/>
  <c r="E34" i="103"/>
  <c r="E35" i="103"/>
  <c r="E41" i="103"/>
  <c r="E42" i="103"/>
  <c r="E39" i="103"/>
  <c r="E38" i="103"/>
  <c r="E40" i="103"/>
  <c r="E36" i="103"/>
  <c r="G30" i="100"/>
  <c r="G42" i="100"/>
  <c r="G54" i="100"/>
  <c r="G28" i="100"/>
  <c r="G40" i="100"/>
  <c r="G52" i="100"/>
  <c r="G23" i="87"/>
  <c r="G35" i="87"/>
  <c r="G47" i="87"/>
  <c r="F40" i="100"/>
  <c r="F51" i="87"/>
  <c r="F46" i="100"/>
  <c r="F48" i="107"/>
  <c r="F46" i="92"/>
  <c r="F40" i="93"/>
  <c r="F38" i="87"/>
  <c r="F47" i="100"/>
  <c r="F46" i="93"/>
  <c r="F54" i="90"/>
  <c r="F53" i="90"/>
  <c r="F39" i="92"/>
  <c r="F36" i="107"/>
  <c r="F46" i="87"/>
  <c r="F33" i="99"/>
  <c r="F46" i="107"/>
  <c r="F47" i="93"/>
  <c r="F54" i="91"/>
  <c r="F37" i="91"/>
  <c r="F42" i="107"/>
  <c r="F36" i="87"/>
  <c r="F51" i="93"/>
  <c r="U14" i="80"/>
  <c r="F52" i="80" s="1"/>
  <c r="U12" i="80"/>
  <c r="F50" i="80" s="1"/>
  <c r="U11" i="80"/>
  <c r="U13" i="80"/>
  <c r="F51" i="80" s="1"/>
  <c r="U16" i="80"/>
  <c r="I23" i="95"/>
  <c r="S10" i="94"/>
  <c r="I17" i="95"/>
  <c r="T10" i="94"/>
  <c r="I20" i="95"/>
  <c r="I22" i="95"/>
  <c r="I16" i="95"/>
  <c r="I40" i="95" s="1"/>
  <c r="R8" i="94"/>
  <c r="E46" i="94" s="1"/>
  <c r="S8" i="94"/>
  <c r="I21" i="95"/>
  <c r="I24" i="95"/>
  <c r="I19" i="95"/>
  <c r="I18" i="95"/>
  <c r="I42" i="95" s="1"/>
  <c r="R10" i="94"/>
  <c r="E48" i="94" s="1"/>
  <c r="T8" i="94"/>
  <c r="J16" i="95"/>
  <c r="J19" i="95"/>
  <c r="J21" i="95"/>
  <c r="J17" i="95"/>
  <c r="J20" i="95"/>
  <c r="J18" i="95"/>
  <c r="T8" i="96"/>
  <c r="U8" i="96" s="1"/>
  <c r="J23" i="95"/>
  <c r="J24" i="95"/>
  <c r="J22" i="95"/>
  <c r="L19" i="95"/>
  <c r="L18" i="95"/>
  <c r="L21" i="95"/>
  <c r="L17" i="95"/>
  <c r="L24" i="95"/>
  <c r="L22" i="95"/>
  <c r="L23" i="95"/>
  <c r="L16" i="95"/>
  <c r="L20" i="95"/>
  <c r="O22" i="95"/>
  <c r="O24" i="95"/>
  <c r="O20" i="95"/>
  <c r="O19" i="95"/>
  <c r="O16" i="95"/>
  <c r="O21" i="95"/>
  <c r="O23" i="95"/>
  <c r="O18" i="95"/>
  <c r="O17" i="95"/>
  <c r="S8" i="102"/>
  <c r="U8" i="102" s="1"/>
  <c r="P18" i="95"/>
  <c r="P16" i="95"/>
  <c r="P24" i="95"/>
  <c r="P21" i="95"/>
  <c r="P20" i="95"/>
  <c r="P22" i="95"/>
  <c r="P19" i="95"/>
  <c r="S8" i="103"/>
  <c r="U8" i="103" s="1"/>
  <c r="P17" i="95"/>
  <c r="P23" i="95"/>
  <c r="Q22" i="95"/>
  <c r="Q19" i="95"/>
  <c r="S8" i="104"/>
  <c r="U8" i="104" s="1"/>
  <c r="Q18" i="95"/>
  <c r="Q17" i="95"/>
  <c r="Q16" i="95"/>
  <c r="Q20" i="95"/>
  <c r="Q21" i="95"/>
  <c r="Q23" i="95"/>
  <c r="Q24" i="95"/>
  <c r="R21" i="95"/>
  <c r="R23" i="95"/>
  <c r="S8" i="105"/>
  <c r="U8" i="105" s="1"/>
  <c r="R18" i="95"/>
  <c r="R16" i="95"/>
  <c r="R20" i="95"/>
  <c r="R24" i="95"/>
  <c r="R22" i="95"/>
  <c r="R19" i="95"/>
  <c r="R17" i="95"/>
  <c r="S19" i="95"/>
  <c r="S18" i="95"/>
  <c r="S42" i="95" s="1"/>
  <c r="R10" i="106"/>
  <c r="E48" i="106" s="1"/>
  <c r="S20" i="95"/>
  <c r="S24" i="95"/>
  <c r="S23" i="95"/>
  <c r="S17" i="95"/>
  <c r="S41" i="95" s="1"/>
  <c r="R9" i="106"/>
  <c r="E47" i="106" s="1"/>
  <c r="T14" i="106"/>
  <c r="T9" i="106"/>
  <c r="S10" i="106"/>
  <c r="S16" i="95"/>
  <c r="S14" i="106"/>
  <c r="S21" i="95"/>
  <c r="S22" i="95"/>
  <c r="S46" i="95" s="1"/>
  <c r="R14" i="106"/>
  <c r="E52" i="106" s="1"/>
  <c r="T10" i="106"/>
  <c r="U12" i="99"/>
  <c r="F38" i="99" s="1"/>
  <c r="U16" i="99"/>
  <c r="F42" i="99" s="1"/>
  <c r="U11" i="99"/>
  <c r="U14" i="99"/>
  <c r="F40" i="99" s="1"/>
  <c r="U10" i="99"/>
  <c r="F48" i="99" s="1"/>
  <c r="U8" i="99"/>
  <c r="F46" i="99" s="1"/>
  <c r="U10" i="108"/>
  <c r="U8" i="108"/>
  <c r="F34" i="108" s="1"/>
  <c r="U11" i="108"/>
  <c r="F37" i="108" s="1"/>
  <c r="U14" i="108"/>
  <c r="F40" i="108" s="1"/>
  <c r="U11" i="109"/>
  <c r="U14" i="109"/>
  <c r="F52" i="109" s="1"/>
  <c r="U12" i="109"/>
  <c r="F38" i="109" s="1"/>
  <c r="U13" i="109"/>
  <c r="U8" i="109"/>
  <c r="U8" i="110"/>
  <c r="F34" i="110" s="1"/>
  <c r="U15" i="110"/>
  <c r="F53" i="110" s="1"/>
  <c r="U10" i="110"/>
  <c r="U11" i="111"/>
  <c r="U8" i="111"/>
  <c r="F46" i="111" s="1"/>
  <c r="U14" i="111"/>
  <c r="U13" i="111"/>
  <c r="U12" i="111"/>
  <c r="U9" i="111"/>
  <c r="F47" i="111" s="1"/>
  <c r="U16" i="111"/>
  <c r="F54" i="111" s="1"/>
  <c r="U8" i="112"/>
  <c r="AA4" i="95" s="1"/>
  <c r="U16" i="112"/>
  <c r="U14" i="112"/>
  <c r="F52" i="112" s="1"/>
  <c r="U12" i="112"/>
  <c r="F50" i="112" s="1"/>
  <c r="U13" i="112"/>
  <c r="F51" i="112" s="1"/>
  <c r="U10" i="112"/>
  <c r="B40" i="95"/>
  <c r="N15" i="97" s="1"/>
  <c r="E38" i="118"/>
  <c r="E37" i="120"/>
  <c r="E39" i="120"/>
  <c r="G39" i="118"/>
  <c r="E39" i="115"/>
  <c r="E40" i="118"/>
  <c r="G39" i="121"/>
  <c r="X15" i="115"/>
  <c r="G41" i="115" s="1"/>
  <c r="E25" i="80"/>
  <c r="B79" i="95" s="1"/>
  <c r="X16" i="119"/>
  <c r="G42" i="119" s="1"/>
  <c r="G40" i="120"/>
  <c r="G22" i="117"/>
  <c r="G40" i="121"/>
  <c r="E40" i="121"/>
  <c r="G36" i="121"/>
  <c r="E36" i="121"/>
  <c r="F34" i="88"/>
  <c r="G37" i="121"/>
  <c r="E37" i="121"/>
  <c r="G34" i="121"/>
  <c r="E34" i="121"/>
  <c r="F34" i="121" s="1"/>
  <c r="G35" i="121"/>
  <c r="E35" i="121"/>
  <c r="F35" i="121" s="1"/>
  <c r="G38" i="121"/>
  <c r="E38" i="121"/>
  <c r="F35" i="88"/>
  <c r="G42" i="121"/>
  <c r="E42" i="121"/>
  <c r="G41" i="121"/>
  <c r="E41" i="121"/>
  <c r="G36" i="120"/>
  <c r="E36" i="120"/>
  <c r="G34" i="120"/>
  <c r="E34" i="120"/>
  <c r="F34" i="120" s="1"/>
  <c r="G41" i="120"/>
  <c r="E41" i="120"/>
  <c r="V9" i="120"/>
  <c r="X9" i="120"/>
  <c r="G38" i="120"/>
  <c r="E38" i="120"/>
  <c r="G42" i="120"/>
  <c r="E42" i="120"/>
  <c r="V13" i="119"/>
  <c r="X13" i="119"/>
  <c r="G37" i="119"/>
  <c r="E37" i="119"/>
  <c r="G38" i="119"/>
  <c r="E38" i="119"/>
  <c r="V14" i="119"/>
  <c r="X14" i="119"/>
  <c r="V9" i="119"/>
  <c r="X9" i="119"/>
  <c r="G34" i="119"/>
  <c r="E34" i="119"/>
  <c r="F34" i="119" s="1"/>
  <c r="G36" i="119"/>
  <c r="E36" i="119"/>
  <c r="V15" i="119"/>
  <c r="X15" i="119"/>
  <c r="G36" i="118"/>
  <c r="E36" i="118"/>
  <c r="G41" i="118"/>
  <c r="E41" i="118"/>
  <c r="X16" i="118"/>
  <c r="G35" i="118"/>
  <c r="E35" i="118"/>
  <c r="F35" i="118" s="1"/>
  <c r="G34" i="118"/>
  <c r="E34" i="118"/>
  <c r="F34" i="118" s="1"/>
  <c r="G37" i="118"/>
  <c r="E37" i="118"/>
  <c r="X11" i="117"/>
  <c r="G34" i="117"/>
  <c r="E34" i="117"/>
  <c r="F34" i="117" s="1"/>
  <c r="G42" i="117"/>
  <c r="E42" i="117"/>
  <c r="G38" i="117"/>
  <c r="E38" i="117"/>
  <c r="G36" i="117"/>
  <c r="E36" i="117"/>
  <c r="G40" i="117"/>
  <c r="E40" i="117"/>
  <c r="G35" i="117"/>
  <c r="E35" i="117"/>
  <c r="F35" i="117" s="1"/>
  <c r="G41" i="117"/>
  <c r="E41" i="117"/>
  <c r="G39" i="117"/>
  <c r="E39" i="117"/>
  <c r="G38" i="116"/>
  <c r="E38" i="116"/>
  <c r="G41" i="116"/>
  <c r="E41" i="116"/>
  <c r="G35" i="116"/>
  <c r="E35" i="116"/>
  <c r="G42" i="116"/>
  <c r="E42" i="116"/>
  <c r="G36" i="116"/>
  <c r="E36" i="116"/>
  <c r="G37" i="116"/>
  <c r="E37" i="116"/>
  <c r="G39" i="116"/>
  <c r="E39" i="116"/>
  <c r="G34" i="116"/>
  <c r="E34" i="116"/>
  <c r="F34" i="116" s="1"/>
  <c r="G40" i="116"/>
  <c r="E40" i="116"/>
  <c r="V12" i="115"/>
  <c r="X12" i="115"/>
  <c r="V10" i="115"/>
  <c r="X10" i="115"/>
  <c r="X16" i="115"/>
  <c r="V9" i="115"/>
  <c r="X9" i="115"/>
  <c r="V11" i="115"/>
  <c r="X11" i="115"/>
  <c r="G34" i="115"/>
  <c r="E34" i="115"/>
  <c r="F34" i="115" s="1"/>
  <c r="G40" i="115"/>
  <c r="E40" i="115"/>
  <c r="F21" i="80"/>
  <c r="E29" i="80"/>
  <c r="B83" i="95" s="1"/>
  <c r="N17" i="97"/>
  <c r="E27" i="80"/>
  <c r="B81" i="95" s="1"/>
  <c r="B87" i="95"/>
  <c r="G22" i="118"/>
  <c r="B90" i="95"/>
  <c r="B95" i="95"/>
  <c r="G46" i="118"/>
  <c r="G23" i="118"/>
  <c r="B93" i="95"/>
  <c r="B91" i="95"/>
  <c r="B96" i="95"/>
  <c r="G22" i="120"/>
  <c r="F46" i="119"/>
  <c r="G46" i="120"/>
  <c r="G22" i="119"/>
  <c r="G46" i="117"/>
  <c r="E26" i="80"/>
  <c r="B80" i="95" s="1"/>
  <c r="B92" i="95"/>
  <c r="M5" i="95"/>
  <c r="M101" i="95" s="1"/>
  <c r="F22" i="118"/>
  <c r="M4" i="95"/>
  <c r="F46" i="117"/>
  <c r="I3" i="95"/>
  <c r="I123" i="95" s="1"/>
  <c r="G46" i="119"/>
  <c r="F22" i="117"/>
  <c r="F46" i="118"/>
  <c r="F22" i="91"/>
  <c r="F4" i="95"/>
  <c r="F100" i="95" s="1"/>
  <c r="F46" i="115"/>
  <c r="F22" i="100"/>
  <c r="G22" i="115"/>
  <c r="G22" i="121"/>
  <c r="F22" i="119"/>
  <c r="G46" i="115"/>
  <c r="G47" i="118"/>
  <c r="E15" i="94"/>
  <c r="F15" i="94" s="1"/>
  <c r="G15" i="94" s="1"/>
  <c r="H15" i="94" s="1"/>
  <c r="I15" i="94" s="1"/>
  <c r="J15" i="94" s="1"/>
  <c r="K15" i="94" s="1"/>
  <c r="L15" i="94" s="1"/>
  <c r="R15" i="94" s="1"/>
  <c r="E53" i="94" s="1"/>
  <c r="E9" i="94"/>
  <c r="F9" i="94" s="1"/>
  <c r="R9" i="94" s="1"/>
  <c r="E47" i="94" s="1"/>
  <c r="F21" i="87"/>
  <c r="C3" i="95"/>
  <c r="C123" i="95" s="1"/>
  <c r="N14" i="106"/>
  <c r="N10" i="94"/>
  <c r="F22" i="115"/>
  <c r="E12" i="106"/>
  <c r="F12" i="106" s="1"/>
  <c r="G12" i="106" s="1"/>
  <c r="H12" i="106" s="1"/>
  <c r="I12" i="106" s="1"/>
  <c r="R12" i="106" s="1"/>
  <c r="E50" i="106" s="1"/>
  <c r="E13" i="94"/>
  <c r="F13" i="94" s="1"/>
  <c r="G13" i="94" s="1"/>
  <c r="H13" i="94" s="1"/>
  <c r="I13" i="94" s="1"/>
  <c r="J13" i="94" s="1"/>
  <c r="R13" i="94" s="1"/>
  <c r="E51" i="94" s="1"/>
  <c r="E16" i="94"/>
  <c r="F16" i="94" s="1"/>
  <c r="G16" i="94" s="1"/>
  <c r="H16" i="94" s="1"/>
  <c r="I16" i="94" s="1"/>
  <c r="J16" i="94" s="1"/>
  <c r="K16" i="94" s="1"/>
  <c r="L16" i="94" s="1"/>
  <c r="M16" i="94" s="1"/>
  <c r="R16" i="94" s="1"/>
  <c r="E54" i="94" s="1"/>
  <c r="E16" i="106"/>
  <c r="E15" i="106"/>
  <c r="F15" i="106" s="1"/>
  <c r="G15" i="106" s="1"/>
  <c r="H15" i="106" s="1"/>
  <c r="I15" i="106" s="1"/>
  <c r="J15" i="106" s="1"/>
  <c r="K15" i="106" s="1"/>
  <c r="L15" i="106" s="1"/>
  <c r="R15" i="106" s="1"/>
  <c r="E53" i="106" s="1"/>
  <c r="E21" i="94"/>
  <c r="I75" i="95" s="1"/>
  <c r="N8" i="94"/>
  <c r="C5" i="95"/>
  <c r="C101" i="95" s="1"/>
  <c r="E12" i="94"/>
  <c r="F12" i="94" s="1"/>
  <c r="G12" i="94" s="1"/>
  <c r="H12" i="94" s="1"/>
  <c r="I12" i="94" s="1"/>
  <c r="R12" i="94" s="1"/>
  <c r="E50" i="94" s="1"/>
  <c r="E8" i="106"/>
  <c r="R8" i="106" s="1"/>
  <c r="E46" i="106" s="1"/>
  <c r="E11" i="106"/>
  <c r="E14" i="94"/>
  <c r="S3" i="95"/>
  <c r="E11" i="94"/>
  <c r="F11" i="94" s="1"/>
  <c r="G11" i="94" s="1"/>
  <c r="H11" i="94" s="1"/>
  <c r="R11" i="94" s="1"/>
  <c r="E49" i="94" s="1"/>
  <c r="E21" i="106"/>
  <c r="S75" i="95" s="1"/>
  <c r="N9" i="106"/>
  <c r="U9" i="115"/>
  <c r="U10" i="115" s="1"/>
  <c r="U11" i="115" s="1"/>
  <c r="G46" i="121"/>
  <c r="E13" i="106"/>
  <c r="N10" i="106"/>
  <c r="E8" i="96"/>
  <c r="R8" i="96" s="1"/>
  <c r="E46" i="96" s="1"/>
  <c r="E9" i="96"/>
  <c r="F9" i="96" s="1"/>
  <c r="R9" i="96" s="1"/>
  <c r="E47" i="96" s="1"/>
  <c r="E12" i="96"/>
  <c r="E13" i="96"/>
  <c r="F13" i="96" s="1"/>
  <c r="G13" i="96" s="1"/>
  <c r="H13" i="96" s="1"/>
  <c r="I13" i="96" s="1"/>
  <c r="J13" i="96" s="1"/>
  <c r="R13" i="96" s="1"/>
  <c r="E51" i="96" s="1"/>
  <c r="E15" i="96"/>
  <c r="E16" i="96"/>
  <c r="F16" i="96" s="1"/>
  <c r="G16" i="96" s="1"/>
  <c r="H16" i="96" s="1"/>
  <c r="I16" i="96" s="1"/>
  <c r="J16" i="96" s="1"/>
  <c r="K16" i="96" s="1"/>
  <c r="L16" i="96" s="1"/>
  <c r="M16" i="96" s="1"/>
  <c r="R16" i="96" s="1"/>
  <c r="E54" i="96" s="1"/>
  <c r="K2" i="101"/>
  <c r="E11" i="96"/>
  <c r="E14" i="96"/>
  <c r="F14" i="96" s="1"/>
  <c r="G14" i="96" s="1"/>
  <c r="H14" i="96" s="1"/>
  <c r="I14" i="96" s="1"/>
  <c r="J14" i="96" s="1"/>
  <c r="K14" i="96" s="1"/>
  <c r="R14" i="96" s="1"/>
  <c r="E52" i="96" s="1"/>
  <c r="E21" i="96"/>
  <c r="J75" i="95" s="1"/>
  <c r="E10" i="96"/>
  <c r="D4" i="101"/>
  <c r="T7" i="101" s="1"/>
  <c r="U7" i="101" s="1"/>
  <c r="D1" i="101"/>
  <c r="E10" i="105"/>
  <c r="F10" i="105" s="1"/>
  <c r="G10" i="105" s="1"/>
  <c r="R10" i="105" s="1"/>
  <c r="E48" i="105" s="1"/>
  <c r="E8" i="105"/>
  <c r="R8" i="105" s="1"/>
  <c r="E46" i="105" s="1"/>
  <c r="E14" i="105"/>
  <c r="F14" i="105" s="1"/>
  <c r="G14" i="105" s="1"/>
  <c r="H14" i="105" s="1"/>
  <c r="I14" i="105" s="1"/>
  <c r="J14" i="105" s="1"/>
  <c r="K14" i="105" s="1"/>
  <c r="R14" i="105" s="1"/>
  <c r="E52" i="105" s="1"/>
  <c r="E21" i="105"/>
  <c r="R75" i="95" s="1"/>
  <c r="E13" i="105"/>
  <c r="F13" i="105" s="1"/>
  <c r="G13" i="105" s="1"/>
  <c r="H13" i="105" s="1"/>
  <c r="I13" i="105" s="1"/>
  <c r="J13" i="105" s="1"/>
  <c r="R13" i="105" s="1"/>
  <c r="E51" i="105" s="1"/>
  <c r="E15" i="105"/>
  <c r="F15" i="105" s="1"/>
  <c r="G15" i="105" s="1"/>
  <c r="H15" i="105" s="1"/>
  <c r="I15" i="105" s="1"/>
  <c r="J15" i="105" s="1"/>
  <c r="K15" i="105" s="1"/>
  <c r="L15" i="105" s="1"/>
  <c r="R15" i="105" s="1"/>
  <c r="E53" i="105" s="1"/>
  <c r="E9" i="105"/>
  <c r="F9" i="105" s="1"/>
  <c r="R9" i="105" s="1"/>
  <c r="E47" i="105" s="1"/>
  <c r="E11" i="105"/>
  <c r="F11" i="105" s="1"/>
  <c r="G11" i="105" s="1"/>
  <c r="H11" i="105" s="1"/>
  <c r="R11" i="105" s="1"/>
  <c r="E49" i="105" s="1"/>
  <c r="E12" i="105"/>
  <c r="E16" i="105"/>
  <c r="E14" i="102"/>
  <c r="F14" i="102" s="1"/>
  <c r="G14" i="102" s="1"/>
  <c r="H14" i="102" s="1"/>
  <c r="I14" i="102" s="1"/>
  <c r="J14" i="102" s="1"/>
  <c r="K14" i="102" s="1"/>
  <c r="R14" i="102" s="1"/>
  <c r="E52" i="102" s="1"/>
  <c r="E16" i="102"/>
  <c r="F16" i="102" s="1"/>
  <c r="G16" i="102" s="1"/>
  <c r="H16" i="102" s="1"/>
  <c r="I16" i="102" s="1"/>
  <c r="J16" i="102" s="1"/>
  <c r="K16" i="102" s="1"/>
  <c r="L16" i="102" s="1"/>
  <c r="M16" i="102" s="1"/>
  <c r="R16" i="102" s="1"/>
  <c r="E54" i="102" s="1"/>
  <c r="E10" i="102"/>
  <c r="F10" i="102" s="1"/>
  <c r="G10" i="102" s="1"/>
  <c r="R10" i="102" s="1"/>
  <c r="E48" i="102" s="1"/>
  <c r="E9" i="102"/>
  <c r="F9" i="102" s="1"/>
  <c r="R9" i="102" s="1"/>
  <c r="E47" i="102" s="1"/>
  <c r="E15" i="102"/>
  <c r="F15" i="102" s="1"/>
  <c r="G15" i="102" s="1"/>
  <c r="H15" i="102" s="1"/>
  <c r="I15" i="102" s="1"/>
  <c r="J15" i="102" s="1"/>
  <c r="K15" i="102" s="1"/>
  <c r="L15" i="102" s="1"/>
  <c r="R15" i="102" s="1"/>
  <c r="E53" i="102" s="1"/>
  <c r="E11" i="102"/>
  <c r="F11" i="102" s="1"/>
  <c r="G11" i="102" s="1"/>
  <c r="H11" i="102" s="1"/>
  <c r="R11" i="102" s="1"/>
  <c r="E49" i="102" s="1"/>
  <c r="E8" i="102"/>
  <c r="R8" i="102" s="1"/>
  <c r="E46" i="102" s="1"/>
  <c r="E13" i="102"/>
  <c r="F13" i="102" s="1"/>
  <c r="G13" i="102" s="1"/>
  <c r="H13" i="102" s="1"/>
  <c r="I13" i="102" s="1"/>
  <c r="J13" i="102" s="1"/>
  <c r="R13" i="102" s="1"/>
  <c r="E51" i="102" s="1"/>
  <c r="E21" i="102"/>
  <c r="O75" i="95" s="1"/>
  <c r="O99" i="95" s="1"/>
  <c r="E12" i="102"/>
  <c r="F12" i="102" s="1"/>
  <c r="G12" i="102" s="1"/>
  <c r="H12" i="102" s="1"/>
  <c r="I12" i="102" s="1"/>
  <c r="R12" i="102" s="1"/>
  <c r="E50" i="102" s="1"/>
  <c r="E12" i="89"/>
  <c r="F12" i="89" s="1"/>
  <c r="G12" i="89" s="1"/>
  <c r="H12" i="89" s="1"/>
  <c r="I12" i="89" s="1"/>
  <c r="R12" i="89" s="1"/>
  <c r="E50" i="89" s="1"/>
  <c r="E9" i="89"/>
  <c r="F9" i="89" s="1"/>
  <c r="R9" i="89" s="1"/>
  <c r="E47" i="89" s="1"/>
  <c r="E16" i="89"/>
  <c r="E13" i="89"/>
  <c r="F13" i="89" s="1"/>
  <c r="G13" i="89" s="1"/>
  <c r="H13" i="89" s="1"/>
  <c r="I13" i="89" s="1"/>
  <c r="J13" i="89" s="1"/>
  <c r="R13" i="89" s="1"/>
  <c r="E51" i="89" s="1"/>
  <c r="E10" i="89"/>
  <c r="F10" i="89" s="1"/>
  <c r="G10" i="89" s="1"/>
  <c r="R10" i="89" s="1"/>
  <c r="E48" i="89" s="1"/>
  <c r="E21" i="89"/>
  <c r="L75" i="95" s="1"/>
  <c r="L99" i="95" s="1"/>
  <c r="E15" i="89"/>
  <c r="E11" i="89"/>
  <c r="F11" i="89" s="1"/>
  <c r="G11" i="89" s="1"/>
  <c r="H11" i="89" s="1"/>
  <c r="R11" i="89" s="1"/>
  <c r="E49" i="89" s="1"/>
  <c r="E8" i="89"/>
  <c r="R8" i="89" s="1"/>
  <c r="E46" i="89" s="1"/>
  <c r="E14" i="89"/>
  <c r="Q3" i="95"/>
  <c r="E9" i="104"/>
  <c r="F9" i="104" s="1"/>
  <c r="R9" i="104" s="1"/>
  <c r="E47" i="104" s="1"/>
  <c r="E8" i="104"/>
  <c r="R8" i="104" s="1"/>
  <c r="E46" i="104" s="1"/>
  <c r="E12" i="104"/>
  <c r="F12" i="104" s="1"/>
  <c r="G12" i="104" s="1"/>
  <c r="H12" i="104" s="1"/>
  <c r="I12" i="104" s="1"/>
  <c r="R12" i="104" s="1"/>
  <c r="E50" i="104" s="1"/>
  <c r="E13" i="104"/>
  <c r="F13" i="104" s="1"/>
  <c r="G13" i="104" s="1"/>
  <c r="H13" i="104" s="1"/>
  <c r="I13" i="104" s="1"/>
  <c r="J13" i="104" s="1"/>
  <c r="R13" i="104" s="1"/>
  <c r="E51" i="104" s="1"/>
  <c r="E14" i="104"/>
  <c r="F14" i="104" s="1"/>
  <c r="G14" i="104" s="1"/>
  <c r="H14" i="104" s="1"/>
  <c r="I14" i="104" s="1"/>
  <c r="J14" i="104" s="1"/>
  <c r="K14" i="104" s="1"/>
  <c r="R14" i="104" s="1"/>
  <c r="E52" i="104" s="1"/>
  <c r="E11" i="104"/>
  <c r="F11" i="104" s="1"/>
  <c r="G11" i="104" s="1"/>
  <c r="H11" i="104" s="1"/>
  <c r="R11" i="104" s="1"/>
  <c r="E49" i="104" s="1"/>
  <c r="E10" i="104"/>
  <c r="F10" i="104" s="1"/>
  <c r="G10" i="104" s="1"/>
  <c r="R10" i="104" s="1"/>
  <c r="E48" i="104" s="1"/>
  <c r="E15" i="104"/>
  <c r="F15" i="104" s="1"/>
  <c r="G15" i="104" s="1"/>
  <c r="H15" i="104" s="1"/>
  <c r="I15" i="104" s="1"/>
  <c r="J15" i="104" s="1"/>
  <c r="K15" i="104" s="1"/>
  <c r="L15" i="104" s="1"/>
  <c r="R15" i="104" s="1"/>
  <c r="E53" i="104" s="1"/>
  <c r="E16" i="104"/>
  <c r="F16" i="104" s="1"/>
  <c r="G16" i="104" s="1"/>
  <c r="H16" i="104" s="1"/>
  <c r="I16" i="104" s="1"/>
  <c r="J16" i="104" s="1"/>
  <c r="K16" i="104" s="1"/>
  <c r="L16" i="104" s="1"/>
  <c r="M16" i="104" s="1"/>
  <c r="R16" i="104" s="1"/>
  <c r="E54" i="104" s="1"/>
  <c r="E21" i="104"/>
  <c r="Q75" i="95" s="1"/>
  <c r="E10" i="103"/>
  <c r="F10" i="103" s="1"/>
  <c r="G10" i="103" s="1"/>
  <c r="R10" i="103" s="1"/>
  <c r="E48" i="103" s="1"/>
  <c r="E8" i="103"/>
  <c r="R8" i="103" s="1"/>
  <c r="E46" i="103" s="1"/>
  <c r="E9" i="103"/>
  <c r="F9" i="103" s="1"/>
  <c r="R9" i="103" s="1"/>
  <c r="E47" i="103" s="1"/>
  <c r="E11" i="103"/>
  <c r="F11" i="103" s="1"/>
  <c r="G11" i="103" s="1"/>
  <c r="H11" i="103" s="1"/>
  <c r="R11" i="103" s="1"/>
  <c r="E49" i="103" s="1"/>
  <c r="E15" i="103"/>
  <c r="F15" i="103" s="1"/>
  <c r="G15" i="103" s="1"/>
  <c r="H15" i="103" s="1"/>
  <c r="I15" i="103" s="1"/>
  <c r="J15" i="103" s="1"/>
  <c r="K15" i="103" s="1"/>
  <c r="L15" i="103" s="1"/>
  <c r="R15" i="103" s="1"/>
  <c r="E53" i="103" s="1"/>
  <c r="E21" i="103"/>
  <c r="P75" i="95" s="1"/>
  <c r="P99" i="95" s="1"/>
  <c r="E12" i="103"/>
  <c r="F12" i="103" s="1"/>
  <c r="G12" i="103" s="1"/>
  <c r="H12" i="103" s="1"/>
  <c r="I12" i="103" s="1"/>
  <c r="R12" i="103" s="1"/>
  <c r="E50" i="103" s="1"/>
  <c r="E14" i="103"/>
  <c r="F14" i="103" s="1"/>
  <c r="G14" i="103" s="1"/>
  <c r="H14" i="103" s="1"/>
  <c r="I14" i="103" s="1"/>
  <c r="J14" i="103" s="1"/>
  <c r="K14" i="103" s="1"/>
  <c r="R14" i="103" s="1"/>
  <c r="E52" i="103" s="1"/>
  <c r="E16" i="103"/>
  <c r="F16" i="103" s="1"/>
  <c r="G16" i="103" s="1"/>
  <c r="H16" i="103" s="1"/>
  <c r="I16" i="103" s="1"/>
  <c r="J16" i="103" s="1"/>
  <c r="K16" i="103" s="1"/>
  <c r="L16" i="103" s="1"/>
  <c r="M16" i="103" s="1"/>
  <c r="R16" i="103" s="1"/>
  <c r="E54" i="103" s="1"/>
  <c r="E13" i="103"/>
  <c r="F13" i="103" s="1"/>
  <c r="G13" i="103" s="1"/>
  <c r="H13" i="103" s="1"/>
  <c r="I13" i="103" s="1"/>
  <c r="J13" i="103" s="1"/>
  <c r="R13" i="103" s="1"/>
  <c r="E51" i="103" s="1"/>
  <c r="G23" i="121"/>
  <c r="G47" i="121"/>
  <c r="V5" i="95"/>
  <c r="F23" i="107"/>
  <c r="E25" i="117"/>
  <c r="E49" i="117"/>
  <c r="F23" i="92"/>
  <c r="G5" i="95"/>
  <c r="G101" i="95" s="1"/>
  <c r="H36" i="32"/>
  <c r="T15" i="97"/>
  <c r="E22" i="112"/>
  <c r="AA76" i="95" s="1"/>
  <c r="H94" i="95"/>
  <c r="E24" i="109"/>
  <c r="X78" i="95" s="1"/>
  <c r="F92" i="95"/>
  <c r="E24" i="112"/>
  <c r="AA78" i="95" s="1"/>
  <c r="E26" i="108"/>
  <c r="W80" i="95" s="1"/>
  <c r="E25" i="112"/>
  <c r="AA79" i="95" s="1"/>
  <c r="G36" i="32"/>
  <c r="S15" i="97"/>
  <c r="F25" i="122"/>
  <c r="E30" i="110"/>
  <c r="Y84" i="95" s="1"/>
  <c r="D92" i="95"/>
  <c r="G38" i="32"/>
  <c r="S17" i="97"/>
  <c r="D94" i="95"/>
  <c r="E23" i="108"/>
  <c r="W77" i="95" s="1"/>
  <c r="F21" i="99"/>
  <c r="F23" i="88"/>
  <c r="F47" i="88"/>
  <c r="D5" i="95"/>
  <c r="G46" i="116"/>
  <c r="E54" i="118"/>
  <c r="E30" i="118"/>
  <c r="U9" i="119"/>
  <c r="E92" i="95"/>
  <c r="E53" i="119"/>
  <c r="E29" i="119"/>
  <c r="B94" i="95"/>
  <c r="H93" i="95"/>
  <c r="E27" i="112"/>
  <c r="AA81" i="95" s="1"/>
  <c r="P17" i="97"/>
  <c r="D38" i="32"/>
  <c r="F46" i="88"/>
  <c r="F22" i="88"/>
  <c r="D4" i="95"/>
  <c r="D100" i="95" s="1"/>
  <c r="H91" i="95"/>
  <c r="E28" i="119"/>
  <c r="E52" i="119"/>
  <c r="E94" i="95"/>
  <c r="G92" i="95"/>
  <c r="H37" i="32"/>
  <c r="T16" i="97"/>
  <c r="E25" i="111"/>
  <c r="Z79" i="95" s="1"/>
  <c r="G93" i="95"/>
  <c r="E26" i="109"/>
  <c r="X80" i="95" s="1"/>
  <c r="E26" i="110"/>
  <c r="Y80" i="95" s="1"/>
  <c r="F46" i="121"/>
  <c r="E29" i="112"/>
  <c r="AA83" i="95" s="1"/>
  <c r="E27" i="110"/>
  <c r="Y81" i="95" s="1"/>
  <c r="E23" i="111"/>
  <c r="Z77" i="95" s="1"/>
  <c r="D36" i="32"/>
  <c r="P15" i="97"/>
  <c r="F94" i="95"/>
  <c r="M96" i="95"/>
  <c r="V95" i="95"/>
  <c r="Z87" i="95"/>
  <c r="Z123" i="95" s="1"/>
  <c r="V96" i="95"/>
  <c r="M92" i="95"/>
  <c r="E22" i="99"/>
  <c r="U76" i="95" s="1"/>
  <c r="D91" i="95"/>
  <c r="V91" i="95"/>
  <c r="H88" i="95"/>
  <c r="C36" i="32"/>
  <c r="O15" i="97"/>
  <c r="E30" i="109"/>
  <c r="X84" i="95" s="1"/>
  <c r="F21" i="109"/>
  <c r="V16" i="118"/>
  <c r="E30" i="108"/>
  <c r="W84" i="95" s="1"/>
  <c r="V16" i="115"/>
  <c r="C91" i="95"/>
  <c r="H96" i="95"/>
  <c r="D96" i="95"/>
  <c r="C90" i="95"/>
  <c r="E28" i="110"/>
  <c r="Y82" i="95" s="1"/>
  <c r="F37" i="32"/>
  <c r="R16" i="97"/>
  <c r="M94" i="95"/>
  <c r="B88" i="95"/>
  <c r="E28" i="109"/>
  <c r="X82" i="95" s="1"/>
  <c r="E22" i="110"/>
  <c r="Y76" i="95" s="1"/>
  <c r="E38" i="32"/>
  <c r="Q17" i="97"/>
  <c r="E29" i="108"/>
  <c r="W83" i="95" s="1"/>
  <c r="D89" i="95"/>
  <c r="G4" i="95"/>
  <c r="G100" i="95" s="1"/>
  <c r="F22" i="92"/>
  <c r="U87" i="95"/>
  <c r="U123" i="95" s="1"/>
  <c r="G22" i="116"/>
  <c r="M93" i="95"/>
  <c r="E48" i="115"/>
  <c r="E24" i="115"/>
  <c r="F96" i="95"/>
  <c r="M91" i="95"/>
  <c r="V88" i="95"/>
  <c r="E29" i="115"/>
  <c r="E53" i="115"/>
  <c r="E28" i="108"/>
  <c r="W82" i="95" s="1"/>
  <c r="H90" i="95"/>
  <c r="H95" i="95"/>
  <c r="E4" i="95"/>
  <c r="E100" i="95" s="1"/>
  <c r="E28" i="99"/>
  <c r="U82" i="95" s="1"/>
  <c r="Q16" i="97"/>
  <c r="E37" i="32"/>
  <c r="G96" i="95"/>
  <c r="F95" i="95"/>
  <c r="C93" i="95"/>
  <c r="E95" i="95"/>
  <c r="F88" i="95"/>
  <c r="D95" i="95"/>
  <c r="Y87" i="95"/>
  <c r="Y123" i="95" s="1"/>
  <c r="E26" i="99"/>
  <c r="U80" i="95" s="1"/>
  <c r="E23" i="120"/>
  <c r="E47" i="120"/>
  <c r="G23" i="117"/>
  <c r="V89" i="95"/>
  <c r="E30" i="112"/>
  <c r="AA84" i="95" s="1"/>
  <c r="F46" i="120"/>
  <c r="E22" i="109"/>
  <c r="X76" i="95" s="1"/>
  <c r="U89" i="95"/>
  <c r="E23" i="99"/>
  <c r="U77" i="95" s="1"/>
  <c r="E29" i="111"/>
  <c r="Z83" i="95" s="1"/>
  <c r="M90" i="95"/>
  <c r="E23" i="112"/>
  <c r="AA77" i="95" s="1"/>
  <c r="C96" i="95"/>
  <c r="C88" i="95"/>
  <c r="X87" i="95"/>
  <c r="X123" i="95" s="1"/>
  <c r="M8" i="95"/>
  <c r="F26" i="100"/>
  <c r="E30" i="99"/>
  <c r="U84" i="95" s="1"/>
  <c r="E26" i="112"/>
  <c r="AA80" i="95" s="1"/>
  <c r="V94" i="95"/>
  <c r="V4" i="95"/>
  <c r="F22" i="107"/>
  <c r="U9" i="116"/>
  <c r="F22" i="116"/>
  <c r="F46" i="116"/>
  <c r="D93" i="95"/>
  <c r="V93" i="95"/>
  <c r="E24" i="99"/>
  <c r="U78" i="95" s="1"/>
  <c r="E96" i="95"/>
  <c r="B89" i="95"/>
  <c r="F93" i="95"/>
  <c r="E25" i="108"/>
  <c r="W79" i="95" s="1"/>
  <c r="G88" i="95"/>
  <c r="F89" i="95"/>
  <c r="E93" i="95"/>
  <c r="G37" i="32"/>
  <c r="S16" i="97"/>
  <c r="E49" i="115"/>
  <c r="E25" i="115"/>
  <c r="E30" i="115"/>
  <c r="E54" i="115"/>
  <c r="V90" i="95"/>
  <c r="V92" i="95"/>
  <c r="M95" i="95"/>
  <c r="E24" i="108"/>
  <c r="W78" i="95" s="1"/>
  <c r="W87" i="95"/>
  <c r="W123" i="95" s="1"/>
  <c r="E47" i="115"/>
  <c r="E23" i="115"/>
  <c r="E23" i="119"/>
  <c r="E47" i="119"/>
  <c r="H4" i="95"/>
  <c r="H100" i="95" s="1"/>
  <c r="F22" i="93"/>
  <c r="F23" i="118"/>
  <c r="F47" i="118"/>
  <c r="U10" i="118"/>
  <c r="D90" i="95"/>
  <c r="F91" i="95"/>
  <c r="E29" i="109"/>
  <c r="X83" i="95" s="1"/>
  <c r="E89" i="95"/>
  <c r="F25" i="100"/>
  <c r="M7" i="95"/>
  <c r="F23" i="117"/>
  <c r="F47" i="117"/>
  <c r="U10" i="117"/>
  <c r="E30" i="111"/>
  <c r="Z84" i="95" s="1"/>
  <c r="E22" i="111"/>
  <c r="Z76" i="95" s="1"/>
  <c r="C95" i="95"/>
  <c r="F38" i="32"/>
  <c r="R17" i="97"/>
  <c r="G95" i="95"/>
  <c r="E23" i="110"/>
  <c r="Y77" i="95" s="1"/>
  <c r="F22" i="121"/>
  <c r="F21" i="110"/>
  <c r="O16" i="97"/>
  <c r="C37" i="32"/>
  <c r="Q15" i="97"/>
  <c r="E36" i="32"/>
  <c r="T19" i="124" s="1"/>
  <c r="C94" i="95"/>
  <c r="G91" i="95"/>
  <c r="E28" i="111"/>
  <c r="Z82" i="95" s="1"/>
  <c r="E91" i="95"/>
  <c r="E25" i="99"/>
  <c r="U79" i="95" s="1"/>
  <c r="E24" i="111"/>
  <c r="Z78" i="95" s="1"/>
  <c r="F22" i="120"/>
  <c r="H92" i="95"/>
  <c r="E23" i="109"/>
  <c r="X77" i="95" s="1"/>
  <c r="V16" i="119"/>
  <c r="E27" i="111"/>
  <c r="Z81" i="95" s="1"/>
  <c r="O17" i="97"/>
  <c r="C38" i="32"/>
  <c r="E22" i="108"/>
  <c r="W76" i="95" s="1"/>
  <c r="E24" i="110"/>
  <c r="Y78" i="95" s="1"/>
  <c r="V15" i="115"/>
  <c r="E25" i="109"/>
  <c r="X79" i="95" s="1"/>
  <c r="E27" i="119"/>
  <c r="E51" i="119"/>
  <c r="E27" i="99"/>
  <c r="U81" i="95" s="1"/>
  <c r="P16" i="97"/>
  <c r="D37" i="32"/>
  <c r="G90" i="95"/>
  <c r="E30" i="119"/>
  <c r="E54" i="119"/>
  <c r="F21" i="108"/>
  <c r="M88" i="95"/>
  <c r="C92" i="95"/>
  <c r="H38" i="32"/>
  <c r="T17" i="97"/>
  <c r="V11" i="117"/>
  <c r="E27" i="108"/>
  <c r="W81" i="95" s="1"/>
  <c r="E27" i="109"/>
  <c r="X81" i="95" s="1"/>
  <c r="Y91" i="95"/>
  <c r="E25" i="110"/>
  <c r="Y79" i="95" s="1"/>
  <c r="E26" i="111"/>
  <c r="Z80" i="95" s="1"/>
  <c r="H89" i="95"/>
  <c r="G94" i="95"/>
  <c r="M6" i="95"/>
  <c r="F24" i="100"/>
  <c r="F90" i="95"/>
  <c r="E29" i="110"/>
  <c r="Y83" i="95" s="1"/>
  <c r="F23" i="100"/>
  <c r="R15" i="97"/>
  <c r="F36" i="32"/>
  <c r="F23" i="121"/>
  <c r="F47" i="121"/>
  <c r="U10" i="121"/>
  <c r="E29" i="99"/>
  <c r="U83" i="95" s="1"/>
  <c r="E88" i="95"/>
  <c r="D88" i="95"/>
  <c r="G47" i="117"/>
  <c r="E28" i="112"/>
  <c r="AA82" i="95" s="1"/>
  <c r="AA87" i="95"/>
  <c r="AA123" i="95" s="1"/>
  <c r="U9" i="120"/>
  <c r="S111" i="95" l="1"/>
  <c r="Q111" i="95"/>
  <c r="O111" i="95"/>
  <c r="AA111" i="95"/>
  <c r="L111" i="95"/>
  <c r="C99" i="95"/>
  <c r="C111" i="95"/>
  <c r="I111" i="95"/>
  <c r="Z111" i="95"/>
  <c r="P111" i="95"/>
  <c r="Q63" i="95"/>
  <c r="Q99" i="95"/>
  <c r="S63" i="95"/>
  <c r="S99" i="95"/>
  <c r="I99" i="95"/>
  <c r="G41" i="111"/>
  <c r="F41" i="111"/>
  <c r="G42" i="32"/>
  <c r="G48" i="109"/>
  <c r="G29" i="111"/>
  <c r="F49" i="110"/>
  <c r="G41" i="32"/>
  <c r="F41" i="32"/>
  <c r="D41" i="32"/>
  <c r="H41" i="32"/>
  <c r="C42" i="32"/>
  <c r="E41" i="32"/>
  <c r="T20" i="124" s="1"/>
  <c r="F47" i="99"/>
  <c r="G36" i="109"/>
  <c r="G24" i="109"/>
  <c r="F36" i="109"/>
  <c r="F53" i="111"/>
  <c r="G49" i="112"/>
  <c r="F35" i="112"/>
  <c r="F39" i="108"/>
  <c r="F51" i="108"/>
  <c r="G39" i="108"/>
  <c r="B36" i="32"/>
  <c r="F37" i="112"/>
  <c r="G29" i="80"/>
  <c r="F41" i="109"/>
  <c r="G29" i="109"/>
  <c r="G27" i="108"/>
  <c r="F48" i="111"/>
  <c r="F39" i="99"/>
  <c r="B37" i="32"/>
  <c r="F46" i="80"/>
  <c r="G37" i="112"/>
  <c r="G30" i="109"/>
  <c r="G25" i="112"/>
  <c r="G35" i="99"/>
  <c r="F35" i="99"/>
  <c r="F46" i="103"/>
  <c r="F38" i="110"/>
  <c r="F53" i="80"/>
  <c r="G23" i="99"/>
  <c r="F47" i="80"/>
  <c r="F40" i="110"/>
  <c r="G53" i="109"/>
  <c r="F41" i="80"/>
  <c r="F36" i="111"/>
  <c r="G53" i="80"/>
  <c r="G41" i="109"/>
  <c r="G48" i="111"/>
  <c r="B4" i="95"/>
  <c r="N9" i="97" s="1"/>
  <c r="F35" i="110"/>
  <c r="G34" i="80"/>
  <c r="F42" i="109"/>
  <c r="U9" i="106"/>
  <c r="F47" i="106" s="1"/>
  <c r="G46" i="80"/>
  <c r="G54" i="109"/>
  <c r="F34" i="80"/>
  <c r="F54" i="109"/>
  <c r="G50" i="108"/>
  <c r="F46" i="104"/>
  <c r="F46" i="89"/>
  <c r="F46" i="106"/>
  <c r="G49" i="110"/>
  <c r="M66" i="95"/>
  <c r="M102" i="95"/>
  <c r="M67" i="95"/>
  <c r="M103" i="95"/>
  <c r="V64" i="95"/>
  <c r="V100" i="95"/>
  <c r="D65" i="95"/>
  <c r="D101" i="95"/>
  <c r="V65" i="95"/>
  <c r="V101" i="95"/>
  <c r="M68" i="95"/>
  <c r="M104" i="95"/>
  <c r="M64" i="95"/>
  <c r="M100" i="95"/>
  <c r="AA64" i="95"/>
  <c r="AA100" i="95"/>
  <c r="F22" i="80"/>
  <c r="B76" i="95"/>
  <c r="N30" i="97" s="1"/>
  <c r="G38" i="108"/>
  <c r="G25" i="110"/>
  <c r="F46" i="96"/>
  <c r="F50" i="108"/>
  <c r="G26" i="108"/>
  <c r="G37" i="110"/>
  <c r="G35" i="109"/>
  <c r="F47" i="109"/>
  <c r="F35" i="109"/>
  <c r="G23" i="109"/>
  <c r="F46" i="102"/>
  <c r="G53" i="108"/>
  <c r="F53" i="108"/>
  <c r="G47" i="80"/>
  <c r="G41" i="108"/>
  <c r="W4" i="95"/>
  <c r="F35" i="80"/>
  <c r="G35" i="80"/>
  <c r="G29" i="108"/>
  <c r="F46" i="105"/>
  <c r="G42" i="108"/>
  <c r="G54" i="110"/>
  <c r="G30" i="108"/>
  <c r="F35" i="108"/>
  <c r="G47" i="108"/>
  <c r="G30" i="110"/>
  <c r="F47" i="108"/>
  <c r="F54" i="108"/>
  <c r="F42" i="108"/>
  <c r="F42" i="110"/>
  <c r="G35" i="108"/>
  <c r="F54" i="110"/>
  <c r="U14" i="106"/>
  <c r="F52" i="106" s="1"/>
  <c r="Y4" i="95"/>
  <c r="G36" i="111"/>
  <c r="H124" i="95"/>
  <c r="H64" i="95"/>
  <c r="D124" i="95"/>
  <c r="D64" i="95"/>
  <c r="G24" i="112"/>
  <c r="G36" i="112"/>
  <c r="G48" i="112"/>
  <c r="G30" i="112"/>
  <c r="G42" i="112"/>
  <c r="G54" i="112"/>
  <c r="G26" i="111"/>
  <c r="G38" i="111"/>
  <c r="G50" i="111"/>
  <c r="G25" i="111"/>
  <c r="G37" i="111"/>
  <c r="G49" i="111"/>
  <c r="G22" i="109"/>
  <c r="G46" i="109"/>
  <c r="G34" i="109"/>
  <c r="G25" i="109"/>
  <c r="G37" i="109"/>
  <c r="G49" i="109"/>
  <c r="G24" i="108"/>
  <c r="G36" i="108"/>
  <c r="G48" i="108"/>
  <c r="G25" i="99"/>
  <c r="G37" i="99"/>
  <c r="G49" i="99"/>
  <c r="G22" i="105"/>
  <c r="G46" i="105"/>
  <c r="G34" i="105"/>
  <c r="S15" i="105"/>
  <c r="G34" i="104"/>
  <c r="G46" i="104"/>
  <c r="T11" i="89"/>
  <c r="G22" i="96"/>
  <c r="G46" i="96"/>
  <c r="G34" i="96"/>
  <c r="G25" i="80"/>
  <c r="G37" i="80"/>
  <c r="G49" i="80"/>
  <c r="F49" i="80"/>
  <c r="F37" i="80"/>
  <c r="F40" i="112"/>
  <c r="G29" i="99"/>
  <c r="G41" i="99"/>
  <c r="G53" i="99"/>
  <c r="G29" i="112"/>
  <c r="G41" i="112"/>
  <c r="G53" i="112"/>
  <c r="F41" i="99"/>
  <c r="F50" i="99"/>
  <c r="F35" i="111"/>
  <c r="F42" i="112"/>
  <c r="F34" i="106"/>
  <c r="F53" i="99"/>
  <c r="F50" i="109"/>
  <c r="F51" i="110"/>
  <c r="G23" i="110"/>
  <c r="G47" i="110"/>
  <c r="G35" i="110"/>
  <c r="G27" i="112"/>
  <c r="G39" i="112"/>
  <c r="G51" i="112"/>
  <c r="G22" i="112"/>
  <c r="G46" i="112"/>
  <c r="G34" i="112"/>
  <c r="G27" i="111"/>
  <c r="G39" i="111"/>
  <c r="G51" i="111"/>
  <c r="G24" i="110"/>
  <c r="G48" i="110"/>
  <c r="G36" i="110"/>
  <c r="G27" i="109"/>
  <c r="G39" i="109"/>
  <c r="G51" i="109"/>
  <c r="G28" i="108"/>
  <c r="G40" i="108"/>
  <c r="G52" i="108"/>
  <c r="G22" i="99"/>
  <c r="G46" i="99"/>
  <c r="G34" i="99"/>
  <c r="G30" i="99"/>
  <c r="G42" i="99"/>
  <c r="G54" i="99"/>
  <c r="G22" i="103"/>
  <c r="G46" i="103"/>
  <c r="G34" i="103"/>
  <c r="G22" i="102"/>
  <c r="G46" i="102"/>
  <c r="G34" i="102"/>
  <c r="G22" i="89"/>
  <c r="G46" i="89"/>
  <c r="G34" i="89"/>
  <c r="G26" i="80"/>
  <c r="G38" i="80"/>
  <c r="G50" i="80"/>
  <c r="F38" i="80"/>
  <c r="F39" i="111"/>
  <c r="F33" i="103"/>
  <c r="F49" i="109"/>
  <c r="F38" i="111"/>
  <c r="F36" i="112"/>
  <c r="F33" i="89"/>
  <c r="F53" i="112"/>
  <c r="F37" i="111"/>
  <c r="F36" i="110"/>
  <c r="F33" i="102"/>
  <c r="F34" i="104"/>
  <c r="F34" i="99"/>
  <c r="F36" i="108"/>
  <c r="F33" i="106"/>
  <c r="F51" i="109"/>
  <c r="F48" i="110"/>
  <c r="F51" i="111"/>
  <c r="F48" i="112"/>
  <c r="E124" i="95"/>
  <c r="E64" i="95"/>
  <c r="G124" i="95"/>
  <c r="G64" i="95"/>
  <c r="G125" i="95"/>
  <c r="G65" i="95"/>
  <c r="G21" i="101"/>
  <c r="G45" i="101"/>
  <c r="G33" i="101"/>
  <c r="O8" i="97"/>
  <c r="C63" i="95"/>
  <c r="F124" i="95"/>
  <c r="F64" i="95"/>
  <c r="G26" i="112"/>
  <c r="G38" i="112"/>
  <c r="G50" i="112"/>
  <c r="G30" i="111"/>
  <c r="G42" i="111"/>
  <c r="G54" i="111"/>
  <c r="G28" i="111"/>
  <c r="G40" i="111"/>
  <c r="G52" i="111"/>
  <c r="G29" i="110"/>
  <c r="G41" i="110"/>
  <c r="G53" i="110"/>
  <c r="G26" i="109"/>
  <c r="G38" i="109"/>
  <c r="G50" i="109"/>
  <c r="G25" i="108"/>
  <c r="G37" i="108"/>
  <c r="G49" i="108"/>
  <c r="G24" i="99"/>
  <c r="G36" i="99"/>
  <c r="G48" i="99"/>
  <c r="G26" i="99"/>
  <c r="G38" i="99"/>
  <c r="G50" i="99"/>
  <c r="G30" i="80"/>
  <c r="G42" i="80"/>
  <c r="G54" i="80"/>
  <c r="F42" i="80"/>
  <c r="G28" i="80"/>
  <c r="G40" i="80"/>
  <c r="G52" i="80"/>
  <c r="F40" i="80"/>
  <c r="F40" i="111"/>
  <c r="F34" i="105"/>
  <c r="F49" i="99"/>
  <c r="G27" i="110"/>
  <c r="G51" i="110"/>
  <c r="G39" i="110"/>
  <c r="F39" i="109"/>
  <c r="F36" i="99"/>
  <c r="G22" i="106"/>
  <c r="G46" i="106"/>
  <c r="G34" i="106"/>
  <c r="F46" i="109"/>
  <c r="F42" i="111"/>
  <c r="F37" i="99"/>
  <c r="F34" i="102"/>
  <c r="F33" i="104"/>
  <c r="G26" i="110"/>
  <c r="G50" i="110"/>
  <c r="G38" i="110"/>
  <c r="F34" i="111"/>
  <c r="F41" i="110"/>
  <c r="F54" i="80"/>
  <c r="F34" i="96"/>
  <c r="G27" i="99"/>
  <c r="G39" i="99"/>
  <c r="G51" i="99"/>
  <c r="G28" i="110"/>
  <c r="G52" i="110"/>
  <c r="G40" i="110"/>
  <c r="G23" i="112"/>
  <c r="G35" i="112"/>
  <c r="G47" i="112"/>
  <c r="C125" i="95"/>
  <c r="C65" i="95"/>
  <c r="U8" i="97"/>
  <c r="I63" i="95"/>
  <c r="M125" i="95"/>
  <c r="M65" i="95"/>
  <c r="G28" i="112"/>
  <c r="G40" i="112"/>
  <c r="G52" i="112"/>
  <c r="G23" i="111"/>
  <c r="G35" i="111"/>
  <c r="G47" i="111"/>
  <c r="G22" i="111"/>
  <c r="G46" i="111"/>
  <c r="G34" i="111"/>
  <c r="G22" i="110"/>
  <c r="G46" i="110"/>
  <c r="G34" i="110"/>
  <c r="G28" i="109"/>
  <c r="G40" i="109"/>
  <c r="G52" i="109"/>
  <c r="G22" i="108"/>
  <c r="G46" i="108"/>
  <c r="G34" i="108"/>
  <c r="G28" i="99"/>
  <c r="G40" i="99"/>
  <c r="G52" i="99"/>
  <c r="G27" i="80"/>
  <c r="G39" i="80"/>
  <c r="G51" i="80"/>
  <c r="F39" i="80"/>
  <c r="F34" i="109"/>
  <c r="F38" i="112"/>
  <c r="F34" i="103"/>
  <c r="F52" i="99"/>
  <c r="F49" i="111"/>
  <c r="F37" i="109"/>
  <c r="F41" i="112"/>
  <c r="F34" i="89"/>
  <c r="F54" i="99"/>
  <c r="F48" i="108"/>
  <c r="F46" i="110"/>
  <c r="F52" i="111"/>
  <c r="F46" i="112"/>
  <c r="F39" i="112"/>
  <c r="F52" i="108"/>
  <c r="F46" i="108"/>
  <c r="F49" i="108"/>
  <c r="F40" i="109"/>
  <c r="F34" i="112"/>
  <c r="G24" i="80"/>
  <c r="G36" i="80"/>
  <c r="G48" i="80"/>
  <c r="F36" i="80"/>
  <c r="F50" i="111"/>
  <c r="F54" i="112"/>
  <c r="T11" i="94"/>
  <c r="T16" i="94"/>
  <c r="T15" i="94"/>
  <c r="S16" i="94"/>
  <c r="T13" i="94"/>
  <c r="U8" i="94"/>
  <c r="F46" i="94" s="1"/>
  <c r="S12" i="94"/>
  <c r="S13" i="94"/>
  <c r="T12" i="94"/>
  <c r="S15" i="94"/>
  <c r="S9" i="94"/>
  <c r="U10" i="94"/>
  <c r="F48" i="94" s="1"/>
  <c r="S11" i="94"/>
  <c r="T9" i="94"/>
  <c r="S9" i="96"/>
  <c r="F15" i="96"/>
  <c r="G15" i="96" s="1"/>
  <c r="H15" i="96" s="1"/>
  <c r="I15" i="96" s="1"/>
  <c r="J15" i="96" s="1"/>
  <c r="K15" i="96" s="1"/>
  <c r="L15" i="96" s="1"/>
  <c r="R15" i="96" s="1"/>
  <c r="E53" i="96" s="1"/>
  <c r="S14" i="96"/>
  <c r="S16" i="96"/>
  <c r="T16" i="96"/>
  <c r="F10" i="96"/>
  <c r="G10" i="96" s="1"/>
  <c r="R10" i="96" s="1"/>
  <c r="E48" i="96" s="1"/>
  <c r="F11" i="96"/>
  <c r="G11" i="96" s="1"/>
  <c r="H11" i="96" s="1"/>
  <c r="R11" i="96" s="1"/>
  <c r="E49" i="96" s="1"/>
  <c r="T14" i="96"/>
  <c r="T9" i="96"/>
  <c r="F12" i="96"/>
  <c r="G12" i="96" s="1"/>
  <c r="H12" i="96" s="1"/>
  <c r="I12" i="96" s="1"/>
  <c r="R12" i="96" s="1"/>
  <c r="E50" i="96" s="1"/>
  <c r="S13" i="96"/>
  <c r="T13" i="96"/>
  <c r="F15" i="89"/>
  <c r="G15" i="89" s="1"/>
  <c r="H15" i="89" s="1"/>
  <c r="I15" i="89" s="1"/>
  <c r="J15" i="89" s="1"/>
  <c r="K15" i="89" s="1"/>
  <c r="L15" i="89" s="1"/>
  <c r="R15" i="89" s="1"/>
  <c r="E53" i="89" s="1"/>
  <c r="L95" i="95" s="1"/>
  <c r="F14" i="89"/>
  <c r="G14" i="89" s="1"/>
  <c r="H14" i="89" s="1"/>
  <c r="I14" i="89" s="1"/>
  <c r="J14" i="89" s="1"/>
  <c r="K14" i="89" s="1"/>
  <c r="R14" i="89" s="1"/>
  <c r="E52" i="89" s="1"/>
  <c r="F16" i="89"/>
  <c r="G16" i="89" s="1"/>
  <c r="H16" i="89" s="1"/>
  <c r="I16" i="89" s="1"/>
  <c r="J16" i="89" s="1"/>
  <c r="K16" i="89" s="1"/>
  <c r="L16" i="89" s="1"/>
  <c r="M16" i="89" s="1"/>
  <c r="R16" i="89" s="1"/>
  <c r="E54" i="89" s="1"/>
  <c r="L96" i="95" s="1"/>
  <c r="S10" i="89"/>
  <c r="T12" i="89"/>
  <c r="T13" i="89"/>
  <c r="S12" i="89"/>
  <c r="T10" i="89"/>
  <c r="T9" i="89"/>
  <c r="S13" i="89"/>
  <c r="S9" i="89"/>
  <c r="S11" i="89"/>
  <c r="M124" i="95"/>
  <c r="T15" i="102"/>
  <c r="S9" i="102"/>
  <c r="S15" i="102"/>
  <c r="S10" i="102"/>
  <c r="S12" i="102"/>
  <c r="S13" i="102"/>
  <c r="T16" i="102"/>
  <c r="S14" i="102"/>
  <c r="T10" i="102"/>
  <c r="T13" i="102"/>
  <c r="T9" i="102"/>
  <c r="T11" i="102"/>
  <c r="T14" i="102"/>
  <c r="S16" i="102"/>
  <c r="S11" i="102"/>
  <c r="T12" i="102"/>
  <c r="S9" i="103"/>
  <c r="S12" i="103"/>
  <c r="S11" i="103"/>
  <c r="T16" i="103"/>
  <c r="T15" i="103"/>
  <c r="T10" i="103"/>
  <c r="T14" i="103"/>
  <c r="S13" i="103"/>
  <c r="T11" i="103"/>
  <c r="T12" i="103"/>
  <c r="T13" i="103"/>
  <c r="S14" i="103"/>
  <c r="S10" i="103"/>
  <c r="S16" i="103"/>
  <c r="S15" i="103"/>
  <c r="T9" i="103"/>
  <c r="T11" i="104"/>
  <c r="S16" i="104"/>
  <c r="T13" i="104"/>
  <c r="S15" i="104"/>
  <c r="S12" i="104"/>
  <c r="S14" i="104"/>
  <c r="S10" i="104"/>
  <c r="T12" i="104"/>
  <c r="S11" i="104"/>
  <c r="S9" i="104"/>
  <c r="S13" i="104"/>
  <c r="T9" i="104"/>
  <c r="T14" i="104"/>
  <c r="T15" i="104"/>
  <c r="T16" i="104"/>
  <c r="T10" i="104"/>
  <c r="F16" i="105"/>
  <c r="S10" i="105"/>
  <c r="T11" i="105"/>
  <c r="T13" i="105"/>
  <c r="S9" i="105"/>
  <c r="F12" i="105"/>
  <c r="G12" i="105" s="1"/>
  <c r="H12" i="105" s="1"/>
  <c r="I12" i="105" s="1"/>
  <c r="R12" i="105" s="1"/>
  <c r="E50" i="105" s="1"/>
  <c r="R92" i="95" s="1"/>
  <c r="T15" i="105"/>
  <c r="S13" i="105"/>
  <c r="S11" i="105"/>
  <c r="T10" i="105"/>
  <c r="S14" i="105"/>
  <c r="T14" i="105"/>
  <c r="T9" i="105"/>
  <c r="F11" i="106"/>
  <c r="G11" i="106" s="1"/>
  <c r="H11" i="106" s="1"/>
  <c r="R11" i="106" s="1"/>
  <c r="E49" i="106" s="1"/>
  <c r="S91" i="95" s="1"/>
  <c r="S12" i="106"/>
  <c r="S15" i="106"/>
  <c r="U10" i="106"/>
  <c r="F36" i="106" s="1"/>
  <c r="F16" i="106"/>
  <c r="G16" i="106" s="1"/>
  <c r="H16" i="106" s="1"/>
  <c r="I16" i="106" s="1"/>
  <c r="J16" i="106" s="1"/>
  <c r="K16" i="106" s="1"/>
  <c r="L16" i="106" s="1"/>
  <c r="M16" i="106" s="1"/>
  <c r="R16" i="106" s="1"/>
  <c r="E54" i="106" s="1"/>
  <c r="T15" i="106"/>
  <c r="T12" i="106"/>
  <c r="M113" i="95"/>
  <c r="M112" i="95"/>
  <c r="M115" i="95"/>
  <c r="D113" i="95"/>
  <c r="D125" i="95"/>
  <c r="M114" i="95"/>
  <c r="V125" i="95"/>
  <c r="V124" i="95"/>
  <c r="E27" i="103"/>
  <c r="P81" i="95" s="1"/>
  <c r="P33" i="95"/>
  <c r="P45" i="95" s="1"/>
  <c r="N9" i="103"/>
  <c r="P29" i="95"/>
  <c r="P41" i="95" s="1"/>
  <c r="E24" i="103"/>
  <c r="P78" i="95" s="1"/>
  <c r="P30" i="95"/>
  <c r="P42" i="95" s="1"/>
  <c r="N15" i="104"/>
  <c r="Q35" i="95"/>
  <c r="Q47" i="95" s="1"/>
  <c r="N13" i="104"/>
  <c r="Q33" i="95"/>
  <c r="Q45" i="95" s="1"/>
  <c r="N8" i="104"/>
  <c r="Q28" i="95"/>
  <c r="Q40" i="95" s="1"/>
  <c r="E27" i="89"/>
  <c r="L81" i="95" s="1"/>
  <c r="L33" i="95"/>
  <c r="L45" i="95" s="1"/>
  <c r="O92" i="95"/>
  <c r="O32" i="95"/>
  <c r="O44" i="95" s="1"/>
  <c r="N15" i="102"/>
  <c r="O35" i="95"/>
  <c r="O47" i="95" s="1"/>
  <c r="O94" i="95"/>
  <c r="O34" i="95"/>
  <c r="O46" i="95" s="1"/>
  <c r="N9" i="105"/>
  <c r="R29" i="95"/>
  <c r="R41" i="95" s="1"/>
  <c r="N13" i="105"/>
  <c r="R33" i="95"/>
  <c r="R45" i="95" s="1"/>
  <c r="N14" i="96"/>
  <c r="J34" i="95"/>
  <c r="J46" i="95" s="1"/>
  <c r="N11" i="94"/>
  <c r="I31" i="95"/>
  <c r="I43" i="95" s="1"/>
  <c r="M126" i="95"/>
  <c r="P36" i="95"/>
  <c r="P48" i="95" s="1"/>
  <c r="Q30" i="95"/>
  <c r="Q42" i="95" s="1"/>
  <c r="Q32" i="95"/>
  <c r="Q44" i="95" s="1"/>
  <c r="N9" i="104"/>
  <c r="Q29" i="95"/>
  <c r="Q41" i="95" s="1"/>
  <c r="N9" i="102"/>
  <c r="O29" i="95"/>
  <c r="O41" i="95" s="1"/>
  <c r="N8" i="105"/>
  <c r="R28" i="95"/>
  <c r="R40" i="95" s="1"/>
  <c r="N9" i="96"/>
  <c r="J29" i="95"/>
  <c r="J41" i="95" s="1"/>
  <c r="J28" i="95"/>
  <c r="J40" i="95" s="1"/>
  <c r="N16" i="94"/>
  <c r="I36" i="95"/>
  <c r="I48" i="95" s="1"/>
  <c r="N9" i="94"/>
  <c r="I29" i="95"/>
  <c r="I41" i="95" s="1"/>
  <c r="M127" i="95"/>
  <c r="P94" i="95"/>
  <c r="P34" i="95"/>
  <c r="P46" i="95" s="1"/>
  <c r="N15" i="103"/>
  <c r="P35" i="95"/>
  <c r="P47" i="95" s="1"/>
  <c r="N11" i="104"/>
  <c r="Q31" i="95"/>
  <c r="Q43" i="95" s="1"/>
  <c r="L28" i="95"/>
  <c r="L40" i="95" s="1"/>
  <c r="E23" i="89"/>
  <c r="L77" i="95" s="1"/>
  <c r="L29" i="95"/>
  <c r="L41" i="95" s="1"/>
  <c r="O28" i="95"/>
  <c r="O40" i="95" s="1"/>
  <c r="N10" i="102"/>
  <c r="O30" i="95"/>
  <c r="O42" i="95" s="1"/>
  <c r="R90" i="95"/>
  <c r="R30" i="95"/>
  <c r="R42" i="95" s="1"/>
  <c r="E22" i="106"/>
  <c r="S76" i="95" s="1"/>
  <c r="S28" i="95"/>
  <c r="S40" i="95" s="1"/>
  <c r="I93" i="95"/>
  <c r="I33" i="95"/>
  <c r="I45" i="95" s="1"/>
  <c r="E29" i="94"/>
  <c r="I83" i="95" s="1"/>
  <c r="I35" i="95"/>
  <c r="I47" i="95" s="1"/>
  <c r="M128" i="95"/>
  <c r="N12" i="103"/>
  <c r="P32" i="95"/>
  <c r="P44" i="95" s="1"/>
  <c r="E25" i="103"/>
  <c r="P79" i="95" s="1"/>
  <c r="P31" i="95"/>
  <c r="P43" i="95" s="1"/>
  <c r="P28" i="95"/>
  <c r="P40" i="95" s="1"/>
  <c r="E30" i="104"/>
  <c r="Q84" i="95" s="1"/>
  <c r="Q36" i="95"/>
  <c r="Q48" i="95" s="1"/>
  <c r="E28" i="104"/>
  <c r="Q82" i="95" s="1"/>
  <c r="Q34" i="95"/>
  <c r="Q46" i="95" s="1"/>
  <c r="E25" i="89"/>
  <c r="L79" i="95" s="1"/>
  <c r="L31" i="95"/>
  <c r="L43" i="95" s="1"/>
  <c r="N10" i="89"/>
  <c r="L30" i="95"/>
  <c r="L42" i="95" s="1"/>
  <c r="E26" i="89"/>
  <c r="L80" i="95" s="1"/>
  <c r="L32" i="95"/>
  <c r="L44" i="95" s="1"/>
  <c r="N13" i="102"/>
  <c r="O33" i="95"/>
  <c r="O45" i="95" s="1"/>
  <c r="N11" i="102"/>
  <c r="O31" i="95"/>
  <c r="O43" i="95" s="1"/>
  <c r="E30" i="102"/>
  <c r="O84" i="95" s="1"/>
  <c r="O36" i="95"/>
  <c r="O48" i="95" s="1"/>
  <c r="N11" i="105"/>
  <c r="R31" i="95"/>
  <c r="R43" i="95" s="1"/>
  <c r="R95" i="95"/>
  <c r="R35" i="95"/>
  <c r="R47" i="95" s="1"/>
  <c r="N14" i="105"/>
  <c r="R34" i="95"/>
  <c r="R46" i="95" s="1"/>
  <c r="E30" i="96"/>
  <c r="J84" i="95" s="1"/>
  <c r="J36" i="95"/>
  <c r="J48" i="95" s="1"/>
  <c r="N13" i="96"/>
  <c r="J33" i="95"/>
  <c r="J45" i="95" s="1"/>
  <c r="E26" i="94"/>
  <c r="I80" i="95" s="1"/>
  <c r="I32" i="95"/>
  <c r="I44" i="95" s="1"/>
  <c r="E29" i="106"/>
  <c r="S83" i="95" s="1"/>
  <c r="S35" i="95"/>
  <c r="S47" i="95" s="1"/>
  <c r="S92" i="95"/>
  <c r="S32" i="95"/>
  <c r="S44" i="95" s="1"/>
  <c r="G47" i="115"/>
  <c r="E42" i="119"/>
  <c r="E41" i="115"/>
  <c r="B38" i="32"/>
  <c r="M116" i="95"/>
  <c r="D112" i="95"/>
  <c r="C113" i="95"/>
  <c r="F36" i="121"/>
  <c r="E112" i="95"/>
  <c r="R9" i="97"/>
  <c r="F36" i="88"/>
  <c r="G35" i="120"/>
  <c r="E35" i="120"/>
  <c r="F35" i="120" s="1"/>
  <c r="G35" i="119"/>
  <c r="E35" i="119"/>
  <c r="F35" i="119" s="1"/>
  <c r="G40" i="119"/>
  <c r="E40" i="119"/>
  <c r="G41" i="119"/>
  <c r="E41" i="119"/>
  <c r="G39" i="119"/>
  <c r="E39" i="119"/>
  <c r="F36" i="118"/>
  <c r="G42" i="118"/>
  <c r="E42" i="118"/>
  <c r="F36" i="117"/>
  <c r="G37" i="117"/>
  <c r="E37" i="117"/>
  <c r="F35" i="116"/>
  <c r="G37" i="115"/>
  <c r="E37" i="115"/>
  <c r="F37" i="115" s="1"/>
  <c r="G35" i="115"/>
  <c r="E35" i="115"/>
  <c r="F35" i="115" s="1"/>
  <c r="G42" i="115"/>
  <c r="E42" i="115"/>
  <c r="G38" i="115"/>
  <c r="E38" i="115"/>
  <c r="G36" i="115"/>
  <c r="E36" i="115"/>
  <c r="F36" i="115" s="1"/>
  <c r="F22" i="112"/>
  <c r="U4" i="95"/>
  <c r="F5" i="95"/>
  <c r="F22" i="87"/>
  <c r="F22" i="108"/>
  <c r="G47" i="119"/>
  <c r="F23" i="91"/>
  <c r="G23" i="119"/>
  <c r="F22" i="99"/>
  <c r="F31" i="32"/>
  <c r="F21" i="94"/>
  <c r="N15" i="106"/>
  <c r="N8" i="106"/>
  <c r="B5" i="95"/>
  <c r="B101" i="95" s="1"/>
  <c r="F23" i="80"/>
  <c r="F23" i="87"/>
  <c r="U5" i="95"/>
  <c r="U101" i="95" s="1"/>
  <c r="N12" i="94"/>
  <c r="N8" i="96"/>
  <c r="F23" i="99"/>
  <c r="G23" i="115"/>
  <c r="C4" i="95"/>
  <c r="C100" i="95" s="1"/>
  <c r="E30" i="94"/>
  <c r="I84" i="95" s="1"/>
  <c r="N13" i="94"/>
  <c r="I95" i="95"/>
  <c r="E27" i="94"/>
  <c r="I81" i="95" s="1"/>
  <c r="S90" i="95"/>
  <c r="E24" i="106"/>
  <c r="S78" i="95" s="1"/>
  <c r="S87" i="95"/>
  <c r="S123" i="95" s="1"/>
  <c r="F14" i="94"/>
  <c r="G14" i="94" s="1"/>
  <c r="H14" i="94" s="1"/>
  <c r="I14" i="94" s="1"/>
  <c r="J14" i="94" s="1"/>
  <c r="K14" i="94" s="1"/>
  <c r="E23" i="106"/>
  <c r="S77" i="95" s="1"/>
  <c r="S89" i="95"/>
  <c r="E22" i="94"/>
  <c r="I76" i="95" s="1"/>
  <c r="U30" i="97" s="1"/>
  <c r="E24" i="94"/>
  <c r="I78" i="95" s="1"/>
  <c r="U32" i="97" s="1"/>
  <c r="N12" i="106"/>
  <c r="U11" i="117"/>
  <c r="F13" i="106"/>
  <c r="F21" i="106"/>
  <c r="I87" i="95"/>
  <c r="N15" i="94"/>
  <c r="N10" i="105"/>
  <c r="E28" i="106"/>
  <c r="S82" i="95" s="1"/>
  <c r="S94" i="95"/>
  <c r="D7" i="101"/>
  <c r="C8" i="101"/>
  <c r="C16" i="101"/>
  <c r="C12" i="101"/>
  <c r="C10" i="101"/>
  <c r="C13" i="101"/>
  <c r="C11" i="101"/>
  <c r="C9" i="101"/>
  <c r="C14" i="101"/>
  <c r="C15" i="101"/>
  <c r="N16" i="96"/>
  <c r="J3" i="95"/>
  <c r="J123" i="95" s="1"/>
  <c r="F21" i="96"/>
  <c r="J4" i="101"/>
  <c r="J87" i="95"/>
  <c r="E22" i="96"/>
  <c r="J76" i="95" s="1"/>
  <c r="V30" i="97" s="1"/>
  <c r="N8" i="102"/>
  <c r="N12" i="89"/>
  <c r="N14" i="102"/>
  <c r="E27" i="102"/>
  <c r="O81" i="95" s="1"/>
  <c r="R89" i="95"/>
  <c r="E25" i="105"/>
  <c r="R79" i="95" s="1"/>
  <c r="R3" i="95"/>
  <c r="R111" i="95" s="1"/>
  <c r="F21" i="105"/>
  <c r="N15" i="105"/>
  <c r="E24" i="105"/>
  <c r="R78" i="95" s="1"/>
  <c r="R87" i="95"/>
  <c r="N11" i="103"/>
  <c r="E29" i="102"/>
  <c r="O83" i="95" s="1"/>
  <c r="O96" i="95"/>
  <c r="E22" i="102"/>
  <c r="O76" i="95" s="1"/>
  <c r="N8" i="103"/>
  <c r="F21" i="102"/>
  <c r="N12" i="102"/>
  <c r="N16" i="102"/>
  <c r="N14" i="104"/>
  <c r="O87" i="95"/>
  <c r="O123" i="95" s="1"/>
  <c r="N12" i="104"/>
  <c r="N8" i="89"/>
  <c r="E27" i="104"/>
  <c r="Q81" i="95" s="1"/>
  <c r="N13" i="103"/>
  <c r="N11" i="89"/>
  <c r="E24" i="89"/>
  <c r="L78" i="95" s="1"/>
  <c r="N9" i="89"/>
  <c r="E22" i="89"/>
  <c r="L76" i="95" s="1"/>
  <c r="N10" i="103"/>
  <c r="Q91" i="95"/>
  <c r="L87" i="95"/>
  <c r="L123" i="95" s="1"/>
  <c r="N13" i="89"/>
  <c r="E22" i="104"/>
  <c r="Q76" i="95" s="1"/>
  <c r="F21" i="89"/>
  <c r="Q90" i="95"/>
  <c r="E24" i="104"/>
  <c r="Q78" i="95" s="1"/>
  <c r="F21" i="104"/>
  <c r="G21" i="104"/>
  <c r="N16" i="104"/>
  <c r="N10" i="104"/>
  <c r="Q92" i="95"/>
  <c r="E26" i="104"/>
  <c r="Q80" i="95" s="1"/>
  <c r="Q87" i="95"/>
  <c r="Q123" i="95" s="1"/>
  <c r="Q94" i="95"/>
  <c r="E30" i="103"/>
  <c r="P84" i="95" s="1"/>
  <c r="P96" i="95"/>
  <c r="F21" i="103"/>
  <c r="N14" i="103"/>
  <c r="N16" i="103"/>
  <c r="E22" i="103"/>
  <c r="P76" i="95" s="1"/>
  <c r="P87" i="95"/>
  <c r="P123" i="95" s="1"/>
  <c r="G25" i="115"/>
  <c r="F25" i="115"/>
  <c r="F49" i="115"/>
  <c r="U12" i="115"/>
  <c r="Y95" i="95"/>
  <c r="X91" i="95"/>
  <c r="W88" i="95"/>
  <c r="Z90" i="95"/>
  <c r="Z94" i="95"/>
  <c r="F48" i="118"/>
  <c r="F24" i="118"/>
  <c r="U11" i="118"/>
  <c r="F37" i="118" s="1"/>
  <c r="U90" i="95"/>
  <c r="U96" i="95"/>
  <c r="G24" i="118"/>
  <c r="AA96" i="95"/>
  <c r="U92" i="95"/>
  <c r="G31" i="32"/>
  <c r="S9" i="97"/>
  <c r="Z89" i="95"/>
  <c r="D31" i="32"/>
  <c r="P9" i="97"/>
  <c r="AA93" i="95"/>
  <c r="G48" i="117"/>
  <c r="X90" i="95"/>
  <c r="G32" i="32"/>
  <c r="S10" i="97"/>
  <c r="X93" i="95"/>
  <c r="Z93" i="95"/>
  <c r="Z88" i="95"/>
  <c r="G49" i="115"/>
  <c r="W91" i="95"/>
  <c r="U10" i="116"/>
  <c r="F36" i="116" s="1"/>
  <c r="F47" i="116"/>
  <c r="F23" i="116"/>
  <c r="G23" i="116"/>
  <c r="G47" i="116"/>
  <c r="F47" i="115"/>
  <c r="AA92" i="95"/>
  <c r="F27" i="100"/>
  <c r="M9" i="95"/>
  <c r="M105" i="95" s="1"/>
  <c r="AA89" i="95"/>
  <c r="Z95" i="95"/>
  <c r="X88" i="95"/>
  <c r="G47" i="120"/>
  <c r="Q9" i="97"/>
  <c r="E31" i="32"/>
  <c r="T18" i="124" s="1"/>
  <c r="G24" i="115"/>
  <c r="W95" i="95"/>
  <c r="X96" i="95"/>
  <c r="Y92" i="95"/>
  <c r="Z91" i="95"/>
  <c r="W92" i="95"/>
  <c r="AA90" i="95"/>
  <c r="F47" i="120"/>
  <c r="F23" i="120"/>
  <c r="U10" i="120"/>
  <c r="F36" i="120" s="1"/>
  <c r="U95" i="95"/>
  <c r="G48" i="121"/>
  <c r="F48" i="121"/>
  <c r="F24" i="121"/>
  <c r="U11" i="121"/>
  <c r="F37" i="121" s="1"/>
  <c r="X5" i="95"/>
  <c r="F23" i="109"/>
  <c r="Y90" i="95"/>
  <c r="F24" i="88"/>
  <c r="D6" i="95"/>
  <c r="D102" i="95" s="1"/>
  <c r="F48" i="88"/>
  <c r="F37" i="88"/>
  <c r="X95" i="95"/>
  <c r="H31" i="32"/>
  <c r="T9" i="97"/>
  <c r="W90" i="95"/>
  <c r="F23" i="115"/>
  <c r="G23" i="120"/>
  <c r="U94" i="95"/>
  <c r="W94" i="95"/>
  <c r="G48" i="115"/>
  <c r="Y88" i="95"/>
  <c r="Y94" i="95"/>
  <c r="G48" i="118"/>
  <c r="F22" i="110"/>
  <c r="Y93" i="95"/>
  <c r="AA95" i="95"/>
  <c r="P10" i="97"/>
  <c r="D32" i="32"/>
  <c r="W89" i="95"/>
  <c r="G24" i="121"/>
  <c r="AA94" i="95"/>
  <c r="Z92" i="95"/>
  <c r="W93" i="95"/>
  <c r="U93" i="95"/>
  <c r="O10" i="97"/>
  <c r="C32" i="32"/>
  <c r="X89" i="95"/>
  <c r="U91" i="95"/>
  <c r="Y89" i="95"/>
  <c r="Z96" i="95"/>
  <c r="G24" i="117"/>
  <c r="F24" i="117"/>
  <c r="F48" i="117"/>
  <c r="H5" i="95"/>
  <c r="F23" i="93"/>
  <c r="F48" i="115"/>
  <c r="F24" i="115"/>
  <c r="F23" i="90"/>
  <c r="E5" i="95"/>
  <c r="X94" i="95"/>
  <c r="W96" i="95"/>
  <c r="U88" i="95"/>
  <c r="X92" i="95"/>
  <c r="X4" i="95"/>
  <c r="F22" i="109"/>
  <c r="F23" i="119"/>
  <c r="F47" i="119"/>
  <c r="U10" i="119"/>
  <c r="F36" i="119" s="1"/>
  <c r="Y96" i="95"/>
  <c r="F26" i="122"/>
  <c r="AA91" i="95"/>
  <c r="Z4" i="95"/>
  <c r="F22" i="111"/>
  <c r="AA88" i="95"/>
  <c r="AA124" i="95" s="1"/>
  <c r="F24" i="92"/>
  <c r="G6" i="95"/>
  <c r="V6" i="95"/>
  <c r="V102" i="95" s="1"/>
  <c r="F24" i="107"/>
  <c r="G23" i="106" l="1"/>
  <c r="U11" i="104"/>
  <c r="F49" i="104" s="1"/>
  <c r="R123" i="95"/>
  <c r="J99" i="95"/>
  <c r="J111" i="95"/>
  <c r="R63" i="95"/>
  <c r="R99" i="95"/>
  <c r="T25" i="97"/>
  <c r="T35" i="97"/>
  <c r="Q25" i="97"/>
  <c r="Q35" i="97"/>
  <c r="P25" i="97"/>
  <c r="P35" i="97"/>
  <c r="O26" i="97"/>
  <c r="O36" i="97"/>
  <c r="P26" i="97"/>
  <c r="P36" i="97"/>
  <c r="R25" i="97"/>
  <c r="R35" i="97"/>
  <c r="N25" i="97"/>
  <c r="N35" i="97"/>
  <c r="S26" i="97"/>
  <c r="S36" i="97"/>
  <c r="S25" i="97"/>
  <c r="S35" i="97"/>
  <c r="U13" i="104"/>
  <c r="F51" i="104" s="1"/>
  <c r="C41" i="32"/>
  <c r="B42" i="32"/>
  <c r="D42" i="32"/>
  <c r="D43" i="32"/>
  <c r="U11" i="94"/>
  <c r="F37" i="94" s="1"/>
  <c r="B64" i="95"/>
  <c r="B31" i="32"/>
  <c r="B124" i="95"/>
  <c r="F35" i="106"/>
  <c r="G35" i="106"/>
  <c r="G52" i="106"/>
  <c r="G47" i="106"/>
  <c r="N11" i="106"/>
  <c r="S31" i="95"/>
  <c r="S43" i="95" s="1"/>
  <c r="E25" i="96"/>
  <c r="J79" i="95" s="1"/>
  <c r="R32" i="95"/>
  <c r="R44" i="95" s="1"/>
  <c r="N12" i="105"/>
  <c r="E26" i="105"/>
  <c r="R80" i="95" s="1"/>
  <c r="U11" i="89"/>
  <c r="G25" i="89" s="1"/>
  <c r="E25" i="106"/>
  <c r="S79" i="95" s="1"/>
  <c r="N16" i="106"/>
  <c r="E28" i="89"/>
  <c r="L82" i="95" s="1"/>
  <c r="N15" i="96"/>
  <c r="N12" i="96"/>
  <c r="G40" i="106"/>
  <c r="N15" i="89"/>
  <c r="G28" i="106"/>
  <c r="F40" i="106"/>
  <c r="H65" i="95"/>
  <c r="H101" i="95"/>
  <c r="F65" i="95"/>
  <c r="F101" i="95"/>
  <c r="U64" i="95"/>
  <c r="U100" i="95"/>
  <c r="W64" i="95"/>
  <c r="W100" i="95"/>
  <c r="B100" i="95"/>
  <c r="Z64" i="95"/>
  <c r="Z100" i="95"/>
  <c r="X64" i="95"/>
  <c r="X100" i="95"/>
  <c r="X65" i="95"/>
  <c r="X101" i="95"/>
  <c r="G66" i="95"/>
  <c r="G102" i="95"/>
  <c r="E65" i="95"/>
  <c r="E101" i="95"/>
  <c r="Y64" i="95"/>
  <c r="Y100" i="95"/>
  <c r="W124" i="95"/>
  <c r="N14" i="89"/>
  <c r="J30" i="95"/>
  <c r="J42" i="95" s="1"/>
  <c r="V17" i="97" s="1"/>
  <c r="J35" i="95"/>
  <c r="J47" i="95" s="1"/>
  <c r="U15" i="105"/>
  <c r="F41" i="105" s="1"/>
  <c r="T14" i="89"/>
  <c r="E24" i="96"/>
  <c r="J78" i="95" s="1"/>
  <c r="V32" i="97" s="1"/>
  <c r="E29" i="96"/>
  <c r="J83" i="95" s="1"/>
  <c r="N10" i="96"/>
  <c r="L34" i="95"/>
  <c r="L46" i="95" s="1"/>
  <c r="J32" i="95"/>
  <c r="J44" i="95" s="1"/>
  <c r="L35" i="95"/>
  <c r="L47" i="95" s="1"/>
  <c r="U16" i="96"/>
  <c r="F42" i="96" s="1"/>
  <c r="N16" i="89"/>
  <c r="T16" i="89"/>
  <c r="E30" i="89"/>
  <c r="L84" i="95" s="1"/>
  <c r="L36" i="95"/>
  <c r="L48" i="95" s="1"/>
  <c r="Y124" i="95"/>
  <c r="N11" i="96"/>
  <c r="T15" i="96"/>
  <c r="S36" i="95"/>
  <c r="S48" i="95" s="1"/>
  <c r="U10" i="103"/>
  <c r="G48" i="103" s="1"/>
  <c r="U12" i="89"/>
  <c r="F38" i="89" s="1"/>
  <c r="T12" i="105"/>
  <c r="U15" i="103"/>
  <c r="F53" i="103" s="1"/>
  <c r="U11" i="102"/>
  <c r="F37" i="102" s="1"/>
  <c r="T15" i="89"/>
  <c r="S12" i="96"/>
  <c r="U9" i="105"/>
  <c r="F35" i="105" s="1"/>
  <c r="U13" i="94"/>
  <c r="F51" i="94" s="1"/>
  <c r="U16" i="94"/>
  <c r="F54" i="94" s="1"/>
  <c r="B125" i="95"/>
  <c r="B65" i="95"/>
  <c r="S16" i="106"/>
  <c r="U11" i="105"/>
  <c r="S14" i="89"/>
  <c r="T12" i="96"/>
  <c r="U9" i="96"/>
  <c r="U9" i="94"/>
  <c r="U12" i="94"/>
  <c r="F48" i="106"/>
  <c r="D126" i="95"/>
  <c r="D66" i="95"/>
  <c r="V8" i="97"/>
  <c r="J63" i="95"/>
  <c r="C124" i="95"/>
  <c r="C64" i="95"/>
  <c r="T11" i="106"/>
  <c r="U9" i="89"/>
  <c r="G22" i="94"/>
  <c r="G46" i="94"/>
  <c r="G34" i="94"/>
  <c r="F34" i="94"/>
  <c r="V126" i="95"/>
  <c r="V66" i="95"/>
  <c r="M129" i="95"/>
  <c r="M69" i="95"/>
  <c r="T16" i="106"/>
  <c r="G24" i="106"/>
  <c r="G36" i="106"/>
  <c r="G48" i="106"/>
  <c r="S11" i="106"/>
  <c r="U14" i="105"/>
  <c r="U15" i="104"/>
  <c r="S16" i="89"/>
  <c r="S15" i="89"/>
  <c r="U13" i="96"/>
  <c r="T10" i="96"/>
  <c r="F36" i="94"/>
  <c r="U125" i="95"/>
  <c r="U65" i="95"/>
  <c r="G24" i="94"/>
  <c r="G48" i="94"/>
  <c r="G36" i="94"/>
  <c r="I34" i="95"/>
  <c r="I46" i="95" s="1"/>
  <c r="R14" i="94"/>
  <c r="E52" i="94" s="1"/>
  <c r="U15" i="94"/>
  <c r="S14" i="94"/>
  <c r="T14" i="94"/>
  <c r="J31" i="95"/>
  <c r="J43" i="95" s="1"/>
  <c r="T11" i="96"/>
  <c r="S15" i="96"/>
  <c r="S11" i="96"/>
  <c r="U14" i="96"/>
  <c r="S10" i="96"/>
  <c r="U10" i="89"/>
  <c r="U13" i="89"/>
  <c r="N27" i="95"/>
  <c r="N39" i="95" s="1"/>
  <c r="R7" i="101"/>
  <c r="U14" i="102"/>
  <c r="U10" i="102"/>
  <c r="U15" i="102"/>
  <c r="U16" i="102"/>
  <c r="U13" i="102"/>
  <c r="U9" i="102"/>
  <c r="U12" i="102"/>
  <c r="U14" i="103"/>
  <c r="U13" i="103"/>
  <c r="U11" i="103"/>
  <c r="U16" i="103"/>
  <c r="U12" i="103"/>
  <c r="U9" i="103"/>
  <c r="U10" i="104"/>
  <c r="U9" i="104"/>
  <c r="U14" i="104"/>
  <c r="U16" i="104"/>
  <c r="U12" i="104"/>
  <c r="U13" i="105"/>
  <c r="U10" i="105"/>
  <c r="G16" i="105"/>
  <c r="S12" i="105"/>
  <c r="U15" i="106"/>
  <c r="U12" i="106"/>
  <c r="F113" i="95"/>
  <c r="F125" i="95"/>
  <c r="U113" i="95"/>
  <c r="U112" i="95"/>
  <c r="G114" i="95"/>
  <c r="G126" i="95"/>
  <c r="E113" i="95"/>
  <c r="E125" i="95"/>
  <c r="H113" i="95"/>
  <c r="H125" i="95"/>
  <c r="U124" i="95"/>
  <c r="E28" i="103"/>
  <c r="P82" i="95" s="1"/>
  <c r="Q96" i="95"/>
  <c r="J96" i="95"/>
  <c r="P91" i="95"/>
  <c r="L94" i="95"/>
  <c r="L93" i="95"/>
  <c r="E29" i="105"/>
  <c r="R83" i="95" s="1"/>
  <c r="S95" i="95"/>
  <c r="P93" i="95"/>
  <c r="E29" i="89"/>
  <c r="L83" i="95" s="1"/>
  <c r="I92" i="95"/>
  <c r="E26" i="106"/>
  <c r="S80" i="95" s="1"/>
  <c r="E28" i="102"/>
  <c r="O82" i="95" s="1"/>
  <c r="E26" i="102"/>
  <c r="O80" i="95" s="1"/>
  <c r="J95" i="95"/>
  <c r="X125" i="95"/>
  <c r="Z124" i="95"/>
  <c r="X124" i="95"/>
  <c r="H112" i="95"/>
  <c r="V113" i="95"/>
  <c r="G113" i="95"/>
  <c r="B112" i="95"/>
  <c r="F112" i="95"/>
  <c r="D114" i="95"/>
  <c r="G112" i="95"/>
  <c r="V112" i="95"/>
  <c r="W5" i="95"/>
  <c r="W101" i="95" s="1"/>
  <c r="F23" i="108"/>
  <c r="F23" i="112"/>
  <c r="AA5" i="95"/>
  <c r="AA101" i="95" s="1"/>
  <c r="Z112" i="95"/>
  <c r="R10" i="97"/>
  <c r="F24" i="91"/>
  <c r="E23" i="105"/>
  <c r="R77" i="95" s="1"/>
  <c r="F32" i="32"/>
  <c r="V114" i="95"/>
  <c r="M117" i="95"/>
  <c r="C31" i="32"/>
  <c r="C112" i="95"/>
  <c r="F37" i="117"/>
  <c r="F38" i="115"/>
  <c r="F23" i="110"/>
  <c r="E25" i="102"/>
  <c r="O79" i="95" s="1"/>
  <c r="O9" i="97"/>
  <c r="F6" i="95"/>
  <c r="F102" i="95" s="1"/>
  <c r="F24" i="110"/>
  <c r="Y5" i="95"/>
  <c r="Y101" i="95" s="1"/>
  <c r="O91" i="95"/>
  <c r="F24" i="87"/>
  <c r="G25" i="117"/>
  <c r="J37" i="32"/>
  <c r="E28" i="105"/>
  <c r="R82" i="95" s="1"/>
  <c r="I89" i="95"/>
  <c r="E23" i="103"/>
  <c r="P77" i="95" s="1"/>
  <c r="I96" i="95"/>
  <c r="B6" i="95"/>
  <c r="B102" i="95" s="1"/>
  <c r="F24" i="80"/>
  <c r="C6" i="95"/>
  <c r="C102" i="95" s="1"/>
  <c r="P89" i="95"/>
  <c r="R94" i="95"/>
  <c r="B32" i="32"/>
  <c r="N10" i="97"/>
  <c r="F24" i="99"/>
  <c r="U6" i="95"/>
  <c r="U102" i="95" s="1"/>
  <c r="E23" i="96"/>
  <c r="J77" i="95" s="1"/>
  <c r="V31" i="97" s="1"/>
  <c r="E23" i="94"/>
  <c r="I77" i="95" s="1"/>
  <c r="U31" i="97" s="1"/>
  <c r="U12" i="117"/>
  <c r="Q93" i="95"/>
  <c r="I88" i="95"/>
  <c r="E30" i="106"/>
  <c r="S84" i="95" s="1"/>
  <c r="S96" i="95"/>
  <c r="G13" i="106"/>
  <c r="I90" i="95"/>
  <c r="U15" i="97"/>
  <c r="I36" i="32"/>
  <c r="E25" i="94"/>
  <c r="I79" i="95" s="1"/>
  <c r="I91" i="95"/>
  <c r="N14" i="94"/>
  <c r="G49" i="117"/>
  <c r="F49" i="117"/>
  <c r="F22" i="94"/>
  <c r="I4" i="95"/>
  <c r="I100" i="95" s="1"/>
  <c r="S88" i="95"/>
  <c r="F25" i="117"/>
  <c r="O93" i="95"/>
  <c r="U17" i="97"/>
  <c r="I38" i="32"/>
  <c r="F22" i="106"/>
  <c r="S4" i="95"/>
  <c r="U16" i="97"/>
  <c r="I37" i="32"/>
  <c r="J88" i="95"/>
  <c r="J4" i="95"/>
  <c r="J100" i="95" s="1"/>
  <c r="F22" i="96"/>
  <c r="J89" i="95"/>
  <c r="D9" i="101"/>
  <c r="E9" i="101" s="1"/>
  <c r="F9" i="101" s="1"/>
  <c r="N29" i="95" s="1"/>
  <c r="B9" i="101"/>
  <c r="D12" i="101"/>
  <c r="E12" i="101" s="1"/>
  <c r="F12" i="101" s="1"/>
  <c r="G12" i="101" s="1"/>
  <c r="H12" i="101" s="1"/>
  <c r="I12" i="101" s="1"/>
  <c r="N32" i="95" s="1"/>
  <c r="B12" i="101"/>
  <c r="D11" i="101"/>
  <c r="E11" i="101" s="1"/>
  <c r="F11" i="101" s="1"/>
  <c r="G11" i="101" s="1"/>
  <c r="H11" i="101" s="1"/>
  <c r="N31" i="95" s="1"/>
  <c r="B11" i="101"/>
  <c r="B16" i="101"/>
  <c r="D16" i="101"/>
  <c r="E16" i="101" s="1"/>
  <c r="F16" i="101" s="1"/>
  <c r="G16" i="101" s="1"/>
  <c r="H16" i="101" s="1"/>
  <c r="I16" i="101" s="1"/>
  <c r="J16" i="101" s="1"/>
  <c r="K16" i="101" s="1"/>
  <c r="L16" i="101" s="1"/>
  <c r="M16" i="101" s="1"/>
  <c r="N36" i="95" s="1"/>
  <c r="J90" i="95"/>
  <c r="J91" i="95"/>
  <c r="J94" i="95"/>
  <c r="E28" i="96"/>
  <c r="J82" i="95" s="1"/>
  <c r="E27" i="96"/>
  <c r="J81" i="95" s="1"/>
  <c r="B15" i="101"/>
  <c r="D15" i="101"/>
  <c r="E15" i="101" s="1"/>
  <c r="F15" i="101" s="1"/>
  <c r="G15" i="101" s="1"/>
  <c r="H15" i="101" s="1"/>
  <c r="I15" i="101" s="1"/>
  <c r="J15" i="101" s="1"/>
  <c r="K15" i="101" s="1"/>
  <c r="L15" i="101" s="1"/>
  <c r="N35" i="95" s="1"/>
  <c r="B13" i="101"/>
  <c r="D13" i="101"/>
  <c r="E13" i="101" s="1"/>
  <c r="F13" i="101" s="1"/>
  <c r="G13" i="101" s="1"/>
  <c r="H13" i="101" s="1"/>
  <c r="I13" i="101" s="1"/>
  <c r="J13" i="101" s="1"/>
  <c r="N33" i="95" s="1"/>
  <c r="D8" i="101"/>
  <c r="E8" i="101" s="1"/>
  <c r="N28" i="95" s="1"/>
  <c r="B8" i="101"/>
  <c r="J36" i="32"/>
  <c r="V15" i="97"/>
  <c r="E26" i="96"/>
  <c r="J80" i="95" s="1"/>
  <c r="B14" i="101"/>
  <c r="D14" i="101"/>
  <c r="E14" i="101" s="1"/>
  <c r="F14" i="101" s="1"/>
  <c r="G14" i="101" s="1"/>
  <c r="H14" i="101" s="1"/>
  <c r="I14" i="101" s="1"/>
  <c r="J14" i="101" s="1"/>
  <c r="K14" i="101" s="1"/>
  <c r="N34" i="95" s="1"/>
  <c r="D10" i="101"/>
  <c r="E10" i="101" s="1"/>
  <c r="F10" i="101" s="1"/>
  <c r="G10" i="101" s="1"/>
  <c r="N30" i="95" s="1"/>
  <c r="B10" i="101"/>
  <c r="N7" i="101"/>
  <c r="R91" i="95"/>
  <c r="Q89" i="95"/>
  <c r="O95" i="95"/>
  <c r="L90" i="95"/>
  <c r="E22" i="105"/>
  <c r="R4" i="95"/>
  <c r="R88" i="95"/>
  <c r="E27" i="105"/>
  <c r="R81" i="95" s="1"/>
  <c r="R93" i="95"/>
  <c r="O4" i="95"/>
  <c r="F22" i="102"/>
  <c r="E23" i="102"/>
  <c r="O77" i="95" s="1"/>
  <c r="O88" i="95"/>
  <c r="E24" i="102"/>
  <c r="O78" i="95" s="1"/>
  <c r="E25" i="104"/>
  <c r="Q79" i="95" s="1"/>
  <c r="E23" i="104"/>
  <c r="Q77" i="95" s="1"/>
  <c r="L89" i="95"/>
  <c r="L88" i="95"/>
  <c r="L91" i="95"/>
  <c r="L4" i="95"/>
  <c r="F22" i="89"/>
  <c r="L92" i="95"/>
  <c r="G22" i="104"/>
  <c r="Q95" i="95"/>
  <c r="E29" i="104"/>
  <c r="Q83" i="95" s="1"/>
  <c r="F22" i="104"/>
  <c r="Q4" i="95"/>
  <c r="P90" i="95"/>
  <c r="P4" i="95"/>
  <c r="F22" i="103"/>
  <c r="P88" i="95"/>
  <c r="E29" i="103"/>
  <c r="P83" i="95" s="1"/>
  <c r="P95" i="95"/>
  <c r="E26" i="103"/>
  <c r="P80" i="95" s="1"/>
  <c r="P92" i="95"/>
  <c r="G33" i="32"/>
  <c r="S11" i="97"/>
  <c r="F27" i="122"/>
  <c r="H6" i="95"/>
  <c r="H102" i="95" s="1"/>
  <c r="F24" i="93"/>
  <c r="F49" i="88"/>
  <c r="D7" i="95"/>
  <c r="D103" i="95" s="1"/>
  <c r="F25" i="88"/>
  <c r="F38" i="88"/>
  <c r="F24" i="109"/>
  <c r="X6" i="95"/>
  <c r="X102" i="95" s="1"/>
  <c r="F28" i="100"/>
  <c r="M10" i="95"/>
  <c r="M106" i="95" s="1"/>
  <c r="Q10" i="97"/>
  <c r="E32" i="32"/>
  <c r="F24" i="120"/>
  <c r="F48" i="120"/>
  <c r="U11" i="120"/>
  <c r="F37" i="120" s="1"/>
  <c r="G24" i="120"/>
  <c r="G48" i="120"/>
  <c r="F25" i="118"/>
  <c r="F49" i="118"/>
  <c r="U12" i="118"/>
  <c r="F38" i="118" s="1"/>
  <c r="G25" i="118"/>
  <c r="G49" i="118"/>
  <c r="F24" i="119"/>
  <c r="F48" i="119"/>
  <c r="U11" i="119"/>
  <c r="F37" i="119" s="1"/>
  <c r="G48" i="119"/>
  <c r="G24" i="119"/>
  <c r="T10" i="97"/>
  <c r="H32" i="32"/>
  <c r="D33" i="32"/>
  <c r="P11" i="97"/>
  <c r="F49" i="121"/>
  <c r="F25" i="121"/>
  <c r="G49" i="121"/>
  <c r="G25" i="121"/>
  <c r="U12" i="121"/>
  <c r="F38" i="121" s="1"/>
  <c r="F24" i="116"/>
  <c r="F48" i="116"/>
  <c r="U11" i="116"/>
  <c r="F37" i="116" s="1"/>
  <c r="G48" i="116"/>
  <c r="G24" i="116"/>
  <c r="F25" i="107"/>
  <c r="V7" i="95"/>
  <c r="V103" i="95" s="1"/>
  <c r="G7" i="95"/>
  <c r="G103" i="95" s="1"/>
  <c r="F25" i="92"/>
  <c r="Z5" i="95"/>
  <c r="Z101" i="95" s="1"/>
  <c r="F23" i="111"/>
  <c r="E6" i="95"/>
  <c r="E102" i="95" s="1"/>
  <c r="F24" i="90"/>
  <c r="F50" i="115"/>
  <c r="F26" i="115"/>
  <c r="G26" i="115"/>
  <c r="G50" i="115"/>
  <c r="U13" i="115"/>
  <c r="F39" i="115" s="1"/>
  <c r="F37" i="104" l="1"/>
  <c r="G49" i="104"/>
  <c r="G37" i="104"/>
  <c r="G39" i="104"/>
  <c r="T26" i="97"/>
  <c r="T36" i="97"/>
  <c r="O25" i="97"/>
  <c r="O35" i="97"/>
  <c r="R26" i="97"/>
  <c r="R36" i="97"/>
  <c r="P27" i="97"/>
  <c r="P37" i="97"/>
  <c r="S27" i="97"/>
  <c r="S37" i="97"/>
  <c r="N26" i="97"/>
  <c r="N36" i="97"/>
  <c r="Q26" i="97"/>
  <c r="Q36" i="97"/>
  <c r="F39" i="104"/>
  <c r="G51" i="104"/>
  <c r="G37" i="94"/>
  <c r="F43" i="32"/>
  <c r="F49" i="94"/>
  <c r="I41" i="32"/>
  <c r="E43" i="32"/>
  <c r="H43" i="32"/>
  <c r="C43" i="32"/>
  <c r="F42" i="32"/>
  <c r="B43" i="32"/>
  <c r="E42" i="32"/>
  <c r="H42" i="32"/>
  <c r="G43" i="32"/>
  <c r="B41" i="32"/>
  <c r="J41" i="32"/>
  <c r="G41" i="105"/>
  <c r="G49" i="94"/>
  <c r="G25" i="94"/>
  <c r="F53" i="105"/>
  <c r="G53" i="105"/>
  <c r="G30" i="96"/>
  <c r="G26" i="89"/>
  <c r="G29" i="105"/>
  <c r="F37" i="89"/>
  <c r="F36" i="103"/>
  <c r="F49" i="89"/>
  <c r="G49" i="89"/>
  <c r="G37" i="89"/>
  <c r="U14" i="89"/>
  <c r="G28" i="89" s="1"/>
  <c r="J38" i="32"/>
  <c r="F54" i="96"/>
  <c r="G54" i="96"/>
  <c r="G42" i="96"/>
  <c r="G54" i="94"/>
  <c r="G51" i="94"/>
  <c r="F49" i="102"/>
  <c r="G27" i="94"/>
  <c r="G37" i="102"/>
  <c r="Q64" i="95"/>
  <c r="Q100" i="95"/>
  <c r="O64" i="95"/>
  <c r="O100" i="95"/>
  <c r="R64" i="95"/>
  <c r="S64" i="95"/>
  <c r="S100" i="95"/>
  <c r="P64" i="95"/>
  <c r="P100" i="95"/>
  <c r="F22" i="105"/>
  <c r="R76" i="95"/>
  <c r="R100" i="95" s="1"/>
  <c r="L64" i="95"/>
  <c r="L100" i="95"/>
  <c r="G23" i="105"/>
  <c r="F47" i="105"/>
  <c r="G41" i="103"/>
  <c r="G25" i="102"/>
  <c r="F48" i="103"/>
  <c r="G39" i="94"/>
  <c r="G24" i="103"/>
  <c r="U10" i="96"/>
  <c r="F48" i="96" s="1"/>
  <c r="U11" i="106"/>
  <c r="F49" i="106" s="1"/>
  <c r="F41" i="103"/>
  <c r="G53" i="103"/>
  <c r="G29" i="103"/>
  <c r="G35" i="105"/>
  <c r="G47" i="105"/>
  <c r="U12" i="96"/>
  <c r="F50" i="96" s="1"/>
  <c r="U16" i="106"/>
  <c r="F54" i="106" s="1"/>
  <c r="U12" i="105"/>
  <c r="F38" i="105" s="1"/>
  <c r="G42" i="94"/>
  <c r="U15" i="89"/>
  <c r="G41" i="89" s="1"/>
  <c r="F50" i="89"/>
  <c r="U15" i="96"/>
  <c r="F53" i="96" s="1"/>
  <c r="G30" i="94"/>
  <c r="G49" i="102"/>
  <c r="U16" i="89"/>
  <c r="F54" i="89" s="1"/>
  <c r="G50" i="89"/>
  <c r="G36" i="103"/>
  <c r="F42" i="94"/>
  <c r="G38" i="89"/>
  <c r="F39" i="94"/>
  <c r="U11" i="96"/>
  <c r="F49" i="96" s="1"/>
  <c r="U14" i="94"/>
  <c r="G40" i="94" s="1"/>
  <c r="Z125" i="95"/>
  <c r="Z65" i="95"/>
  <c r="X126" i="95"/>
  <c r="X66" i="95"/>
  <c r="D127" i="95"/>
  <c r="D67" i="95"/>
  <c r="C126" i="95"/>
  <c r="C66" i="95"/>
  <c r="Y125" i="95"/>
  <c r="Y65" i="95"/>
  <c r="G26" i="106"/>
  <c r="G38" i="106"/>
  <c r="G50" i="106"/>
  <c r="F38" i="106"/>
  <c r="F50" i="106"/>
  <c r="G38" i="104"/>
  <c r="G50" i="104"/>
  <c r="F50" i="104"/>
  <c r="F38" i="104"/>
  <c r="G48" i="104"/>
  <c r="G36" i="104"/>
  <c r="F36" i="104"/>
  <c r="F48" i="104"/>
  <c r="G25" i="103"/>
  <c r="G37" i="103"/>
  <c r="G49" i="103"/>
  <c r="F49" i="103"/>
  <c r="F37" i="103"/>
  <c r="G23" i="102"/>
  <c r="G35" i="102"/>
  <c r="G47" i="102"/>
  <c r="F47" i="102"/>
  <c r="F35" i="102"/>
  <c r="G24" i="102"/>
  <c r="G36" i="102"/>
  <c r="G48" i="102"/>
  <c r="F48" i="102"/>
  <c r="F36" i="102"/>
  <c r="G28" i="96"/>
  <c r="G40" i="96"/>
  <c r="G52" i="96"/>
  <c r="F40" i="96"/>
  <c r="F52" i="96"/>
  <c r="G27" i="96"/>
  <c r="G39" i="96"/>
  <c r="G51" i="96"/>
  <c r="F39" i="96"/>
  <c r="F51" i="96"/>
  <c r="G23" i="96"/>
  <c r="G47" i="96"/>
  <c r="G35" i="96"/>
  <c r="F47" i="96"/>
  <c r="F35" i="96"/>
  <c r="G25" i="105"/>
  <c r="G49" i="105"/>
  <c r="G37" i="105"/>
  <c r="F37" i="105"/>
  <c r="F49" i="105"/>
  <c r="M130" i="95"/>
  <c r="M70" i="95"/>
  <c r="P124" i="95"/>
  <c r="U126" i="95"/>
  <c r="U66" i="95"/>
  <c r="W65" i="95"/>
  <c r="G29" i="106"/>
  <c r="G41" i="106"/>
  <c r="G53" i="106"/>
  <c r="F41" i="106"/>
  <c r="F53" i="106"/>
  <c r="G42" i="104"/>
  <c r="G54" i="104"/>
  <c r="F54" i="104"/>
  <c r="F42" i="104"/>
  <c r="G23" i="103"/>
  <c r="G47" i="103"/>
  <c r="G35" i="103"/>
  <c r="F47" i="103"/>
  <c r="F35" i="103"/>
  <c r="G27" i="103"/>
  <c r="G39" i="103"/>
  <c r="G51" i="103"/>
  <c r="F39" i="103"/>
  <c r="F51" i="103"/>
  <c r="G27" i="102"/>
  <c r="G39" i="102"/>
  <c r="G51" i="102"/>
  <c r="F51" i="102"/>
  <c r="F39" i="102"/>
  <c r="G28" i="102"/>
  <c r="G40" i="102"/>
  <c r="G52" i="102"/>
  <c r="F52" i="102"/>
  <c r="F40" i="102"/>
  <c r="G27" i="89"/>
  <c r="G39" i="89"/>
  <c r="G51" i="89"/>
  <c r="F39" i="89"/>
  <c r="F51" i="89"/>
  <c r="E126" i="95"/>
  <c r="E66" i="95"/>
  <c r="G127" i="95"/>
  <c r="G67" i="95"/>
  <c r="I124" i="95"/>
  <c r="I64" i="95"/>
  <c r="B126" i="95"/>
  <c r="B66" i="95"/>
  <c r="F126" i="95"/>
  <c r="F66" i="95"/>
  <c r="AA113" i="95"/>
  <c r="AA65" i="95"/>
  <c r="G24" i="105"/>
  <c r="G48" i="105"/>
  <c r="G36" i="105"/>
  <c r="F48" i="105"/>
  <c r="F36" i="105"/>
  <c r="G40" i="104"/>
  <c r="G52" i="104"/>
  <c r="F40" i="104"/>
  <c r="F52" i="104"/>
  <c r="G26" i="103"/>
  <c r="G38" i="103"/>
  <c r="G50" i="103"/>
  <c r="F50" i="103"/>
  <c r="F38" i="103"/>
  <c r="G28" i="103"/>
  <c r="G40" i="103"/>
  <c r="G52" i="103"/>
  <c r="F52" i="103"/>
  <c r="F40" i="103"/>
  <c r="G30" i="102"/>
  <c r="G42" i="102"/>
  <c r="G54" i="102"/>
  <c r="F54" i="102"/>
  <c r="F42" i="102"/>
  <c r="E45" i="101"/>
  <c r="F45" i="101" s="1"/>
  <c r="E33" i="101"/>
  <c r="F33" i="101" s="1"/>
  <c r="E41" i="101"/>
  <c r="E39" i="101"/>
  <c r="E35" i="101"/>
  <c r="E37" i="101"/>
  <c r="E36" i="101"/>
  <c r="E34" i="101"/>
  <c r="E40" i="101"/>
  <c r="E38" i="101"/>
  <c r="E42" i="101"/>
  <c r="G24" i="89"/>
  <c r="G36" i="89"/>
  <c r="G48" i="89"/>
  <c r="F36" i="89"/>
  <c r="F48" i="89"/>
  <c r="G23" i="89"/>
  <c r="G35" i="89"/>
  <c r="G47" i="89"/>
  <c r="F47" i="89"/>
  <c r="F35" i="89"/>
  <c r="G26" i="94"/>
  <c r="G38" i="94"/>
  <c r="G50" i="94"/>
  <c r="F50" i="94"/>
  <c r="F38" i="94"/>
  <c r="V127" i="95"/>
  <c r="V67" i="95"/>
  <c r="H126" i="95"/>
  <c r="H66" i="95"/>
  <c r="J124" i="95"/>
  <c r="J64" i="95"/>
  <c r="G27" i="105"/>
  <c r="G39" i="105"/>
  <c r="G51" i="105"/>
  <c r="F39" i="105"/>
  <c r="F51" i="105"/>
  <c r="G35" i="104"/>
  <c r="G47" i="104"/>
  <c r="F47" i="104"/>
  <c r="F35" i="104"/>
  <c r="G30" i="103"/>
  <c r="G42" i="103"/>
  <c r="G54" i="103"/>
  <c r="F54" i="103"/>
  <c r="F42" i="103"/>
  <c r="G26" i="102"/>
  <c r="G38" i="102"/>
  <c r="G50" i="102"/>
  <c r="F38" i="102"/>
  <c r="F50" i="102"/>
  <c r="G29" i="102"/>
  <c r="G41" i="102"/>
  <c r="G53" i="102"/>
  <c r="F41" i="102"/>
  <c r="F53" i="102"/>
  <c r="G29" i="94"/>
  <c r="G41" i="94"/>
  <c r="G53" i="94"/>
  <c r="F41" i="94"/>
  <c r="F53" i="94"/>
  <c r="G41" i="104"/>
  <c r="G53" i="104"/>
  <c r="F53" i="104"/>
  <c r="F41" i="104"/>
  <c r="G28" i="105"/>
  <c r="G40" i="105"/>
  <c r="G52" i="105"/>
  <c r="F52" i="105"/>
  <c r="F40" i="105"/>
  <c r="G23" i="94"/>
  <c r="G47" i="94"/>
  <c r="G35" i="94"/>
  <c r="F47" i="94"/>
  <c r="F35" i="94"/>
  <c r="N16" i="95"/>
  <c r="N40" i="95" s="1"/>
  <c r="R8" i="101"/>
  <c r="E46" i="101" s="1"/>
  <c r="N24" i="95"/>
  <c r="N48" i="95" s="1"/>
  <c r="R16" i="101"/>
  <c r="E54" i="101" s="1"/>
  <c r="N17" i="95"/>
  <c r="N41" i="95" s="1"/>
  <c r="R9" i="101"/>
  <c r="E47" i="101" s="1"/>
  <c r="S14" i="101"/>
  <c r="S13" i="101"/>
  <c r="S16" i="101"/>
  <c r="S12" i="101"/>
  <c r="N23" i="95"/>
  <c r="N47" i="95" s="1"/>
  <c r="R15" i="101"/>
  <c r="E53" i="101" s="1"/>
  <c r="N19" i="95"/>
  <c r="N43" i="95" s="1"/>
  <c r="R11" i="101"/>
  <c r="E49" i="101" s="1"/>
  <c r="T14" i="101"/>
  <c r="T13" i="101"/>
  <c r="T16" i="101"/>
  <c r="T12" i="101"/>
  <c r="N22" i="95"/>
  <c r="N46" i="95" s="1"/>
  <c r="R14" i="101"/>
  <c r="E52" i="101" s="1"/>
  <c r="N20" i="95"/>
  <c r="N44" i="95" s="1"/>
  <c r="R12" i="101"/>
  <c r="E50" i="101" s="1"/>
  <c r="S10" i="101"/>
  <c r="S8" i="101"/>
  <c r="T15" i="101"/>
  <c r="T11" i="101"/>
  <c r="S9" i="101"/>
  <c r="N18" i="95"/>
  <c r="N42" i="95" s="1"/>
  <c r="R10" i="101"/>
  <c r="E48" i="101" s="1"/>
  <c r="N21" i="95"/>
  <c r="N45" i="95" s="1"/>
  <c r="R13" i="101"/>
  <c r="E51" i="101" s="1"/>
  <c r="T10" i="101"/>
  <c r="T8" i="101"/>
  <c r="S15" i="101"/>
  <c r="S11" i="101"/>
  <c r="T9" i="101"/>
  <c r="H16" i="105"/>
  <c r="S112" i="95"/>
  <c r="L112" i="95"/>
  <c r="O112" i="95"/>
  <c r="O124" i="95"/>
  <c r="S124" i="95"/>
  <c r="L124" i="95"/>
  <c r="R124" i="95"/>
  <c r="AA125" i="95"/>
  <c r="W125" i="95"/>
  <c r="F24" i="108"/>
  <c r="W112" i="95"/>
  <c r="Y112" i="95"/>
  <c r="H114" i="95"/>
  <c r="E114" i="95"/>
  <c r="AA112" i="95"/>
  <c r="B113" i="95"/>
  <c r="X112" i="95"/>
  <c r="X113" i="95"/>
  <c r="F24" i="112"/>
  <c r="AA6" i="95"/>
  <c r="AA102" i="95" s="1"/>
  <c r="F7" i="95"/>
  <c r="F103" i="95" s="1"/>
  <c r="W113" i="95"/>
  <c r="F25" i="91"/>
  <c r="W6" i="95"/>
  <c r="W102" i="95" s="1"/>
  <c r="B114" i="95"/>
  <c r="P112" i="95"/>
  <c r="Q112" i="95"/>
  <c r="Z113" i="95"/>
  <c r="M118" i="95"/>
  <c r="F114" i="95"/>
  <c r="V115" i="95"/>
  <c r="D115" i="95"/>
  <c r="U114" i="95"/>
  <c r="C114" i="95"/>
  <c r="G115" i="95"/>
  <c r="X114" i="95"/>
  <c r="Y113" i="95"/>
  <c r="F26" i="117"/>
  <c r="F38" i="117"/>
  <c r="F33" i="32"/>
  <c r="Q88" i="95"/>
  <c r="Q124" i="95" s="1"/>
  <c r="R11" i="97"/>
  <c r="Y6" i="95"/>
  <c r="Y102" i="95" s="1"/>
  <c r="V16" i="97"/>
  <c r="F25" i="87"/>
  <c r="C33" i="32"/>
  <c r="F50" i="117"/>
  <c r="F25" i="80"/>
  <c r="B7" i="95"/>
  <c r="B103" i="95" s="1"/>
  <c r="B33" i="32"/>
  <c r="N11" i="97"/>
  <c r="C7" i="95"/>
  <c r="C103" i="95" s="1"/>
  <c r="O11" i="97"/>
  <c r="U13" i="117"/>
  <c r="G27" i="117" s="1"/>
  <c r="F25" i="99"/>
  <c r="U7" i="95"/>
  <c r="U103" i="95" s="1"/>
  <c r="G50" i="117"/>
  <c r="G26" i="117"/>
  <c r="E28" i="94"/>
  <c r="I82" i="95" s="1"/>
  <c r="I94" i="95"/>
  <c r="S5" i="95"/>
  <c r="S101" i="95" s="1"/>
  <c r="F23" i="106"/>
  <c r="U9" i="97"/>
  <c r="I31" i="32"/>
  <c r="I5" i="95"/>
  <c r="I101" i="95" s="1"/>
  <c r="F23" i="94"/>
  <c r="H13" i="106"/>
  <c r="N3" i="95"/>
  <c r="N11" i="101"/>
  <c r="N16" i="101"/>
  <c r="N12" i="101"/>
  <c r="N9" i="101"/>
  <c r="E21" i="101"/>
  <c r="N75" i="95" s="1"/>
  <c r="N10" i="101"/>
  <c r="J92" i="95"/>
  <c r="N8" i="101"/>
  <c r="N14" i="101"/>
  <c r="N13" i="101"/>
  <c r="N15" i="101"/>
  <c r="J93" i="95"/>
  <c r="F23" i="96"/>
  <c r="J5" i="95"/>
  <c r="J101" i="95" s="1"/>
  <c r="J31" i="32"/>
  <c r="V9" i="97"/>
  <c r="P5" i="95"/>
  <c r="P101" i="95" s="1"/>
  <c r="F23" i="105"/>
  <c r="R5" i="95"/>
  <c r="R101" i="95" s="1"/>
  <c r="O90" i="95"/>
  <c r="O5" i="95"/>
  <c r="F23" i="102"/>
  <c r="O89" i="95"/>
  <c r="F23" i="103"/>
  <c r="L5" i="95"/>
  <c r="L101" i="95" s="1"/>
  <c r="F23" i="89"/>
  <c r="F23" i="104"/>
  <c r="G23" i="104"/>
  <c r="Q5" i="95"/>
  <c r="Q101" i="95" s="1"/>
  <c r="F25" i="90"/>
  <c r="E7" i="95"/>
  <c r="E103" i="95" s="1"/>
  <c r="Q11" i="97"/>
  <c r="E33" i="32"/>
  <c r="F49" i="119"/>
  <c r="F25" i="119"/>
  <c r="U12" i="119"/>
  <c r="F38" i="119" s="1"/>
  <c r="G49" i="119"/>
  <c r="G25" i="119"/>
  <c r="F49" i="120"/>
  <c r="F25" i="120"/>
  <c r="U12" i="120"/>
  <c r="F38" i="120" s="1"/>
  <c r="G49" i="120"/>
  <c r="G25" i="120"/>
  <c r="F29" i="100"/>
  <c r="M11" i="95"/>
  <c r="M107" i="95" s="1"/>
  <c r="F50" i="88"/>
  <c r="F26" i="88"/>
  <c r="D8" i="95"/>
  <c r="D104" i="95" s="1"/>
  <c r="F39" i="88"/>
  <c r="F25" i="93"/>
  <c r="H7" i="95"/>
  <c r="H103" i="95" s="1"/>
  <c r="V8" i="95"/>
  <c r="V104" i="95" s="1"/>
  <c r="F26" i="107"/>
  <c r="F25" i="109"/>
  <c r="X7" i="95"/>
  <c r="X103" i="95" s="1"/>
  <c r="F28" i="122"/>
  <c r="F51" i="115"/>
  <c r="F27" i="115"/>
  <c r="U14" i="115"/>
  <c r="F40" i="115" s="1"/>
  <c r="G51" i="115"/>
  <c r="G27" i="115"/>
  <c r="F24" i="111"/>
  <c r="Z6" i="95"/>
  <c r="Z102" i="95" s="1"/>
  <c r="G8" i="95"/>
  <c r="G104" i="95" s="1"/>
  <c r="F26" i="92"/>
  <c r="G25" i="116"/>
  <c r="F25" i="116"/>
  <c r="F49" i="116"/>
  <c r="G49" i="116"/>
  <c r="U12" i="116"/>
  <c r="F38" i="116" s="1"/>
  <c r="F50" i="118"/>
  <c r="F26" i="118"/>
  <c r="U13" i="118"/>
  <c r="F39" i="118" s="1"/>
  <c r="G26" i="118"/>
  <c r="G50" i="118"/>
  <c r="F50" i="121"/>
  <c r="F26" i="121"/>
  <c r="U13" i="121"/>
  <c r="F39" i="121" s="1"/>
  <c r="G50" i="121"/>
  <c r="G26" i="121"/>
  <c r="H33" i="32"/>
  <c r="T11" i="97"/>
  <c r="N111" i="95" l="1"/>
  <c r="N63" i="95"/>
  <c r="N99" i="95"/>
  <c r="Q27" i="97"/>
  <c r="Q37" i="97"/>
  <c r="V25" i="97"/>
  <c r="V35" i="97"/>
  <c r="U25" i="97"/>
  <c r="U35" i="97"/>
  <c r="T27" i="97"/>
  <c r="T37" i="97"/>
  <c r="N27" i="97"/>
  <c r="N37" i="97"/>
  <c r="O27" i="97"/>
  <c r="O37" i="97"/>
  <c r="R27" i="97"/>
  <c r="R37" i="97"/>
  <c r="I42" i="32"/>
  <c r="J42" i="32"/>
  <c r="F52" i="89"/>
  <c r="G29" i="89"/>
  <c r="F40" i="89"/>
  <c r="F53" i="89"/>
  <c r="G28" i="94"/>
  <c r="G37" i="106"/>
  <c r="G49" i="106"/>
  <c r="G25" i="106"/>
  <c r="F37" i="106"/>
  <c r="G48" i="96"/>
  <c r="F52" i="94"/>
  <c r="G52" i="89"/>
  <c r="G40" i="89"/>
  <c r="F41" i="96"/>
  <c r="F38" i="96"/>
  <c r="G30" i="89"/>
  <c r="F41" i="89"/>
  <c r="G50" i="105"/>
  <c r="G54" i="106"/>
  <c r="F42" i="89"/>
  <c r="G42" i="106"/>
  <c r="G54" i="89"/>
  <c r="G30" i="106"/>
  <c r="O65" i="95"/>
  <c r="O101" i="95"/>
  <c r="G42" i="89"/>
  <c r="F42" i="106"/>
  <c r="G36" i="96"/>
  <c r="F37" i="96"/>
  <c r="G24" i="96"/>
  <c r="G25" i="96"/>
  <c r="F36" i="96"/>
  <c r="F50" i="105"/>
  <c r="G50" i="96"/>
  <c r="G53" i="96"/>
  <c r="G38" i="105"/>
  <c r="G38" i="96"/>
  <c r="G29" i="96"/>
  <c r="G26" i="105"/>
  <c r="G26" i="96"/>
  <c r="F40" i="94"/>
  <c r="G52" i="94"/>
  <c r="G53" i="89"/>
  <c r="G37" i="96"/>
  <c r="G41" i="96"/>
  <c r="G49" i="96"/>
  <c r="H127" i="95"/>
  <c r="H67" i="95"/>
  <c r="O125" i="95"/>
  <c r="R125" i="95"/>
  <c r="R65" i="95"/>
  <c r="S125" i="95"/>
  <c r="S65" i="95"/>
  <c r="B127" i="95"/>
  <c r="B67" i="95"/>
  <c r="AA126" i="95"/>
  <c r="AA66" i="95"/>
  <c r="U15" i="101"/>
  <c r="F41" i="101" s="1"/>
  <c r="Q125" i="95"/>
  <c r="Q65" i="95"/>
  <c r="L125" i="95"/>
  <c r="L65" i="95"/>
  <c r="M131" i="95"/>
  <c r="M71" i="95"/>
  <c r="P125" i="95"/>
  <c r="P65" i="95"/>
  <c r="J125" i="95"/>
  <c r="J65" i="95"/>
  <c r="U127" i="95"/>
  <c r="U67" i="95"/>
  <c r="C127" i="95"/>
  <c r="C67" i="95"/>
  <c r="U8" i="101"/>
  <c r="F46" i="101" s="1"/>
  <c r="G128" i="95"/>
  <c r="G68" i="95"/>
  <c r="Z126" i="95"/>
  <c r="Z66" i="95"/>
  <c r="X127" i="95"/>
  <c r="X67" i="95"/>
  <c r="V128" i="95"/>
  <c r="V68" i="95"/>
  <c r="D128" i="95"/>
  <c r="D68" i="95"/>
  <c r="E127" i="95"/>
  <c r="E67" i="95"/>
  <c r="I125" i="95"/>
  <c r="I65" i="95"/>
  <c r="Y126" i="95"/>
  <c r="Y66" i="95"/>
  <c r="W126" i="95"/>
  <c r="W66" i="95"/>
  <c r="F127" i="95"/>
  <c r="F67" i="95"/>
  <c r="U11" i="101"/>
  <c r="U9" i="101"/>
  <c r="F47" i="101" s="1"/>
  <c r="U10" i="101"/>
  <c r="F48" i="101" s="1"/>
  <c r="U13" i="101"/>
  <c r="F39" i="101" s="1"/>
  <c r="U14" i="101"/>
  <c r="F40" i="101" s="1"/>
  <c r="U12" i="101"/>
  <c r="U16" i="101"/>
  <c r="I16" i="105"/>
  <c r="O113" i="95"/>
  <c r="R113" i="95"/>
  <c r="L113" i="95"/>
  <c r="P113" i="95"/>
  <c r="I112" i="95"/>
  <c r="R112" i="95"/>
  <c r="J112" i="95"/>
  <c r="F8" i="95"/>
  <c r="F104" i="95" s="1"/>
  <c r="F26" i="91"/>
  <c r="AA114" i="95"/>
  <c r="AA7" i="95"/>
  <c r="AA103" i="95" s="1"/>
  <c r="W7" i="95"/>
  <c r="W103" i="95" s="1"/>
  <c r="F115" i="95"/>
  <c r="F25" i="112"/>
  <c r="F25" i="108"/>
  <c r="W114" i="95"/>
  <c r="F26" i="87"/>
  <c r="D116" i="95"/>
  <c r="S113" i="95"/>
  <c r="C115" i="95"/>
  <c r="B115" i="95"/>
  <c r="U115" i="95"/>
  <c r="G116" i="95"/>
  <c r="X115" i="95"/>
  <c r="M119" i="95"/>
  <c r="E115" i="95"/>
  <c r="Z114" i="95"/>
  <c r="V116" i="95"/>
  <c r="F25" i="110"/>
  <c r="H115" i="95"/>
  <c r="Q113" i="95"/>
  <c r="Y114" i="95"/>
  <c r="U14" i="117"/>
  <c r="F40" i="117" s="1"/>
  <c r="F39" i="117"/>
  <c r="F51" i="117"/>
  <c r="F27" i="117"/>
  <c r="G51" i="117"/>
  <c r="Y7" i="95"/>
  <c r="Y103" i="95" s="1"/>
  <c r="C8" i="95"/>
  <c r="C104" i="95" s="1"/>
  <c r="F26" i="80"/>
  <c r="B8" i="95"/>
  <c r="B104" i="95" s="1"/>
  <c r="P6" i="95"/>
  <c r="P102" i="95" s="1"/>
  <c r="F26" i="99"/>
  <c r="U8" i="95"/>
  <c r="U104" i="95" s="1"/>
  <c r="I13" i="106"/>
  <c r="F24" i="106"/>
  <c r="S6" i="95"/>
  <c r="S102" i="95" s="1"/>
  <c r="U10" i="97"/>
  <c r="I32" i="32"/>
  <c r="F24" i="94"/>
  <c r="I6" i="95"/>
  <c r="I102" i="95" s="1"/>
  <c r="E30" i="101"/>
  <c r="N84" i="95" s="1"/>
  <c r="N96" i="95"/>
  <c r="E22" i="101"/>
  <c r="N76" i="95" s="1"/>
  <c r="F21" i="101"/>
  <c r="F24" i="96"/>
  <c r="J6" i="95"/>
  <c r="J102" i="95" s="1"/>
  <c r="E29" i="101"/>
  <c r="N83" i="95" s="1"/>
  <c r="N95" i="95"/>
  <c r="E28" i="101"/>
  <c r="N82" i="95" s="1"/>
  <c r="N94" i="95"/>
  <c r="E24" i="101"/>
  <c r="N78" i="95" s="1"/>
  <c r="N92" i="95"/>
  <c r="E26" i="101"/>
  <c r="N80" i="95" s="1"/>
  <c r="E25" i="101"/>
  <c r="N79" i="95" s="1"/>
  <c r="J32" i="32"/>
  <c r="V10" i="97"/>
  <c r="E27" i="101"/>
  <c r="N81" i="95" s="1"/>
  <c r="N93" i="95"/>
  <c r="N87" i="95"/>
  <c r="N123" i="95" s="1"/>
  <c r="E23" i="101"/>
  <c r="N77" i="95" s="1"/>
  <c r="F24" i="103"/>
  <c r="F24" i="105"/>
  <c r="R6" i="95"/>
  <c r="R102" i="95" s="1"/>
  <c r="O6" i="95"/>
  <c r="O102" i="95" s="1"/>
  <c r="F24" i="102"/>
  <c r="L6" i="95"/>
  <c r="L102" i="95" s="1"/>
  <c r="F24" i="89"/>
  <c r="G24" i="104"/>
  <c r="F24" i="104"/>
  <c r="Q6" i="95"/>
  <c r="Q102" i="95" s="1"/>
  <c r="F25" i="103"/>
  <c r="P7" i="95"/>
  <c r="P103" i="95" s="1"/>
  <c r="F51" i="121"/>
  <c r="F27" i="121"/>
  <c r="U14" i="121"/>
  <c r="F40" i="121" s="1"/>
  <c r="G27" i="121"/>
  <c r="G51" i="121"/>
  <c r="F26" i="110"/>
  <c r="X8" i="95"/>
  <c r="X104" i="95" s="1"/>
  <c r="F26" i="109"/>
  <c r="F26" i="120"/>
  <c r="F50" i="120"/>
  <c r="U13" i="120"/>
  <c r="F39" i="120" s="1"/>
  <c r="G26" i="120"/>
  <c r="G50" i="120"/>
  <c r="F51" i="118"/>
  <c r="F27" i="118"/>
  <c r="U14" i="118"/>
  <c r="F40" i="118" s="1"/>
  <c r="G51" i="118"/>
  <c r="G27" i="118"/>
  <c r="U13" i="116"/>
  <c r="F39" i="116" s="1"/>
  <c r="F26" i="116"/>
  <c r="F50" i="116"/>
  <c r="G50" i="116"/>
  <c r="G26" i="116"/>
  <c r="F25" i="111"/>
  <c r="Z7" i="95"/>
  <c r="Z103" i="95" s="1"/>
  <c r="F29" i="122"/>
  <c r="F27" i="107"/>
  <c r="V9" i="95"/>
  <c r="V105" i="95" s="1"/>
  <c r="H8" i="95"/>
  <c r="H104" i="95" s="1"/>
  <c r="F26" i="93"/>
  <c r="D9" i="95"/>
  <c r="D105" i="95" s="1"/>
  <c r="F27" i="88"/>
  <c r="F51" i="88"/>
  <c r="F40" i="88"/>
  <c r="M12" i="95"/>
  <c r="M108" i="95" s="1"/>
  <c r="F30" i="100"/>
  <c r="F27" i="92"/>
  <c r="G9" i="95"/>
  <c r="G105" i="95" s="1"/>
  <c r="F28" i="115"/>
  <c r="F52" i="115"/>
  <c r="G28" i="115"/>
  <c r="G52" i="115"/>
  <c r="U15" i="115"/>
  <c r="F41" i="115" s="1"/>
  <c r="U13" i="119"/>
  <c r="F39" i="119" s="1"/>
  <c r="F26" i="119"/>
  <c r="F50" i="119"/>
  <c r="G26" i="119"/>
  <c r="G50" i="119"/>
  <c r="E8" i="95"/>
  <c r="E104" i="95" s="1"/>
  <c r="F26" i="90"/>
  <c r="V26" i="97" l="1"/>
  <c r="V36" i="97"/>
  <c r="U26" i="97"/>
  <c r="U36" i="97"/>
  <c r="J43" i="32"/>
  <c r="I43" i="32"/>
  <c r="F35" i="101"/>
  <c r="F51" i="101"/>
  <c r="F53" i="101"/>
  <c r="H128" i="95"/>
  <c r="H68" i="95"/>
  <c r="Z127" i="95"/>
  <c r="Z67" i="95"/>
  <c r="I126" i="95"/>
  <c r="I66" i="95"/>
  <c r="B128" i="95"/>
  <c r="B68" i="95"/>
  <c r="Y127" i="95"/>
  <c r="Y67" i="95"/>
  <c r="AA127" i="95"/>
  <c r="AA67" i="95"/>
  <c r="F128" i="95"/>
  <c r="F68" i="95"/>
  <c r="G30" i="101"/>
  <c r="G42" i="101"/>
  <c r="G54" i="101"/>
  <c r="F54" i="101"/>
  <c r="F42" i="101"/>
  <c r="G29" i="101"/>
  <c r="G41" i="101"/>
  <c r="G53" i="101"/>
  <c r="G129" i="95"/>
  <c r="G69" i="95"/>
  <c r="V129" i="95"/>
  <c r="V69" i="95"/>
  <c r="P127" i="95"/>
  <c r="P67" i="95"/>
  <c r="O126" i="95"/>
  <c r="O66" i="95"/>
  <c r="S126" i="95"/>
  <c r="S66" i="95"/>
  <c r="U128" i="95"/>
  <c r="U68" i="95"/>
  <c r="G26" i="101"/>
  <c r="G38" i="101"/>
  <c r="G50" i="101"/>
  <c r="G25" i="101"/>
  <c r="G37" i="101"/>
  <c r="G49" i="101"/>
  <c r="E128" i="95"/>
  <c r="E68" i="95"/>
  <c r="M132" i="95"/>
  <c r="M72" i="95"/>
  <c r="D129" i="95"/>
  <c r="D69" i="95"/>
  <c r="X128" i="95"/>
  <c r="X68" i="95"/>
  <c r="R126" i="95"/>
  <c r="R66" i="95"/>
  <c r="J126" i="95"/>
  <c r="J66" i="95"/>
  <c r="G28" i="101"/>
  <c r="G40" i="101"/>
  <c r="G52" i="101"/>
  <c r="G24" i="101"/>
  <c r="G36" i="101"/>
  <c r="G48" i="101"/>
  <c r="F37" i="101"/>
  <c r="F52" i="101"/>
  <c r="F49" i="101"/>
  <c r="Q126" i="95"/>
  <c r="Q66" i="95"/>
  <c r="L126" i="95"/>
  <c r="L66" i="95"/>
  <c r="P126" i="95"/>
  <c r="P66" i="95"/>
  <c r="C128" i="95"/>
  <c r="C68" i="95"/>
  <c r="W127" i="95"/>
  <c r="W67" i="95"/>
  <c r="G27" i="101"/>
  <c r="G39" i="101"/>
  <c r="G51" i="101"/>
  <c r="G23" i="101"/>
  <c r="G35" i="101"/>
  <c r="G47" i="101"/>
  <c r="F38" i="101"/>
  <c r="G22" i="101"/>
  <c r="G46" i="101"/>
  <c r="G34" i="101"/>
  <c r="F36" i="101"/>
  <c r="F34" i="101"/>
  <c r="F50" i="101"/>
  <c r="J16" i="105"/>
  <c r="K16" i="105" s="1"/>
  <c r="L16" i="105" s="1"/>
  <c r="J13" i="106"/>
  <c r="N13" i="106" s="1"/>
  <c r="S13" i="106"/>
  <c r="T13" i="106"/>
  <c r="I114" i="95"/>
  <c r="F116" i="95"/>
  <c r="F26" i="108"/>
  <c r="J113" i="95"/>
  <c r="AA115" i="95"/>
  <c r="W115" i="95"/>
  <c r="I113" i="95"/>
  <c r="F9" i="95"/>
  <c r="F105" i="95" s="1"/>
  <c r="F27" i="91"/>
  <c r="AA8" i="95"/>
  <c r="AA104" i="95" s="1"/>
  <c r="W8" i="95"/>
  <c r="W104" i="95" s="1"/>
  <c r="F26" i="112"/>
  <c r="F52" i="117"/>
  <c r="G28" i="117"/>
  <c r="F28" i="117"/>
  <c r="G52" i="117"/>
  <c r="U15" i="117"/>
  <c r="F41" i="117" s="1"/>
  <c r="J114" i="95"/>
  <c r="Y8" i="95"/>
  <c r="Y104" i="95" s="1"/>
  <c r="M120" i="95"/>
  <c r="H116" i="95"/>
  <c r="V117" i="95"/>
  <c r="Z115" i="95"/>
  <c r="P115" i="95"/>
  <c r="O114" i="95"/>
  <c r="E116" i="95"/>
  <c r="X116" i="95"/>
  <c r="Q114" i="95"/>
  <c r="R114" i="95"/>
  <c r="S114" i="95"/>
  <c r="F27" i="87"/>
  <c r="G117" i="95"/>
  <c r="D117" i="95"/>
  <c r="L114" i="95"/>
  <c r="U116" i="95"/>
  <c r="B116" i="95"/>
  <c r="C116" i="95"/>
  <c r="Y115" i="95"/>
  <c r="P114" i="95"/>
  <c r="C9" i="95"/>
  <c r="C105" i="95" s="1"/>
  <c r="B9" i="95"/>
  <c r="B105" i="95" s="1"/>
  <c r="F27" i="80"/>
  <c r="U9" i="95"/>
  <c r="U105" i="95" s="1"/>
  <c r="F27" i="99"/>
  <c r="I7" i="95"/>
  <c r="I103" i="95" s="1"/>
  <c r="F25" i="94"/>
  <c r="F25" i="106"/>
  <c r="S7" i="95"/>
  <c r="S103" i="95" s="1"/>
  <c r="U11" i="97"/>
  <c r="I33" i="32"/>
  <c r="N91" i="95"/>
  <c r="F22" i="101"/>
  <c r="N4" i="95"/>
  <c r="N89" i="95"/>
  <c r="F25" i="96"/>
  <c r="J7" i="95"/>
  <c r="J103" i="95" s="1"/>
  <c r="V11" i="97"/>
  <c r="J33" i="32"/>
  <c r="N90" i="95"/>
  <c r="N88" i="95"/>
  <c r="R7" i="95"/>
  <c r="R103" i="95" s="1"/>
  <c r="F25" i="105"/>
  <c r="F25" i="102"/>
  <c r="O7" i="95"/>
  <c r="O103" i="95" s="1"/>
  <c r="F25" i="89"/>
  <c r="L7" i="95"/>
  <c r="L103" i="95" s="1"/>
  <c r="Q7" i="95"/>
  <c r="Q103" i="95" s="1"/>
  <c r="G25" i="104"/>
  <c r="F25" i="104"/>
  <c r="P8" i="95"/>
  <c r="P104" i="95" s="1"/>
  <c r="F26" i="103"/>
  <c r="F27" i="119"/>
  <c r="F51" i="119"/>
  <c r="U14" i="119"/>
  <c r="F40" i="119" s="1"/>
  <c r="G51" i="119"/>
  <c r="G27" i="119"/>
  <c r="F26" i="111"/>
  <c r="Z8" i="95"/>
  <c r="Z104" i="95" s="1"/>
  <c r="X9" i="95"/>
  <c r="X105" i="95" s="1"/>
  <c r="F27" i="109"/>
  <c r="F52" i="121"/>
  <c r="F28" i="121"/>
  <c r="G52" i="121"/>
  <c r="U15" i="121"/>
  <c r="F41" i="121" s="1"/>
  <c r="G28" i="121"/>
  <c r="W9" i="95"/>
  <c r="W105" i="95" s="1"/>
  <c r="E9" i="95"/>
  <c r="E105" i="95" s="1"/>
  <c r="F27" i="90"/>
  <c r="F29" i="115"/>
  <c r="F53" i="115"/>
  <c r="U16" i="115"/>
  <c r="F42" i="115" s="1"/>
  <c r="G53" i="115"/>
  <c r="G29" i="115"/>
  <c r="F28" i="88"/>
  <c r="F52" i="88"/>
  <c r="D10" i="95"/>
  <c r="D106" i="95" s="1"/>
  <c r="F41" i="88"/>
  <c r="F27" i="93"/>
  <c r="H9" i="95"/>
  <c r="H105" i="95" s="1"/>
  <c r="F28" i="107"/>
  <c r="V10" i="95"/>
  <c r="V106" i="95" s="1"/>
  <c r="F30" i="122"/>
  <c r="F27" i="120"/>
  <c r="F51" i="120"/>
  <c r="U14" i="120"/>
  <c r="F40" i="120" s="1"/>
  <c r="G51" i="120"/>
  <c r="G27" i="120"/>
  <c r="F10" i="95"/>
  <c r="F106" i="95" s="1"/>
  <c r="G10" i="95"/>
  <c r="G106" i="95" s="1"/>
  <c r="F28" i="92"/>
  <c r="F27" i="116"/>
  <c r="F51" i="116"/>
  <c r="G27" i="116"/>
  <c r="G51" i="116"/>
  <c r="U14" i="116"/>
  <c r="F40" i="116" s="1"/>
  <c r="F52" i="118"/>
  <c r="F28" i="118"/>
  <c r="U15" i="118"/>
  <c r="F41" i="118" s="1"/>
  <c r="G52" i="118"/>
  <c r="G28" i="118"/>
  <c r="V27" i="97" l="1"/>
  <c r="V37" i="97"/>
  <c r="U27" i="97"/>
  <c r="U37" i="97"/>
  <c r="N64" i="95"/>
  <c r="N100" i="95"/>
  <c r="W129" i="95"/>
  <c r="W69" i="95"/>
  <c r="Z128" i="95"/>
  <c r="Z68" i="95"/>
  <c r="P128" i="95"/>
  <c r="P68" i="95"/>
  <c r="L127" i="95"/>
  <c r="L67" i="95"/>
  <c r="J127" i="95"/>
  <c r="J67" i="95"/>
  <c r="U129" i="95"/>
  <c r="U69" i="95"/>
  <c r="AA128" i="95"/>
  <c r="AA68" i="95"/>
  <c r="G130" i="95"/>
  <c r="G70" i="95"/>
  <c r="V130" i="95"/>
  <c r="V70" i="95"/>
  <c r="R127" i="95"/>
  <c r="R67" i="95"/>
  <c r="C129" i="95"/>
  <c r="C69" i="95"/>
  <c r="Y128" i="95"/>
  <c r="Y68" i="95"/>
  <c r="F130" i="95"/>
  <c r="F70" i="95"/>
  <c r="D130" i="95"/>
  <c r="D70" i="95"/>
  <c r="O127" i="95"/>
  <c r="O67" i="95"/>
  <c r="S127" i="95"/>
  <c r="S67" i="95"/>
  <c r="I127" i="95"/>
  <c r="I67" i="95"/>
  <c r="B129" i="95"/>
  <c r="B69" i="95"/>
  <c r="F129" i="95"/>
  <c r="F69" i="95"/>
  <c r="T16" i="105"/>
  <c r="H129" i="95"/>
  <c r="H69" i="95"/>
  <c r="E129" i="95"/>
  <c r="E69" i="95"/>
  <c r="X129" i="95"/>
  <c r="X69" i="95"/>
  <c r="Q127" i="95"/>
  <c r="Q67" i="95"/>
  <c r="W128" i="95"/>
  <c r="W68" i="95"/>
  <c r="M16" i="105"/>
  <c r="S16" i="105"/>
  <c r="U13" i="106"/>
  <c r="S33" i="95"/>
  <c r="S45" i="95" s="1"/>
  <c r="R13" i="106"/>
  <c r="E51" i="106" s="1"/>
  <c r="N112" i="95"/>
  <c r="N124" i="95"/>
  <c r="F27" i="108"/>
  <c r="F117" i="95"/>
  <c r="F28" i="91"/>
  <c r="W116" i="95"/>
  <c r="AA116" i="95"/>
  <c r="F27" i="112"/>
  <c r="AA9" i="95"/>
  <c r="AA105" i="95" s="1"/>
  <c r="Y9" i="95"/>
  <c r="Y105" i="95" s="1"/>
  <c r="U16" i="117"/>
  <c r="F42" i="117" s="1"/>
  <c r="F29" i="117"/>
  <c r="G29" i="117"/>
  <c r="F53" i="117"/>
  <c r="G53" i="117"/>
  <c r="F28" i="87"/>
  <c r="C10" i="95"/>
  <c r="C106" i="95" s="1"/>
  <c r="F27" i="110"/>
  <c r="Y116" i="95"/>
  <c r="V118" i="95"/>
  <c r="E117" i="95"/>
  <c r="Z116" i="95"/>
  <c r="P116" i="95"/>
  <c r="L115" i="95"/>
  <c r="O115" i="95"/>
  <c r="S115" i="95"/>
  <c r="R115" i="95"/>
  <c r="B117" i="95"/>
  <c r="G118" i="95"/>
  <c r="H117" i="95"/>
  <c r="W117" i="95"/>
  <c r="X117" i="95"/>
  <c r="J115" i="95"/>
  <c r="I115" i="95"/>
  <c r="U117" i="95"/>
  <c r="C117" i="95"/>
  <c r="F118" i="95"/>
  <c r="D118" i="95"/>
  <c r="Q115" i="95"/>
  <c r="B10" i="95"/>
  <c r="B106" i="95" s="1"/>
  <c r="F28" i="80"/>
  <c r="F28" i="99"/>
  <c r="U10" i="95"/>
  <c r="U106" i="95" s="1"/>
  <c r="F26" i="94"/>
  <c r="I8" i="95"/>
  <c r="I104" i="95" s="1"/>
  <c r="S8" i="95"/>
  <c r="S104" i="95" s="1"/>
  <c r="F26" i="106"/>
  <c r="J8" i="95"/>
  <c r="J104" i="95" s="1"/>
  <c r="F26" i="96"/>
  <c r="F23" i="101"/>
  <c r="N5" i="95"/>
  <c r="N101" i="95" s="1"/>
  <c r="R8" i="95"/>
  <c r="R104" i="95" s="1"/>
  <c r="F26" i="105"/>
  <c r="O8" i="95"/>
  <c r="O104" i="95" s="1"/>
  <c r="F26" i="102"/>
  <c r="L8" i="95"/>
  <c r="L104" i="95" s="1"/>
  <c r="F26" i="89"/>
  <c r="Q8" i="95"/>
  <c r="Q104" i="95" s="1"/>
  <c r="G26" i="104"/>
  <c r="F26" i="104"/>
  <c r="P9" i="95"/>
  <c r="P105" i="95" s="1"/>
  <c r="F27" i="103"/>
  <c r="F53" i="121"/>
  <c r="F29" i="121"/>
  <c r="U16" i="121"/>
  <c r="F42" i="121" s="1"/>
  <c r="G29" i="121"/>
  <c r="G53" i="121"/>
  <c r="Z9" i="95"/>
  <c r="Z105" i="95" s="1"/>
  <c r="F27" i="111"/>
  <c r="F28" i="119"/>
  <c r="F52" i="119"/>
  <c r="U15" i="119"/>
  <c r="F41" i="119" s="1"/>
  <c r="G28" i="119"/>
  <c r="G52" i="119"/>
  <c r="F28" i="112"/>
  <c r="AA10" i="95"/>
  <c r="AA106" i="95" s="1"/>
  <c r="F29" i="118"/>
  <c r="F53" i="118"/>
  <c r="G29" i="118"/>
  <c r="U16" i="118"/>
  <c r="F42" i="118" s="1"/>
  <c r="G53" i="118"/>
  <c r="F28" i="116"/>
  <c r="F52" i="116"/>
  <c r="U15" i="116"/>
  <c r="F41" i="116" s="1"/>
  <c r="G28" i="116"/>
  <c r="G52" i="116"/>
  <c r="F28" i="109"/>
  <c r="X10" i="95"/>
  <c r="X106" i="95" s="1"/>
  <c r="E10" i="95"/>
  <c r="E106" i="95" s="1"/>
  <c r="F28" i="90"/>
  <c r="F29" i="92"/>
  <c r="G11" i="95"/>
  <c r="G107" i="95" s="1"/>
  <c r="F28" i="120"/>
  <c r="F52" i="120"/>
  <c r="U15" i="120"/>
  <c r="F41" i="120" s="1"/>
  <c r="G52" i="120"/>
  <c r="G28" i="120"/>
  <c r="F29" i="107"/>
  <c r="V11" i="95"/>
  <c r="V107" i="95" s="1"/>
  <c r="H10" i="95"/>
  <c r="H106" i="95" s="1"/>
  <c r="F28" i="93"/>
  <c r="D11" i="95"/>
  <c r="D107" i="95" s="1"/>
  <c r="F53" i="88"/>
  <c r="F29" i="88"/>
  <c r="F42" i="88"/>
  <c r="F30" i="115"/>
  <c r="F54" i="115"/>
  <c r="G30" i="115"/>
  <c r="G54" i="115"/>
  <c r="U16" i="105" l="1"/>
  <c r="G42" i="105" s="1"/>
  <c r="Y129" i="95"/>
  <c r="Y69" i="95"/>
  <c r="G27" i="106"/>
  <c r="G39" i="106"/>
  <c r="G51" i="106"/>
  <c r="F39" i="106"/>
  <c r="Q128" i="95"/>
  <c r="Q68" i="95"/>
  <c r="J128" i="95"/>
  <c r="J68" i="95"/>
  <c r="C130" i="95"/>
  <c r="C70" i="95"/>
  <c r="AA129" i="95"/>
  <c r="AA69" i="95"/>
  <c r="O128" i="95"/>
  <c r="O68" i="95"/>
  <c r="E130" i="95"/>
  <c r="E70" i="95"/>
  <c r="P129" i="95"/>
  <c r="P69" i="95"/>
  <c r="N125" i="95"/>
  <c r="N65" i="95"/>
  <c r="B130" i="95"/>
  <c r="B70" i="95"/>
  <c r="F51" i="106"/>
  <c r="V131" i="95"/>
  <c r="V71" i="95"/>
  <c r="D131" i="95"/>
  <c r="D71" i="95"/>
  <c r="I128" i="95"/>
  <c r="I68" i="95"/>
  <c r="H130" i="95"/>
  <c r="H70" i="95"/>
  <c r="G131" i="95"/>
  <c r="G71" i="95"/>
  <c r="X130" i="95"/>
  <c r="X70" i="95"/>
  <c r="AA130" i="95"/>
  <c r="AA70" i="95"/>
  <c r="Z129" i="95"/>
  <c r="Z69" i="95"/>
  <c r="L128" i="95"/>
  <c r="L68" i="95"/>
  <c r="R128" i="95"/>
  <c r="R68" i="95"/>
  <c r="S128" i="95"/>
  <c r="S68" i="95"/>
  <c r="U130" i="95"/>
  <c r="U70" i="95"/>
  <c r="R16" i="105"/>
  <c r="E54" i="105" s="1"/>
  <c r="N16" i="105"/>
  <c r="R36" i="95"/>
  <c r="R48" i="95" s="1"/>
  <c r="E27" i="106"/>
  <c r="F30" i="117"/>
  <c r="F54" i="117"/>
  <c r="W10" i="95"/>
  <c r="W106" i="95" s="1"/>
  <c r="F11" i="95"/>
  <c r="F107" i="95" s="1"/>
  <c r="F28" i="108"/>
  <c r="F29" i="91"/>
  <c r="Y117" i="95"/>
  <c r="G54" i="117"/>
  <c r="G30" i="117"/>
  <c r="AA117" i="95"/>
  <c r="C11" i="95"/>
  <c r="C107" i="95" s="1"/>
  <c r="F29" i="87"/>
  <c r="F28" i="110"/>
  <c r="C118" i="95"/>
  <c r="Y10" i="95"/>
  <c r="Y106" i="95" s="1"/>
  <c r="G119" i="95"/>
  <c r="R116" i="95"/>
  <c r="S116" i="95"/>
  <c r="D119" i="95"/>
  <c r="H118" i="95"/>
  <c r="Q116" i="95"/>
  <c r="N113" i="95"/>
  <c r="J116" i="95"/>
  <c r="U118" i="95"/>
  <c r="E118" i="95"/>
  <c r="X118" i="95"/>
  <c r="B118" i="95"/>
  <c r="V119" i="95"/>
  <c r="O116" i="95"/>
  <c r="AA118" i="95"/>
  <c r="Z117" i="95"/>
  <c r="P117" i="95"/>
  <c r="L116" i="95"/>
  <c r="I116" i="95"/>
  <c r="B11" i="95"/>
  <c r="B107" i="95" s="1"/>
  <c r="F29" i="80"/>
  <c r="U11" i="95"/>
  <c r="U107" i="95" s="1"/>
  <c r="F29" i="99"/>
  <c r="F27" i="94"/>
  <c r="I9" i="95"/>
  <c r="I105" i="95" s="1"/>
  <c r="S9" i="95"/>
  <c r="AG4" i="97"/>
  <c r="S93" i="95"/>
  <c r="N6" i="95"/>
  <c r="N102" i="95" s="1"/>
  <c r="F24" i="101"/>
  <c r="J9" i="95"/>
  <c r="J105" i="95" s="1"/>
  <c r="F27" i="96"/>
  <c r="R9" i="95"/>
  <c r="R105" i="95" s="1"/>
  <c r="F27" i="105"/>
  <c r="O9" i="95"/>
  <c r="O105" i="95" s="1"/>
  <c r="F27" i="102"/>
  <c r="F27" i="89"/>
  <c r="L9" i="95"/>
  <c r="L105" i="95" s="1"/>
  <c r="F27" i="104"/>
  <c r="G27" i="104"/>
  <c r="Q9" i="95"/>
  <c r="Q105" i="95" s="1"/>
  <c r="P10" i="95"/>
  <c r="P106" i="95" s="1"/>
  <c r="F28" i="103"/>
  <c r="D12" i="95"/>
  <c r="D108" i="95" s="1"/>
  <c r="F54" i="88"/>
  <c r="F30" i="88"/>
  <c r="H11" i="95"/>
  <c r="H107" i="95" s="1"/>
  <c r="F29" i="93"/>
  <c r="V12" i="95"/>
  <c r="V108" i="95" s="1"/>
  <c r="F30" i="107"/>
  <c r="F29" i="120"/>
  <c r="F53" i="120"/>
  <c r="U16" i="120"/>
  <c r="F42" i="120" s="1"/>
  <c r="G29" i="120"/>
  <c r="G53" i="120"/>
  <c r="X11" i="95"/>
  <c r="X107" i="95" s="1"/>
  <c r="F29" i="109"/>
  <c r="F53" i="116"/>
  <c r="F29" i="116"/>
  <c r="U16" i="116"/>
  <c r="F42" i="116" s="1"/>
  <c r="G29" i="116"/>
  <c r="G53" i="116"/>
  <c r="Z10" i="95"/>
  <c r="Z106" i="95" s="1"/>
  <c r="F28" i="111"/>
  <c r="F30" i="121"/>
  <c r="F54" i="121"/>
  <c r="G54" i="121"/>
  <c r="G30" i="121"/>
  <c r="F53" i="119"/>
  <c r="F29" i="119"/>
  <c r="U16" i="119"/>
  <c r="F42" i="119" s="1"/>
  <c r="G53" i="119"/>
  <c r="G29" i="119"/>
  <c r="F30" i="118"/>
  <c r="F54" i="118"/>
  <c r="G30" i="118"/>
  <c r="G54" i="118"/>
  <c r="F29" i="112"/>
  <c r="AA11" i="95"/>
  <c r="AA107" i="95" s="1"/>
  <c r="G12" i="95"/>
  <c r="G108" i="95" s="1"/>
  <c r="F30" i="92"/>
  <c r="W11" i="95"/>
  <c r="W107" i="95" s="1"/>
  <c r="F29" i="108"/>
  <c r="F29" i="90"/>
  <c r="E11" i="95"/>
  <c r="E107" i="95" s="1"/>
  <c r="G30" i="105" l="1"/>
  <c r="F54" i="105"/>
  <c r="F42" i="105"/>
  <c r="G54" i="105"/>
  <c r="F27" i="106"/>
  <c r="S81" i="95"/>
  <c r="S105" i="95" s="1"/>
  <c r="S69" i="95"/>
  <c r="S129" i="95"/>
  <c r="AA131" i="95"/>
  <c r="AA71" i="95"/>
  <c r="O129" i="95"/>
  <c r="O69" i="95"/>
  <c r="B131" i="95"/>
  <c r="B71" i="95"/>
  <c r="W131" i="95"/>
  <c r="W71" i="95"/>
  <c r="P130" i="95"/>
  <c r="P70" i="95"/>
  <c r="L129" i="95"/>
  <c r="L69" i="95"/>
  <c r="Y130" i="95"/>
  <c r="Y70" i="95"/>
  <c r="C131" i="95"/>
  <c r="C71" i="95"/>
  <c r="J129" i="95"/>
  <c r="J69" i="95"/>
  <c r="E131" i="95"/>
  <c r="E71" i="95"/>
  <c r="V132" i="95"/>
  <c r="V72" i="95"/>
  <c r="Q129" i="95"/>
  <c r="Q69" i="95"/>
  <c r="R129" i="95"/>
  <c r="R69" i="95"/>
  <c r="N126" i="95"/>
  <c r="N66" i="95"/>
  <c r="U131" i="95"/>
  <c r="U71" i="95"/>
  <c r="F131" i="95"/>
  <c r="F71" i="95"/>
  <c r="Z130" i="95"/>
  <c r="Z70" i="95"/>
  <c r="H131" i="95"/>
  <c r="H71" i="95"/>
  <c r="G132" i="95"/>
  <c r="G72" i="95"/>
  <c r="X131" i="95"/>
  <c r="X71" i="95"/>
  <c r="D132" i="95"/>
  <c r="D72" i="95"/>
  <c r="I129" i="95"/>
  <c r="I69" i="95"/>
  <c r="W130" i="95"/>
  <c r="W70" i="95"/>
  <c r="R96" i="95"/>
  <c r="E30" i="105"/>
  <c r="R84" i="95" s="1"/>
  <c r="W118" i="95"/>
  <c r="F119" i="95"/>
  <c r="F12" i="95"/>
  <c r="F108" i="95" s="1"/>
  <c r="F30" i="91"/>
  <c r="C119" i="95"/>
  <c r="F30" i="87"/>
  <c r="C12" i="95"/>
  <c r="C108" i="95" s="1"/>
  <c r="Y11" i="95"/>
  <c r="Y107" i="95" s="1"/>
  <c r="F29" i="110"/>
  <c r="Y118" i="95"/>
  <c r="AA119" i="95"/>
  <c r="W119" i="95"/>
  <c r="X119" i="95"/>
  <c r="P118" i="95"/>
  <c r="L117" i="95"/>
  <c r="R117" i="95"/>
  <c r="N114" i="95"/>
  <c r="I117" i="95"/>
  <c r="U119" i="95"/>
  <c r="E119" i="95"/>
  <c r="G120" i="95"/>
  <c r="H119" i="95"/>
  <c r="Q117" i="95"/>
  <c r="Z118" i="95"/>
  <c r="V120" i="95"/>
  <c r="D120" i="95"/>
  <c r="O117" i="95"/>
  <c r="J117" i="95"/>
  <c r="B119" i="95"/>
  <c r="B12" i="95"/>
  <c r="B108" i="95" s="1"/>
  <c r="F30" i="80"/>
  <c r="U12" i="95"/>
  <c r="U108" i="95" s="1"/>
  <c r="F30" i="99"/>
  <c r="I10" i="95"/>
  <c r="I106" i="95" s="1"/>
  <c r="F28" i="94"/>
  <c r="S10" i="95"/>
  <c r="S106" i="95" s="1"/>
  <c r="F28" i="106"/>
  <c r="N7" i="95"/>
  <c r="N103" i="95" s="1"/>
  <c r="F25" i="101"/>
  <c r="J10" i="95"/>
  <c r="J106" i="95" s="1"/>
  <c r="F28" i="96"/>
  <c r="F28" i="105"/>
  <c r="R10" i="95"/>
  <c r="R106" i="95" s="1"/>
  <c r="F28" i="102"/>
  <c r="O10" i="95"/>
  <c r="O106" i="95" s="1"/>
  <c r="L10" i="95"/>
  <c r="L106" i="95" s="1"/>
  <c r="F28" i="89"/>
  <c r="F28" i="104"/>
  <c r="Q10" i="95"/>
  <c r="Q106" i="95" s="1"/>
  <c r="G28" i="104"/>
  <c r="F29" i="103"/>
  <c r="P11" i="95"/>
  <c r="P107" i="95" s="1"/>
  <c r="F29" i="111"/>
  <c r="Z11" i="95"/>
  <c r="Z107" i="95" s="1"/>
  <c r="F54" i="116"/>
  <c r="F30" i="116"/>
  <c r="G30" i="116"/>
  <c r="G54" i="116"/>
  <c r="F30" i="93"/>
  <c r="H12" i="95"/>
  <c r="H108" i="95" s="1"/>
  <c r="F30" i="90"/>
  <c r="E12" i="95"/>
  <c r="E108" i="95" s="1"/>
  <c r="W12" i="95"/>
  <c r="W108" i="95" s="1"/>
  <c r="F30" i="108"/>
  <c r="F30" i="112"/>
  <c r="AA12" i="95"/>
  <c r="AA108" i="95" s="1"/>
  <c r="F30" i="109"/>
  <c r="X12" i="95"/>
  <c r="X108" i="95" s="1"/>
  <c r="F30" i="120"/>
  <c r="F54" i="120"/>
  <c r="G54" i="120"/>
  <c r="G30" i="120"/>
  <c r="F54" i="119"/>
  <c r="F30" i="119"/>
  <c r="G30" i="119"/>
  <c r="G54" i="119"/>
  <c r="S117" i="95" l="1"/>
  <c r="X132" i="95"/>
  <c r="X72" i="95"/>
  <c r="H132" i="95"/>
  <c r="H72" i="95"/>
  <c r="P131" i="95"/>
  <c r="P71" i="95"/>
  <c r="J130" i="95"/>
  <c r="J70" i="95"/>
  <c r="S130" i="95"/>
  <c r="S70" i="95"/>
  <c r="C132" i="95"/>
  <c r="C72" i="95"/>
  <c r="W132" i="95"/>
  <c r="W72" i="95"/>
  <c r="R130" i="95"/>
  <c r="R70" i="95"/>
  <c r="F132" i="95"/>
  <c r="F72" i="95"/>
  <c r="U132" i="95"/>
  <c r="U72" i="95"/>
  <c r="AA132" i="95"/>
  <c r="AA72" i="95"/>
  <c r="E132" i="95"/>
  <c r="E72" i="95"/>
  <c r="Z131" i="95"/>
  <c r="Z71" i="95"/>
  <c r="L130" i="95"/>
  <c r="L70" i="95"/>
  <c r="N127" i="95"/>
  <c r="N67" i="95"/>
  <c r="I130" i="95"/>
  <c r="I70" i="95"/>
  <c r="Q130" i="95"/>
  <c r="Q70" i="95"/>
  <c r="O130" i="95"/>
  <c r="O70" i="95"/>
  <c r="B132" i="95"/>
  <c r="B72" i="95"/>
  <c r="Y131" i="95"/>
  <c r="Y71" i="95"/>
  <c r="F120" i="95"/>
  <c r="C120" i="95"/>
  <c r="Y119" i="95"/>
  <c r="Y12" i="95"/>
  <c r="Y108" i="95" s="1"/>
  <c r="F30" i="110"/>
  <c r="X120" i="95"/>
  <c r="Q118" i="95"/>
  <c r="H120" i="95"/>
  <c r="AA120" i="95"/>
  <c r="O118" i="95"/>
  <c r="J118" i="95"/>
  <c r="N115" i="95"/>
  <c r="S118" i="95"/>
  <c r="I118" i="95"/>
  <c r="U120" i="95"/>
  <c r="B120" i="95"/>
  <c r="W120" i="95"/>
  <c r="E120" i="95"/>
  <c r="Z119" i="95"/>
  <c r="P119" i="95"/>
  <c r="L118" i="95"/>
  <c r="R118" i="95"/>
  <c r="S11" i="95"/>
  <c r="S107" i="95" s="1"/>
  <c r="F29" i="106"/>
  <c r="I11" i="95"/>
  <c r="I107" i="95" s="1"/>
  <c r="F29" i="94"/>
  <c r="F29" i="96"/>
  <c r="J11" i="95"/>
  <c r="J107" i="95" s="1"/>
  <c r="N8" i="95"/>
  <c r="N104" i="95" s="1"/>
  <c r="F26" i="101"/>
  <c r="F29" i="105"/>
  <c r="R11" i="95"/>
  <c r="R107" i="95" s="1"/>
  <c r="O11" i="95"/>
  <c r="O107" i="95" s="1"/>
  <c r="F29" i="102"/>
  <c r="F29" i="89"/>
  <c r="L11" i="95"/>
  <c r="L107" i="95" s="1"/>
  <c r="F29" i="104"/>
  <c r="Q11" i="95"/>
  <c r="Q107" i="95" s="1"/>
  <c r="G29" i="104"/>
  <c r="P12" i="95"/>
  <c r="P108" i="95" s="1"/>
  <c r="F30" i="103"/>
  <c r="Z12" i="95"/>
  <c r="Z108" i="95" s="1"/>
  <c r="F30" i="111"/>
  <c r="Z132" i="95" l="1"/>
  <c r="Z72" i="95"/>
  <c r="S131" i="95"/>
  <c r="S71" i="95"/>
  <c r="Q131" i="95"/>
  <c r="Q71" i="95"/>
  <c r="O131" i="95"/>
  <c r="O71" i="95"/>
  <c r="N128" i="95"/>
  <c r="N68" i="95"/>
  <c r="I131" i="95"/>
  <c r="I71" i="95"/>
  <c r="P132" i="95"/>
  <c r="P72" i="95"/>
  <c r="L131" i="95"/>
  <c r="L71" i="95"/>
  <c r="R131" i="95"/>
  <c r="R71" i="95"/>
  <c r="J131" i="95"/>
  <c r="J71" i="95"/>
  <c r="Y132" i="95"/>
  <c r="Y72" i="95"/>
  <c r="Y120" i="95"/>
  <c r="Q119" i="95"/>
  <c r="J119" i="95"/>
  <c r="Z120" i="95"/>
  <c r="N116" i="95"/>
  <c r="L119" i="95"/>
  <c r="R119" i="95"/>
  <c r="P120" i="95"/>
  <c r="O119" i="95"/>
  <c r="I119" i="95"/>
  <c r="S119" i="95"/>
  <c r="I12" i="95"/>
  <c r="I108" i="95" s="1"/>
  <c r="F30" i="94"/>
  <c r="S12" i="95"/>
  <c r="S108" i="95" s="1"/>
  <c r="F30" i="106"/>
  <c r="F27" i="101"/>
  <c r="N9" i="95"/>
  <c r="N105" i="95" s="1"/>
  <c r="J12" i="95"/>
  <c r="J108" i="95" s="1"/>
  <c r="F30" i="96"/>
  <c r="F30" i="105"/>
  <c r="R12" i="95"/>
  <c r="R108" i="95" s="1"/>
  <c r="F30" i="102"/>
  <c r="O12" i="95"/>
  <c r="O108" i="95" s="1"/>
  <c r="L12" i="95"/>
  <c r="L108" i="95" s="1"/>
  <c r="F30" i="89"/>
  <c r="G30" i="104"/>
  <c r="F30" i="104"/>
  <c r="Q12" i="95"/>
  <c r="Q108" i="95" s="1"/>
  <c r="J132" i="95" l="1"/>
  <c r="J72" i="95"/>
  <c r="R132" i="95"/>
  <c r="R72" i="95"/>
  <c r="N129" i="95"/>
  <c r="N69" i="95"/>
  <c r="L132" i="95"/>
  <c r="L72" i="95"/>
  <c r="I132" i="95"/>
  <c r="I72" i="95"/>
  <c r="Q132" i="95"/>
  <c r="Q72" i="95"/>
  <c r="O132" i="95"/>
  <c r="O72" i="95"/>
  <c r="S132" i="95"/>
  <c r="S72" i="95"/>
  <c r="R120" i="95"/>
  <c r="Q120" i="95"/>
  <c r="L120" i="95"/>
  <c r="J120" i="95"/>
  <c r="I120" i="95"/>
  <c r="O120" i="95"/>
  <c r="S120" i="95"/>
  <c r="N117" i="95"/>
  <c r="F28" i="101"/>
  <c r="N10" i="95"/>
  <c r="N106" i="95" s="1"/>
  <c r="N130" i="95" l="1"/>
  <c r="N70" i="95"/>
  <c r="N118" i="95"/>
  <c r="F29" i="101"/>
  <c r="N11" i="95"/>
  <c r="N107" i="95" s="1"/>
  <c r="N131" i="95" l="1"/>
  <c r="N71" i="95"/>
  <c r="N119" i="95"/>
  <c r="F30" i="101"/>
  <c r="N12" i="95"/>
  <c r="N108" i="95" s="1"/>
  <c r="N132" i="95" l="1"/>
  <c r="N72" i="95"/>
  <c r="N120" i="9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ABBA0AEA-C645-461D-8E2B-EBD03D088C95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7F66CC49-6A77-E746-B588-2969A0730ECC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356163FB-2176-F54B-BE4F-4722DF434035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3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C0890EE8-008E-4146-BD4E-1D7636676BED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B89D42B2-434B-9C49-AF6B-8BFC1113D7B5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4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B11B92ED-7943-1A42-AB4D-FE4D85321B8F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CC357699-A4A8-5243-B99A-9DC31374808A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5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6FB27830-4A02-8B42-AC21-92BB60A6F62A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5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6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CB5BAEFD-C705-1146-9AC2-AAAEF215866E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205F6006-A6A4-C840-AC12-6F41B10DC76B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7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1EAA73B3-1366-1549-8455-FC79D580C295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CEB50FEE-C2A0-5942-8C90-79AD45D8B48E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8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26C1DBFC-13F7-E844-9CC2-4EDACAF7FE1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FED17763-2EA9-E742-A25A-9D79A5812D79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9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9D09AD2F-979E-EE4B-A082-641138264A7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D3E00854-EEE0-234C-97D1-8EE7862B9B78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A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428AEFD6-2F69-2949-A9D7-78C7A4B536EF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F4AB4BB4-CD8D-B34F-AB92-1F5EA93655BD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B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BEB5CCBF-EE1D-3842-A2A3-D1A4CF6AF89F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A90CA527-EF0E-1447-964B-404AE493568C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C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1552E9B5-BC44-A04C-920D-5470580A464C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CFC897-EBEC-7042-93B6-46815CEC90F9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D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AF392EA3-D437-8247-AEAE-B5D11392772A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CD9FD83B-C2EA-544A-8B66-0FED831A14B4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E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CA8704AE-2AFC-1E46-8DCD-D6CD99E70CC1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17502221-43AD-A34F-B01A-791B4122B415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F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711C6909-6302-B54D-A646-B262D83154B4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B8FEA28F-E020-864F-B88E-50CE1B337323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0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B1857149-E5CD-344E-9E89-D289CA2332C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D8CCAC4E-8DA9-6D4E-8112-E3C1C295D436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1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5D72AECB-8073-C546-87DB-5EA572939A84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B6B34C43-8463-C542-95C7-4944753217F3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2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D980D2E5-3C33-0F4E-AE35-CC278D870B78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A643795F-16D6-F342-96E5-7974BB6BFC66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3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F2224911-61B7-6041-BA51-3D0E2D8F7F0D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204EDB90-C9BF-1A4F-B462-1DC3A116E59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4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8445D6ED-C0F6-1A4B-B5A4-8F1BEDF215E7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77470A61-12E9-944D-B658-D9B30374F2BB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5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FB525863-994F-8E4A-9023-A8936ABC1D36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2EB8C91B-93F8-234D-8469-643A1AF6C4ED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6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CDE82C93-AB07-4447-918E-B89D36DCDE65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725411DB-69F2-8A4F-9F91-61D32AF8FCC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7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BE4B447F-C0A1-C04F-B807-BB28014A127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ED7276F-39C4-BB4F-A52B-BAA0130F2EF3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8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AC7E73CE-4C94-5148-8A57-DB6298B243CA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388AAD59-967C-C04F-9DEF-AFB8953D5CAE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9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CB2FB063-5B93-0546-9E9F-1C366151C1ED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C33BB0A1-77AF-3947-845A-52896A33CE7E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A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30DDF76F-874F-664B-8A52-A97275F1754F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C91A5BCD-7C5D-0D41-9812-FBB609DC35D5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95EACF68-8FCE-2649-9875-8A6366E8899F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50BBA88-669C-AD43-B365-29C435942808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ACB897B5-D8E8-8244-9BDA-388259AB78C4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1486D084-830C-294A-8605-0357DFD07AFA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6F11010C-42E8-DD46-A39F-7DC39E3CF8BE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B545E746-209E-EA41-8478-E318F360BED9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CAFD163F-D992-F94B-820E-69B20B2993D5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2F8B6008-1A42-E94F-B270-CF002584259B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EA564C93-3A5F-134A-827F-D982219BD901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B0025033-2935-124B-A05B-4358520D3F55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1EDA2664-D6D8-5048-B458-7767DCBAAA23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B0A71C60-15D9-7143-9FBC-093DBDB98EBF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931BE853-7099-3741-B4DC-23BECE06FEF6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2EE271FF-4F7C-3E45-91A9-501FEE2A5A2C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E6AA93F5-04A9-9F48-898F-EE982FBBAA2D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77B0A6DE-4D2A-7644-A8D0-3A14F433BD2F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14037458-E410-5E43-A2E3-703687B8F2F6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51704A3E-E6EF-824A-8D62-D83607F14C45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82FFC967-6D1B-DC4C-ADD1-EE04F1E92A73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975C82A0-82A7-5A40-85CF-4AE80810DA59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3F34B5BB-D652-784F-A919-21313E1BE67F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sharedStrings.xml><?xml version="1.0" encoding="utf-8"?>
<sst xmlns="http://schemas.openxmlformats.org/spreadsheetml/2006/main" count="2482" uniqueCount="329">
  <si>
    <t>Bust</t>
  </si>
  <si>
    <t>Ace</t>
  </si>
  <si>
    <t>Total</t>
  </si>
  <si>
    <t>OutCome</t>
  </si>
  <si>
    <t>Soft</t>
  </si>
  <si>
    <t>Start Card</t>
  </si>
  <si>
    <t>Stand</t>
  </si>
  <si>
    <t>Outcome</t>
  </si>
  <si>
    <t>Prob</t>
  </si>
  <si>
    <t>Hard</t>
  </si>
  <si>
    <t>Pair</t>
  </si>
  <si>
    <t>Dealer BJ</t>
  </si>
  <si>
    <t>Cards 2</t>
  </si>
  <si>
    <t>Cards1</t>
  </si>
  <si>
    <t>Probability</t>
  </si>
  <si>
    <t>%</t>
  </si>
  <si>
    <t>Hard Value EV</t>
  </si>
  <si>
    <t>Soft Value EV</t>
  </si>
  <si>
    <t>Pair Value EV</t>
  </si>
  <si>
    <t>Total EV</t>
  </si>
  <si>
    <t>5-8</t>
  </si>
  <si>
    <t>17-21</t>
  </si>
  <si>
    <t>A</t>
  </si>
  <si>
    <t>My Basic Strategy</t>
  </si>
  <si>
    <t>H = Hit</t>
  </si>
  <si>
    <t>D = Double</t>
  </si>
  <si>
    <t>S = Stand</t>
  </si>
  <si>
    <t>R = Surrender</t>
  </si>
  <si>
    <t>Dealer BlakJack EV</t>
  </si>
  <si>
    <t>Blackjack</t>
  </si>
  <si>
    <t>Dealer Blackjack</t>
  </si>
  <si>
    <t>Player Not Blackjack</t>
  </si>
  <si>
    <t>Value</t>
  </si>
  <si>
    <t>Total Win Prob</t>
  </si>
  <si>
    <t>Total Lost Prob</t>
  </si>
  <si>
    <t>Simplified</t>
  </si>
  <si>
    <t>Percentage</t>
  </si>
  <si>
    <t>Count</t>
  </si>
  <si>
    <t>Different</t>
  </si>
  <si>
    <t>Summary</t>
  </si>
  <si>
    <t>Win Prob</t>
  </si>
  <si>
    <t>Lose Prob</t>
  </si>
  <si>
    <t>Lose %</t>
  </si>
  <si>
    <t>Win %</t>
  </si>
  <si>
    <t>Differ</t>
  </si>
  <si>
    <t>Total ER</t>
  </si>
  <si>
    <t>Return</t>
  </si>
  <si>
    <t>EV</t>
  </si>
  <si>
    <t>Edge</t>
  </si>
  <si>
    <t>Rules</t>
  </si>
  <si>
    <t>Hit</t>
  </si>
  <si>
    <t>Options</t>
  </si>
  <si>
    <t>Double</t>
  </si>
  <si>
    <t>9,10,11</t>
  </si>
  <si>
    <t>Yes</t>
  </si>
  <si>
    <t>No</t>
  </si>
  <si>
    <t>Surrender Ace</t>
  </si>
  <si>
    <t>Min :2</t>
  </si>
  <si>
    <t>Surrend Allow</t>
  </si>
  <si>
    <t>Pay 3 to 2</t>
  </si>
  <si>
    <t>Pay 6 to 5</t>
  </si>
  <si>
    <t>On Blackjack</t>
  </si>
  <si>
    <t>European</t>
  </si>
  <si>
    <t>American</t>
  </si>
  <si>
    <t>American Rule</t>
  </si>
  <si>
    <t>European Rule</t>
  </si>
  <si>
    <t>Expected Value</t>
  </si>
  <si>
    <t>Possitive</t>
  </si>
  <si>
    <t>Negatives</t>
  </si>
  <si>
    <t>Split up to</t>
  </si>
  <si>
    <t>Hands</t>
  </si>
  <si>
    <t>Double After Split</t>
  </si>
  <si>
    <t>Any 2 Cards</t>
  </si>
  <si>
    <t>SPLIT TO 5 HANDS</t>
  </si>
  <si>
    <t>SPLIT TO 4 HANDS</t>
  </si>
  <si>
    <t>SPLIT TO 3 HANDS</t>
  </si>
  <si>
    <t>SPLIT TO 2 HANDS</t>
  </si>
  <si>
    <t>Hit After Split Ace</t>
  </si>
  <si>
    <t>Max :5</t>
  </si>
  <si>
    <t>Max :100</t>
  </si>
  <si>
    <t>Min :0</t>
  </si>
  <si>
    <t>Pay Instantly</t>
  </si>
  <si>
    <t>Normal</t>
  </si>
  <si>
    <t>Pay Even Money</t>
  </si>
  <si>
    <t>Split Ace to</t>
  </si>
  <si>
    <t>On Player 21</t>
  </si>
  <si>
    <t>On Dealer 22</t>
  </si>
  <si>
    <t>Busted</t>
  </si>
  <si>
    <t>Pushes</t>
  </si>
  <si>
    <t>Total Point</t>
  </si>
  <si>
    <t>Soft Point</t>
  </si>
  <si>
    <t>3RD Total</t>
  </si>
  <si>
    <t>4RD Total</t>
  </si>
  <si>
    <t>Check Sum</t>
  </si>
  <si>
    <t>Soft Value</t>
  </si>
  <si>
    <t>Softvalue</t>
  </si>
  <si>
    <t>Total Stop</t>
  </si>
  <si>
    <t>Hard Total</t>
  </si>
  <si>
    <t>Soft Total</t>
  </si>
  <si>
    <t>3Card Stop</t>
  </si>
  <si>
    <t>4Card Stop</t>
  </si>
  <si>
    <t>5RD Total</t>
  </si>
  <si>
    <t>2 Card</t>
  </si>
  <si>
    <t>3 Card</t>
  </si>
  <si>
    <t>4 Card</t>
  </si>
  <si>
    <t>5 Card</t>
  </si>
  <si>
    <t>ฺBust</t>
  </si>
  <si>
    <t>Stop</t>
  </si>
  <si>
    <t>Success</t>
  </si>
  <si>
    <t>2Card Stop</t>
  </si>
  <si>
    <t>5 Cards</t>
  </si>
  <si>
    <t>Three 7 Cards</t>
  </si>
  <si>
    <t>Pay Double</t>
  </si>
  <si>
    <t>Three 7 Cards EV</t>
  </si>
  <si>
    <t>2 Cards</t>
  </si>
  <si>
    <t>3 Cards</t>
  </si>
  <si>
    <t>7 Cards</t>
  </si>
  <si>
    <t>Cards</t>
  </si>
  <si>
    <t>Blackjack Rules Expected Value</t>
  </si>
  <si>
    <t>Dealer on Soft 17</t>
  </si>
  <si>
    <t>Wining</t>
  </si>
  <si>
    <t>Losing</t>
  </si>
  <si>
    <t>Win:</t>
  </si>
  <si>
    <t>Lose:</t>
  </si>
  <si>
    <t>EV:</t>
  </si>
  <si>
    <t>Strategy 1</t>
  </si>
  <si>
    <t>Strategy 2</t>
  </si>
  <si>
    <t>ER</t>
  </si>
  <si>
    <t>Blackjack Final EV</t>
  </si>
  <si>
    <t>Blackjack Hand Probabilities</t>
  </si>
  <si>
    <t>Level</t>
  </si>
  <si>
    <t>Check</t>
  </si>
  <si>
    <t>EL</t>
  </si>
  <si>
    <t>Total Requirement</t>
  </si>
  <si>
    <t>Level Requirement</t>
  </si>
  <si>
    <t>Level Bet</t>
  </si>
  <si>
    <t>Strategy 3</t>
  </si>
  <si>
    <t>1x2</t>
  </si>
  <si>
    <t>1x3</t>
  </si>
  <si>
    <t>1x4</t>
  </si>
  <si>
    <t>1x5</t>
  </si>
  <si>
    <t>1x6</t>
  </si>
  <si>
    <t>1x7</t>
  </si>
  <si>
    <t>1x8</t>
  </si>
  <si>
    <t>1x9</t>
  </si>
  <si>
    <t>1x10</t>
  </si>
  <si>
    <t>BYE</t>
  </si>
  <si>
    <t>ROI/BYE</t>
  </si>
  <si>
    <t>Expected Return on Each Situations</t>
  </si>
  <si>
    <t>Risk</t>
  </si>
  <si>
    <t>Bet Your Edge x2 Bankroll</t>
  </si>
  <si>
    <t>Bet Your Edge ROI</t>
  </si>
  <si>
    <t>2x3</t>
  </si>
  <si>
    <t>2x4</t>
  </si>
  <si>
    <t>2x5</t>
  </si>
  <si>
    <t>2x6</t>
  </si>
  <si>
    <t>2x7</t>
  </si>
  <si>
    <t>2x8</t>
  </si>
  <si>
    <t>2x9</t>
  </si>
  <si>
    <t>2x10</t>
  </si>
  <si>
    <t>Bet Your Edge x 2 Bankroll</t>
  </si>
  <si>
    <t>3x4</t>
  </si>
  <si>
    <t>3x5</t>
  </si>
  <si>
    <t>3x6</t>
  </si>
  <si>
    <t>3x7</t>
  </si>
  <si>
    <t>3x8</t>
  </si>
  <si>
    <t>3x9</t>
  </si>
  <si>
    <t>3x10</t>
  </si>
  <si>
    <t>Bet your Edge ROI</t>
  </si>
  <si>
    <t>Strategy Evs</t>
  </si>
  <si>
    <t>Strategy Edges</t>
  </si>
  <si>
    <t>Rsik</t>
  </si>
  <si>
    <t>Method 2</t>
  </si>
  <si>
    <t>Total EL</t>
  </si>
  <si>
    <t>Average</t>
  </si>
  <si>
    <t>Sum</t>
  </si>
  <si>
    <t>Method 1 (Wrong)</t>
  </si>
  <si>
    <t>Suggested</t>
  </si>
  <si>
    <t>Soft 17</t>
  </si>
  <si>
    <t>Surrender Allow</t>
  </si>
  <si>
    <t>Split Up to</t>
  </si>
  <si>
    <t>Strategy #1</t>
  </si>
  <si>
    <t>General Win</t>
  </si>
  <si>
    <t>General Lose</t>
  </si>
  <si>
    <t>General EV</t>
  </si>
  <si>
    <t>Casino Name</t>
  </si>
  <si>
    <t>Version Date</t>
  </si>
  <si>
    <t>Best Methods</t>
  </si>
  <si>
    <t>Bankroll</t>
  </si>
  <si>
    <t>Calculation Method</t>
  </si>
  <si>
    <t>Separate Case</t>
  </si>
  <si>
    <t>Recursive Case</t>
  </si>
  <si>
    <t>Expected Return</t>
  </si>
  <si>
    <t>Expected lose</t>
  </si>
  <si>
    <t>Loss</t>
  </si>
  <si>
    <t>Blackjack Hand Expected Return/Loss</t>
  </si>
  <si>
    <t>20191206</t>
  </si>
  <si>
    <t>PAIR SUMMARY</t>
  </si>
  <si>
    <t>SPLIT SUMMARY</t>
  </si>
  <si>
    <t>2, 3, 4, 5 = Hands to Split</t>
  </si>
  <si>
    <t>1x5x2</t>
  </si>
  <si>
    <t>Number of Deck</t>
  </si>
  <si>
    <t>Min: 1</t>
  </si>
  <si>
    <t>Max: 100</t>
  </si>
  <si>
    <t>Deck</t>
  </si>
  <si>
    <t>Card</t>
  </si>
  <si>
    <t>Shoe</t>
  </si>
  <si>
    <t>Ratio</t>
  </si>
  <si>
    <t>Counted</t>
  </si>
  <si>
    <t>Cards Left</t>
  </si>
  <si>
    <t>Full Deck No 10</t>
  </si>
  <si>
    <t>Full Deck No Ace</t>
  </si>
  <si>
    <t>HI-LO COUNT</t>
  </si>
  <si>
    <t>PLUS</t>
  </si>
  <si>
    <t>MIUS</t>
  </si>
  <si>
    <t>TOTAL</t>
  </si>
  <si>
    <t>Insurance EV</t>
  </si>
  <si>
    <t>10 in Deck</t>
  </si>
  <si>
    <t>Reduce</t>
  </si>
  <si>
    <t>NoA Ratio</t>
  </si>
  <si>
    <t>No10 Ratio</t>
  </si>
  <si>
    <t>EV Differ</t>
  </si>
  <si>
    <t>EXPECTED RETURN</t>
  </si>
  <si>
    <t>EXPECTED LOSS</t>
  </si>
  <si>
    <t>Method 3</t>
  </si>
  <si>
    <t>CHECK SUM</t>
  </si>
  <si>
    <t>SUM EV+EL</t>
  </si>
  <si>
    <t>Method 4</t>
  </si>
  <si>
    <t>WL Calculation</t>
  </si>
  <si>
    <t>Method 1</t>
  </si>
  <si>
    <t xml:space="preserve"> Method 3 (WRONG)</t>
  </si>
  <si>
    <t>Method 4 (WRONG)</t>
  </si>
  <si>
    <t>Kelly Percentage</t>
  </si>
  <si>
    <t>Odds</t>
  </si>
  <si>
    <t>Kelly</t>
  </si>
  <si>
    <t>ROI/Kelly</t>
  </si>
  <si>
    <t>Kelly P</t>
  </si>
  <si>
    <t>Bet Kelly ROI</t>
  </si>
  <si>
    <t>Blackjack ER</t>
  </si>
  <si>
    <t>Blackjack EL</t>
  </si>
  <si>
    <t>:2-6</t>
  </si>
  <si>
    <t>:10+A</t>
  </si>
  <si>
    <t>Tens Ratio</t>
  </si>
  <si>
    <t>Ten Ratio</t>
  </si>
  <si>
    <t>LABELING</t>
  </si>
  <si>
    <t>CALCULATION METHODS</t>
  </si>
  <si>
    <t>MY STRATEGY</t>
  </si>
  <si>
    <t>Double on all 5,6</t>
  </si>
  <si>
    <t>Wining Prob</t>
  </si>
  <si>
    <t>Losing Prob</t>
  </si>
  <si>
    <t>Bet Requirement</t>
  </si>
  <si>
    <t>ROI</t>
  </si>
  <si>
    <t>Plus One</t>
  </si>
  <si>
    <t>Bet Your Edge Bankroll</t>
  </si>
  <si>
    <t>Bet Your Edge x2 ROI</t>
  </si>
  <si>
    <t>Strategy Bankroll</t>
  </si>
  <si>
    <t>Bet your Edge Strategy Bankroll</t>
  </si>
  <si>
    <t>Deck Summary</t>
  </si>
  <si>
    <t>Hard Hand Strategy</t>
  </si>
  <si>
    <t>Pair Strategies</t>
  </si>
  <si>
    <t>Soft Hand Strategies</t>
  </si>
  <si>
    <t>Strategy</t>
  </si>
  <si>
    <t>% Removed</t>
  </si>
  <si>
    <t>% Remain</t>
  </si>
  <si>
    <t>Remain</t>
  </si>
  <si>
    <t>10 Remain</t>
  </si>
  <si>
    <t>10 Removed</t>
  </si>
  <si>
    <t>Removed %</t>
  </si>
  <si>
    <t>Non-10</t>
  </si>
  <si>
    <t>Total-10</t>
  </si>
  <si>
    <t>21+3</t>
  </si>
  <si>
    <t>Hot 3</t>
  </si>
  <si>
    <t>Bust It</t>
  </si>
  <si>
    <t>Any Pair</t>
  </si>
  <si>
    <t>ER 1</t>
  </si>
  <si>
    <t>ER2</t>
  </si>
  <si>
    <t>Anypair</t>
  </si>
  <si>
    <t>Perfect Pair</t>
  </si>
  <si>
    <t>3 of a Kind</t>
  </si>
  <si>
    <t>Straight</t>
  </si>
  <si>
    <t>flush</t>
  </si>
  <si>
    <t>Straight Flush</t>
  </si>
  <si>
    <t>Suited Trips</t>
  </si>
  <si>
    <t>7 x 3</t>
  </si>
  <si>
    <t>21 Suited</t>
  </si>
  <si>
    <t>J</t>
  </si>
  <si>
    <t>Q</t>
  </si>
  <si>
    <t>K</t>
  </si>
  <si>
    <t>ER3</t>
  </si>
  <si>
    <t>ER4</t>
  </si>
  <si>
    <t>ER5</t>
  </si>
  <si>
    <t>Side Bets</t>
  </si>
  <si>
    <t>Result</t>
  </si>
  <si>
    <t>21 + 3</t>
  </si>
  <si>
    <t>Binary</t>
  </si>
  <si>
    <t>13+</t>
  </si>
  <si>
    <t>13-</t>
  </si>
  <si>
    <t>Start Three Cards</t>
  </si>
  <si>
    <t>Dealer Cards</t>
  </si>
  <si>
    <t>1,2</t>
  </si>
  <si>
    <t>Total Bust</t>
  </si>
  <si>
    <t>1,2 Prob</t>
  </si>
  <si>
    <t xml:space="preserve">Stand </t>
  </si>
  <si>
    <t>Go On</t>
  </si>
  <si>
    <t>Total Stand</t>
  </si>
  <si>
    <t>Continue</t>
  </si>
  <si>
    <t>hard</t>
  </si>
  <si>
    <t>Total Continue</t>
  </si>
  <si>
    <t>ER6</t>
  </si>
  <si>
    <t>L</t>
  </si>
  <si>
    <t>Total Stoped</t>
  </si>
  <si>
    <t>Overide</t>
  </si>
  <si>
    <t>WIN LOSS PROBABILITY</t>
  </si>
  <si>
    <t>SIDEBETS CALCULATIONS</t>
  </si>
  <si>
    <t>TRACKING CARDS IN SHOE</t>
  </si>
  <si>
    <t>DEALER HAND PROBABILITIES</t>
  </si>
  <si>
    <t>PLAYER HIT EXPECTED VALUES</t>
  </si>
  <si>
    <t>PLAYER STAND EXPECTED VALUES</t>
  </si>
  <si>
    <t>DECISION HIT OR STAND DECISION EXPECTED VALUES</t>
  </si>
  <si>
    <t>PLAYER DOUBLE EXPECTED VALUE</t>
  </si>
  <si>
    <t>PLAYER HIT STAND OR DOUBLE DECISION EXPECTED VALUES</t>
  </si>
  <si>
    <t>PLAYER SURRENDER EXPECTED VALUES</t>
  </si>
  <si>
    <t>PLAYER HIT STAND DOUBLE OR SURRENDER DECISION EXPECTED VALUES</t>
  </si>
  <si>
    <t>PLAYER SPLIT EXPECTED VALUES</t>
  </si>
  <si>
    <t>ALL ABOUT BLACKJACK</t>
  </si>
  <si>
    <t>FIVE CARDS PROBABILITIES</t>
  </si>
  <si>
    <t>7 x 3 PROBABILITIES</t>
  </si>
  <si>
    <t>Total Summary</t>
  </si>
  <si>
    <t>TRACKING CARDS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</si>
</sst>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%"/>
    <numFmt numFmtId="165" formatCode="0.0000%"/>
    <numFmt numFmtId="166" formatCode="_(* #,##0.0000_);_(* \(#,##0.0000\);_(* &quot;-&quot;??_);_(@_)"/>
    <numFmt numFmtId="167" formatCode="_(* #,##0.0000_);_(* \(#,##0.0000\);_(* &quot;-&quot;????_);_(@_)"/>
  </numFmts>
  <fonts count="27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1"/>
      <color rgb="FFFF0000"/>
      <name val="Calibri"/>
      <family val="2"/>
      <scheme val="minor"/>
    </font>
    <font>
      <b/>
      <sz val="16"/>
      <name val="Calibri"/>
      <family val="2"/>
      <scheme val="minor"/>
    </font>
    <font>
      <sz val="16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</fills>
  <borders count="8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medium">
        <color auto="1"/>
      </right>
      <top/>
      <bottom style="medium">
        <color indexed="64"/>
      </bottom>
      <diagonal/>
    </border>
    <border>
      <left/>
      <right style="medium">
        <color auto="1"/>
      </right>
      <top style="thin">
        <color auto="1"/>
      </top>
      <bottom/>
      <diagonal/>
    </border>
  </borders>
  <cellStyleXfs count="28">
    <xf numFmtId="0" fontId="0" fillId="0" borderId="0"/>
    <xf numFmtId="9" fontId="5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</cellStyleXfs>
  <cellXfs count="579">
    <xf numFmtId="0" fontId="0" fillId="0" borderId="0" xfId="0"/>
    <xf numFmtId="0" fontId="0" fillId="0" borderId="1" xfId="0" applyBorder="1"/>
    <xf numFmtId="0" fontId="0" fillId="0" borderId="3" xfId="0" applyBorder="1"/>
    <xf numFmtId="0" fontId="9" fillId="0" borderId="6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/>
    <xf numFmtId="0" fontId="0" fillId="0" borderId="14" xfId="0" applyBorder="1"/>
    <xf numFmtId="0" fontId="0" fillId="0" borderId="17" xfId="0" applyBorder="1"/>
    <xf numFmtId="0" fontId="10" fillId="3" borderId="5" xfId="0" applyFont="1" applyFill="1" applyBorder="1" applyAlignment="1">
      <alignment horizontal="center"/>
    </xf>
    <xf numFmtId="164" fontId="8" fillId="3" borderId="3" xfId="1" applyNumberFormat="1" applyFont="1" applyFill="1" applyBorder="1"/>
    <xf numFmtId="164" fontId="8" fillId="3" borderId="1" xfId="1" applyNumberFormat="1" applyFont="1" applyFill="1" applyBorder="1"/>
    <xf numFmtId="164" fontId="8" fillId="3" borderId="16" xfId="1" applyNumberFormat="1" applyFont="1" applyFill="1" applyBorder="1"/>
    <xf numFmtId="0" fontId="10" fillId="2" borderId="7" xfId="0" applyFont="1" applyFill="1" applyBorder="1" applyAlignment="1">
      <alignment horizontal="center"/>
    </xf>
    <xf numFmtId="164" fontId="8" fillId="2" borderId="8" xfId="1" applyNumberFormat="1" applyFont="1" applyFill="1" applyBorder="1"/>
    <xf numFmtId="164" fontId="8" fillId="2" borderId="9" xfId="1" applyNumberFormat="1" applyFont="1" applyFill="1" applyBorder="1"/>
    <xf numFmtId="164" fontId="8" fillId="2" borderId="15" xfId="1" applyNumberFormat="1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9" fillId="0" borderId="10" xfId="0" applyFont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21" xfId="0" applyFont="1" applyBorder="1" applyAlignment="1">
      <alignment horizontal="center"/>
    </xf>
    <xf numFmtId="0" fontId="0" fillId="0" borderId="22" xfId="0" applyBorder="1"/>
    <xf numFmtId="0" fontId="0" fillId="0" borderId="23" xfId="0" applyBorder="1"/>
    <xf numFmtId="0" fontId="0" fillId="0" borderId="20" xfId="0" applyBorder="1"/>
    <xf numFmtId="0" fontId="0" fillId="0" borderId="4" xfId="0" applyBorder="1"/>
    <xf numFmtId="10" fontId="0" fillId="0" borderId="0" xfId="1" applyNumberFormat="1" applyFont="1"/>
    <xf numFmtId="0" fontId="0" fillId="0" borderId="0" xfId="0" applyAlignment="1">
      <alignment horizontal="center"/>
    </xf>
    <xf numFmtId="0" fontId="11" fillId="4" borderId="1" xfId="18" applyFont="1" applyFill="1" applyBorder="1" applyAlignment="1">
      <alignment horizontal="center" vertical="center"/>
    </xf>
    <xf numFmtId="0" fontId="4" fillId="0" borderId="0" xfId="18"/>
    <xf numFmtId="0" fontId="4" fillId="0" borderId="1" xfId="18" applyBorder="1" applyAlignment="1">
      <alignment horizontal="center" vertical="center"/>
    </xf>
    <xf numFmtId="0" fontId="13" fillId="4" borderId="1" xfId="18" applyFont="1" applyFill="1" applyBorder="1" applyAlignment="1">
      <alignment horizontal="center" vertical="center"/>
    </xf>
    <xf numFmtId="0" fontId="4" fillId="0" borderId="0" xfId="18" applyAlignment="1">
      <alignment horizontal="center" vertical="center"/>
    </xf>
    <xf numFmtId="0" fontId="11" fillId="4" borderId="24" xfId="18" applyFont="1" applyFill="1" applyBorder="1"/>
    <xf numFmtId="0" fontId="11" fillId="4" borderId="25" xfId="18" applyFont="1" applyFill="1" applyBorder="1"/>
    <xf numFmtId="0" fontId="4" fillId="0" borderId="9" xfId="18" applyBorder="1"/>
    <xf numFmtId="0" fontId="12" fillId="0" borderId="0" xfId="18" applyFont="1"/>
    <xf numFmtId="165" fontId="0" fillId="0" borderId="0" xfId="19" applyNumberFormat="1" applyFont="1"/>
    <xf numFmtId="0" fontId="11" fillId="4" borderId="26" xfId="18" applyFont="1" applyFill="1" applyBorder="1" applyAlignment="1">
      <alignment horizontal="center" vertical="center"/>
    </xf>
    <xf numFmtId="0" fontId="11" fillId="4" borderId="27" xfId="18" applyFont="1" applyFill="1" applyBorder="1" applyAlignment="1">
      <alignment horizontal="center" vertical="center"/>
    </xf>
    <xf numFmtId="0" fontId="11" fillId="4" borderId="28" xfId="18" applyFont="1" applyFill="1" applyBorder="1" applyAlignment="1">
      <alignment horizontal="center" vertical="center"/>
    </xf>
    <xf numFmtId="0" fontId="11" fillId="4" borderId="19" xfId="18" applyFont="1" applyFill="1" applyBorder="1" applyAlignment="1">
      <alignment horizontal="center" vertical="center"/>
    </xf>
    <xf numFmtId="0" fontId="4" fillId="0" borderId="14" xfId="18" applyBorder="1" applyAlignment="1">
      <alignment horizontal="center" vertical="center"/>
    </xf>
    <xf numFmtId="0" fontId="13" fillId="4" borderId="14" xfId="18" applyFont="1" applyFill="1" applyBorder="1" applyAlignment="1">
      <alignment horizontal="center" vertical="center"/>
    </xf>
    <xf numFmtId="0" fontId="10" fillId="5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2" fillId="0" borderId="23" xfId="18" applyFont="1" applyBorder="1"/>
    <xf numFmtId="0" fontId="15" fillId="7" borderId="17" xfId="18" applyFont="1" applyFill="1" applyBorder="1"/>
    <xf numFmtId="0" fontId="9" fillId="0" borderId="1" xfId="0" applyFont="1" applyBorder="1"/>
    <xf numFmtId="164" fontId="8" fillId="2" borderId="1" xfId="1" applyNumberFormat="1" applyFont="1" applyFill="1" applyBorder="1"/>
    <xf numFmtId="0" fontId="0" fillId="0" borderId="26" xfId="0" applyBorder="1" applyAlignment="1">
      <alignment horizontal="center"/>
    </xf>
    <xf numFmtId="164" fontId="8" fillId="2" borderId="27" xfId="1" applyNumberFormat="1" applyFont="1" applyFill="1" applyBorder="1"/>
    <xf numFmtId="164" fontId="8" fillId="3" borderId="27" xfId="1" applyNumberFormat="1" applyFont="1" applyFill="1" applyBorder="1"/>
    <xf numFmtId="0" fontId="0" fillId="0" borderId="28" xfId="0" applyBorder="1"/>
    <xf numFmtId="0" fontId="0" fillId="0" borderId="19" xfId="0" applyBorder="1" applyAlignment="1">
      <alignment horizontal="center"/>
    </xf>
    <xf numFmtId="0" fontId="0" fillId="0" borderId="29" xfId="0" applyBorder="1" applyAlignment="1">
      <alignment horizontal="center"/>
    </xf>
    <xf numFmtId="0" fontId="9" fillId="0" borderId="33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164" fontId="10" fillId="3" borderId="27" xfId="1" applyNumberFormat="1" applyFont="1" applyFill="1" applyBorder="1" applyAlignment="1">
      <alignment horizontal="center"/>
    </xf>
    <xf numFmtId="164" fontId="10" fillId="2" borderId="27" xfId="1" applyNumberFormat="1" applyFont="1" applyFill="1" applyBorder="1" applyAlignment="1">
      <alignment horizontal="center"/>
    </xf>
    <xf numFmtId="164" fontId="8" fillId="2" borderId="16" xfId="1" applyNumberFormat="1" applyFont="1" applyFill="1" applyBorder="1"/>
    <xf numFmtId="164" fontId="8" fillId="3" borderId="5" xfId="1" applyNumberFormat="1" applyFont="1" applyFill="1" applyBorder="1"/>
    <xf numFmtId="10" fontId="0" fillId="0" borderId="0" xfId="0" applyNumberFormat="1"/>
    <xf numFmtId="0" fontId="11" fillId="4" borderId="35" xfId="18" applyFont="1" applyFill="1" applyBorder="1" applyAlignment="1">
      <alignment horizontal="center" vertical="center"/>
    </xf>
    <xf numFmtId="0" fontId="4" fillId="0" borderId="22" xfId="18" applyBorder="1" applyAlignment="1">
      <alignment horizontal="center" vertical="center"/>
    </xf>
    <xf numFmtId="0" fontId="4" fillId="0" borderId="5" xfId="18" applyBorder="1" applyAlignment="1">
      <alignment horizontal="center" vertical="center"/>
    </xf>
    <xf numFmtId="0" fontId="4" fillId="0" borderId="6" xfId="18" applyBorder="1" applyAlignment="1">
      <alignment horizontal="center" vertical="center"/>
    </xf>
    <xf numFmtId="0" fontId="4" fillId="0" borderId="28" xfId="18" applyBorder="1"/>
    <xf numFmtId="0" fontId="4" fillId="0" borderId="23" xfId="18" applyBorder="1"/>
    <xf numFmtId="0" fontId="4" fillId="0" borderId="1" xfId="18" applyBorder="1"/>
    <xf numFmtId="0" fontId="11" fillId="4" borderId="47" xfId="18" applyFont="1" applyFill="1" applyBorder="1" applyAlignment="1">
      <alignment horizontal="center" vertical="center"/>
    </xf>
    <xf numFmtId="10" fontId="4" fillId="0" borderId="48" xfId="1" applyNumberFormat="1" applyFont="1" applyBorder="1" applyAlignment="1">
      <alignment horizontal="center" vertical="center"/>
    </xf>
    <xf numFmtId="10" fontId="4" fillId="0" borderId="0" xfId="18" applyNumberFormat="1"/>
    <xf numFmtId="0" fontId="4" fillId="0" borderId="34" xfId="18" applyBorder="1"/>
    <xf numFmtId="0" fontId="11" fillId="4" borderId="49" xfId="18" applyFont="1" applyFill="1" applyBorder="1" applyAlignment="1">
      <alignment horizontal="center" vertical="center"/>
    </xf>
    <xf numFmtId="0" fontId="11" fillId="4" borderId="22" xfId="18" applyFont="1" applyFill="1" applyBorder="1" applyAlignment="1">
      <alignment horizontal="center" vertical="center"/>
    </xf>
    <xf numFmtId="0" fontId="13" fillId="4" borderId="22" xfId="18" applyFont="1" applyFill="1" applyBorder="1" applyAlignment="1">
      <alignment horizontal="center" vertical="center"/>
    </xf>
    <xf numFmtId="0" fontId="13" fillId="4" borderId="23" xfId="18" applyFont="1" applyFill="1" applyBorder="1" applyAlignment="1">
      <alignment horizontal="center" vertical="center"/>
    </xf>
    <xf numFmtId="0" fontId="4" fillId="0" borderId="26" xfId="18" applyBorder="1" applyAlignment="1">
      <alignment horizontal="center" vertical="center"/>
    </xf>
    <xf numFmtId="0" fontId="4" fillId="0" borderId="27" xfId="18" applyBorder="1" applyAlignment="1">
      <alignment horizontal="center" vertical="center"/>
    </xf>
    <xf numFmtId="0" fontId="4" fillId="0" borderId="28" xfId="18" applyBorder="1" applyAlignment="1">
      <alignment horizontal="center" vertical="center"/>
    </xf>
    <xf numFmtId="10" fontId="4" fillId="0" borderId="29" xfId="1" applyNumberFormat="1" applyFont="1" applyBorder="1" applyAlignment="1">
      <alignment horizontal="center" vertical="center"/>
    </xf>
    <xf numFmtId="10" fontId="4" fillId="0" borderId="16" xfId="1" applyNumberFormat="1" applyFont="1" applyBorder="1" applyAlignment="1">
      <alignment horizontal="center" vertical="center"/>
    </xf>
    <xf numFmtId="10" fontId="4" fillId="0" borderId="17" xfId="1" applyNumberFormat="1" applyFont="1" applyBorder="1" applyAlignment="1">
      <alignment horizontal="center" vertical="center"/>
    </xf>
    <xf numFmtId="0" fontId="11" fillId="4" borderId="33" xfId="18" applyFont="1" applyFill="1" applyBorder="1" applyAlignment="1">
      <alignment horizontal="center" vertical="center"/>
    </xf>
    <xf numFmtId="10" fontId="4" fillId="0" borderId="47" xfId="1" applyNumberFormat="1" applyFont="1" applyBorder="1" applyAlignment="1">
      <alignment horizontal="center" vertical="center"/>
    </xf>
    <xf numFmtId="10" fontId="4" fillId="0" borderId="50" xfId="1" applyNumberFormat="1" applyFont="1" applyBorder="1" applyAlignment="1">
      <alignment horizontal="center" vertical="center"/>
    </xf>
    <xf numFmtId="0" fontId="4" fillId="0" borderId="4" xfId="18" applyBorder="1" applyAlignment="1">
      <alignment horizontal="center" vertical="center"/>
    </xf>
    <xf numFmtId="10" fontId="15" fillId="7" borderId="2" xfId="1" applyNumberFormat="1" applyFont="1" applyFill="1" applyBorder="1"/>
    <xf numFmtId="0" fontId="0" fillId="0" borderId="19" xfId="0" applyBorder="1"/>
    <xf numFmtId="0" fontId="0" fillId="0" borderId="29" xfId="0" applyBorder="1"/>
    <xf numFmtId="0" fontId="0" fillId="0" borderId="32" xfId="0" applyBorder="1"/>
    <xf numFmtId="0" fontId="0" fillId="0" borderId="10" xfId="0" applyBorder="1"/>
    <xf numFmtId="0" fontId="0" fillId="0" borderId="11" xfId="0" applyBorder="1"/>
    <xf numFmtId="0" fontId="0" fillId="0" borderId="30" xfId="0" applyBorder="1"/>
    <xf numFmtId="0" fontId="0" fillId="0" borderId="53" xfId="0" applyBorder="1"/>
    <xf numFmtId="0" fontId="0" fillId="0" borderId="51" xfId="0" applyBorder="1"/>
    <xf numFmtId="0" fontId="0" fillId="0" borderId="50" xfId="0" applyBorder="1"/>
    <xf numFmtId="0" fontId="0" fillId="0" borderId="36" xfId="0" applyBorder="1"/>
    <xf numFmtId="0" fontId="0" fillId="0" borderId="2" xfId="0" applyBorder="1"/>
    <xf numFmtId="0" fontId="0" fillId="0" borderId="40" xfId="0" applyBorder="1"/>
    <xf numFmtId="0" fontId="0" fillId="0" borderId="42" xfId="0" applyBorder="1"/>
    <xf numFmtId="0" fontId="0" fillId="0" borderId="44" xfId="0" applyBorder="1"/>
    <xf numFmtId="0" fontId="0" fillId="0" borderId="26" xfId="0" applyBorder="1"/>
    <xf numFmtId="0" fontId="0" fillId="0" borderId="27" xfId="0" applyBorder="1"/>
    <xf numFmtId="0" fontId="0" fillId="0" borderId="16" xfId="0" applyBorder="1"/>
    <xf numFmtId="0" fontId="11" fillId="4" borderId="26" xfId="18" applyFont="1" applyFill="1" applyBorder="1" applyAlignment="1">
      <alignment horizontal="left" vertical="center"/>
    </xf>
    <xf numFmtId="0" fontId="11" fillId="4" borderId="19" xfId="18" applyFont="1" applyFill="1" applyBorder="1" applyAlignment="1">
      <alignment horizontal="left" vertical="center"/>
    </xf>
    <xf numFmtId="0" fontId="0" fillId="0" borderId="37" xfId="0" applyBorder="1"/>
    <xf numFmtId="0" fontId="12" fillId="0" borderId="28" xfId="18" applyFont="1" applyBorder="1"/>
    <xf numFmtId="0" fontId="12" fillId="0" borderId="17" xfId="18" applyFont="1" applyBorder="1"/>
    <xf numFmtId="0" fontId="0" fillId="0" borderId="38" xfId="0" applyBorder="1"/>
    <xf numFmtId="0" fontId="0" fillId="0" borderId="39" xfId="0" applyBorder="1"/>
    <xf numFmtId="0" fontId="0" fillId="0" borderId="48" xfId="0" applyBorder="1"/>
    <xf numFmtId="0" fontId="0" fillId="8" borderId="1" xfId="0" applyFill="1" applyBorder="1"/>
    <xf numFmtId="0" fontId="0" fillId="0" borderId="58" xfId="0" applyBorder="1"/>
    <xf numFmtId="0" fontId="0" fillId="7" borderId="32" xfId="0" applyFill="1" applyBorder="1" applyAlignment="1" applyProtection="1">
      <alignment horizontal="left"/>
      <protection locked="0"/>
    </xf>
    <xf numFmtId="0" fontId="0" fillId="7" borderId="11" xfId="0" applyFill="1" applyBorder="1" applyAlignment="1" applyProtection="1">
      <alignment horizontal="left"/>
      <protection locked="0"/>
    </xf>
    <xf numFmtId="10" fontId="4" fillId="0" borderId="0" xfId="1" applyNumberFormat="1" applyFont="1"/>
    <xf numFmtId="0" fontId="9" fillId="0" borderId="56" xfId="0" applyFont="1" applyBorder="1" applyAlignment="1">
      <alignment horizontal="center"/>
    </xf>
    <xf numFmtId="0" fontId="9" fillId="0" borderId="49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61" xfId="0" applyFont="1" applyBorder="1" applyAlignment="1">
      <alignment horizontal="center"/>
    </xf>
    <xf numFmtId="0" fontId="0" fillId="0" borderId="62" xfId="0" applyBorder="1"/>
    <xf numFmtId="0" fontId="0" fillId="0" borderId="9" xfId="0" applyBorder="1"/>
    <xf numFmtId="0" fontId="0" fillId="0" borderId="12" xfId="0" applyBorder="1"/>
    <xf numFmtId="0" fontId="0" fillId="0" borderId="57" xfId="0" applyBorder="1"/>
    <xf numFmtId="0" fontId="11" fillId="4" borderId="59" xfId="18" applyFont="1" applyFill="1" applyBorder="1" applyAlignment="1">
      <alignment horizontal="left" vertical="center"/>
    </xf>
    <xf numFmtId="0" fontId="11" fillId="4" borderId="60" xfId="18" applyFont="1" applyFill="1" applyBorder="1" applyAlignment="1">
      <alignment horizontal="left" vertic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63" xfId="0" applyBorder="1"/>
    <xf numFmtId="0" fontId="0" fillId="0" borderId="64" xfId="0" applyBorder="1"/>
    <xf numFmtId="0" fontId="0" fillId="0" borderId="15" xfId="0" applyBorder="1"/>
    <xf numFmtId="0" fontId="0" fillId="0" borderId="55" xfId="0" applyBorder="1"/>
    <xf numFmtId="0" fontId="0" fillId="7" borderId="0" xfId="0" applyFill="1" applyAlignment="1" applyProtection="1">
      <alignment horizontal="left"/>
      <protection locked="0"/>
    </xf>
    <xf numFmtId="0" fontId="11" fillId="4" borderId="29" xfId="18" applyFont="1" applyFill="1" applyBorder="1" applyAlignment="1">
      <alignment horizontal="left" vertical="center"/>
    </xf>
    <xf numFmtId="0" fontId="11" fillId="4" borderId="16" xfId="18" applyFont="1" applyFill="1" applyBorder="1" applyAlignment="1">
      <alignment horizontal="left" vertical="center"/>
    </xf>
    <xf numFmtId="0" fontId="11" fillId="4" borderId="30" xfId="18" applyFont="1" applyFill="1" applyBorder="1" applyAlignment="1">
      <alignment horizontal="left" vertical="center"/>
    </xf>
    <xf numFmtId="0" fontId="11" fillId="4" borderId="9" xfId="18" applyFont="1" applyFill="1" applyBorder="1" applyAlignment="1">
      <alignment horizontal="left" vertical="center"/>
    </xf>
    <xf numFmtId="0" fontId="12" fillId="0" borderId="14" xfId="18" applyFont="1" applyBorder="1"/>
    <xf numFmtId="0" fontId="4" fillId="0" borderId="23" xfId="18" applyBorder="1" applyAlignment="1">
      <alignment horizontal="center" vertical="center"/>
    </xf>
    <xf numFmtId="0" fontId="11" fillId="4" borderId="4" xfId="18" applyFont="1" applyFill="1" applyBorder="1" applyAlignment="1">
      <alignment horizontal="center" vertical="center"/>
    </xf>
    <xf numFmtId="0" fontId="11" fillId="4" borderId="3" xfId="18" applyFont="1" applyFill="1" applyBorder="1" applyAlignment="1">
      <alignment horizontal="center" vertical="center"/>
    </xf>
    <xf numFmtId="0" fontId="0" fillId="0" borderId="39" xfId="0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7" borderId="0" xfId="0" applyFill="1"/>
    <xf numFmtId="0" fontId="0" fillId="0" borderId="54" xfId="0" applyBorder="1"/>
    <xf numFmtId="0" fontId="0" fillId="0" borderId="52" xfId="0" applyBorder="1"/>
    <xf numFmtId="0" fontId="0" fillId="0" borderId="66" xfId="0" applyBorder="1"/>
    <xf numFmtId="0" fontId="0" fillId="0" borderId="67" xfId="0" applyBorder="1"/>
    <xf numFmtId="0" fontId="10" fillId="5" borderId="0" xfId="0" applyFont="1" applyFill="1" applyAlignment="1">
      <alignment horizontal="center"/>
    </xf>
    <xf numFmtId="0" fontId="0" fillId="0" borderId="4" xfId="0" applyBorder="1" applyAlignment="1">
      <alignment horizontal="center"/>
    </xf>
    <xf numFmtId="0" fontId="0" fillId="7" borderId="0" xfId="0" applyFill="1" applyProtection="1">
      <protection locked="0"/>
    </xf>
    <xf numFmtId="0" fontId="10" fillId="5" borderId="22" xfId="0" applyFont="1" applyFill="1" applyBorder="1" applyAlignment="1">
      <alignment horizontal="center"/>
    </xf>
    <xf numFmtId="0" fontId="10" fillId="5" borderId="24" xfId="0" applyFont="1" applyFill="1" applyBorder="1" applyAlignment="1">
      <alignment horizontal="center"/>
    </xf>
    <xf numFmtId="166" fontId="0" fillId="0" borderId="0" xfId="20" applyNumberFormat="1" applyFont="1"/>
    <xf numFmtId="166" fontId="0" fillId="0" borderId="54" xfId="20" applyNumberFormat="1" applyFont="1" applyBorder="1" applyAlignment="1">
      <alignment horizontal="center"/>
    </xf>
    <xf numFmtId="166" fontId="0" fillId="0" borderId="40" xfId="20" applyNumberFormat="1" applyFont="1" applyBorder="1" applyAlignment="1">
      <alignment horizontal="center"/>
    </xf>
    <xf numFmtId="166" fontId="0" fillId="0" borderId="38" xfId="20" applyNumberFormat="1" applyFont="1" applyBorder="1" applyAlignment="1">
      <alignment horizontal="center"/>
    </xf>
    <xf numFmtId="166" fontId="0" fillId="0" borderId="26" xfId="20" applyNumberFormat="1" applyFont="1" applyBorder="1"/>
    <xf numFmtId="166" fontId="0" fillId="0" borderId="19" xfId="20" applyNumberFormat="1" applyFont="1" applyBorder="1"/>
    <xf numFmtId="166" fontId="0" fillId="0" borderId="29" xfId="20" applyNumberFormat="1" applyFont="1" applyBorder="1"/>
    <xf numFmtId="166" fontId="0" fillId="0" borderId="51" xfId="20" applyNumberFormat="1" applyFont="1" applyBorder="1"/>
    <xf numFmtId="166" fontId="0" fillId="0" borderId="30" xfId="20" applyNumberFormat="1" applyFont="1" applyBorder="1"/>
    <xf numFmtId="166" fontId="0" fillId="0" borderId="53" xfId="20" applyNumberFormat="1" applyFont="1" applyBorder="1"/>
    <xf numFmtId="0" fontId="4" fillId="0" borderId="19" xfId="18" applyBorder="1"/>
    <xf numFmtId="0" fontId="4" fillId="0" borderId="29" xfId="18" applyBorder="1"/>
    <xf numFmtId="0" fontId="4" fillId="0" borderId="16" xfId="18" applyBorder="1"/>
    <xf numFmtId="0" fontId="4" fillId="0" borderId="3" xfId="18" applyBorder="1"/>
    <xf numFmtId="0" fontId="4" fillId="0" borderId="13" xfId="18" applyBorder="1"/>
    <xf numFmtId="0" fontId="4" fillId="0" borderId="20" xfId="18" applyBorder="1"/>
    <xf numFmtId="0" fontId="1" fillId="0" borderId="5" xfId="18" applyFont="1" applyBorder="1"/>
    <xf numFmtId="0" fontId="4" fillId="0" borderId="46" xfId="18" applyBorder="1"/>
    <xf numFmtId="0" fontId="4" fillId="0" borderId="68" xfId="18" applyBorder="1"/>
    <xf numFmtId="0" fontId="4" fillId="0" borderId="24" xfId="18" applyBorder="1"/>
    <xf numFmtId="0" fontId="4" fillId="0" borderId="65" xfId="18" applyBorder="1"/>
    <xf numFmtId="0" fontId="4" fillId="0" borderId="11" xfId="18" applyBorder="1"/>
    <xf numFmtId="0" fontId="4" fillId="0" borderId="32" xfId="18" applyBorder="1"/>
    <xf numFmtId="0" fontId="1" fillId="0" borderId="11" xfId="18" applyFont="1" applyBorder="1"/>
    <xf numFmtId="0" fontId="4" fillId="0" borderId="21" xfId="18" applyBorder="1"/>
    <xf numFmtId="0" fontId="4" fillId="0" borderId="10" xfId="18" applyBorder="1"/>
    <xf numFmtId="0" fontId="1" fillId="0" borderId="2" xfId="18" applyFont="1" applyBorder="1"/>
    <xf numFmtId="0" fontId="4" fillId="0" borderId="27" xfId="18" applyBorder="1"/>
    <xf numFmtId="0" fontId="4" fillId="0" borderId="17" xfId="18" applyBorder="1"/>
    <xf numFmtId="0" fontId="1" fillId="0" borderId="6" xfId="18" applyFont="1" applyBorder="1"/>
    <xf numFmtId="0" fontId="4" fillId="0" borderId="7" xfId="18" applyBorder="1"/>
    <xf numFmtId="0" fontId="4" fillId="0" borderId="8" xfId="18" applyBorder="1"/>
    <xf numFmtId="0" fontId="4" fillId="0" borderId="15" xfId="18" applyBorder="1"/>
    <xf numFmtId="0" fontId="4" fillId="0" borderId="2" xfId="18" applyBorder="1"/>
    <xf numFmtId="0" fontId="4" fillId="0" borderId="12" xfId="18" applyBorder="1"/>
    <xf numFmtId="0" fontId="4" fillId="0" borderId="60" xfId="18" applyBorder="1"/>
    <xf numFmtId="0" fontId="4" fillId="0" borderId="22" xfId="18" applyBorder="1"/>
    <xf numFmtId="0" fontId="4" fillId="0" borderId="64" xfId="18" applyBorder="1"/>
    <xf numFmtId="0" fontId="4" fillId="0" borderId="69" xfId="18" applyBorder="1"/>
    <xf numFmtId="10" fontId="4" fillId="0" borderId="34" xfId="1" applyNumberFormat="1" applyFont="1" applyBorder="1"/>
    <xf numFmtId="0" fontId="1" fillId="0" borderId="21" xfId="18" applyFont="1" applyBorder="1"/>
    <xf numFmtId="0" fontId="1" fillId="0" borderId="10" xfId="18" applyFont="1" applyBorder="1"/>
    <xf numFmtId="0" fontId="1" fillId="0" borderId="7" xfId="18" applyFont="1" applyBorder="1"/>
    <xf numFmtId="0" fontId="1" fillId="0" borderId="46" xfId="18" applyFont="1" applyBorder="1"/>
    <xf numFmtId="0" fontId="4" fillId="0" borderId="41" xfId="18" applyBorder="1"/>
    <xf numFmtId="0" fontId="15" fillId="0" borderId="38" xfId="18" applyFont="1" applyBorder="1"/>
    <xf numFmtId="0" fontId="15" fillId="0" borderId="39" xfId="18" applyFont="1" applyBorder="1"/>
    <xf numFmtId="0" fontId="15" fillId="0" borderId="40" xfId="18" applyFont="1" applyBorder="1"/>
    <xf numFmtId="0" fontId="21" fillId="0" borderId="26" xfId="18" applyFont="1" applyBorder="1"/>
    <xf numFmtId="10" fontId="21" fillId="0" borderId="27" xfId="1" applyNumberFormat="1" applyFont="1" applyBorder="1"/>
    <xf numFmtId="2" fontId="21" fillId="0" borderId="27" xfId="18" applyNumberFormat="1" applyFont="1" applyBorder="1"/>
    <xf numFmtId="0" fontId="21" fillId="0" borderId="28" xfId="18" applyFont="1" applyBorder="1"/>
    <xf numFmtId="0" fontId="21" fillId="0" borderId="35" xfId="18" applyFont="1" applyBorder="1"/>
    <xf numFmtId="10" fontId="21" fillId="0" borderId="22" xfId="1" applyNumberFormat="1" applyFont="1" applyBorder="1"/>
    <xf numFmtId="2" fontId="21" fillId="0" borderId="22" xfId="18" applyNumberFormat="1" applyFont="1" applyBorder="1"/>
    <xf numFmtId="0" fontId="21" fillId="0" borderId="23" xfId="18" applyFont="1" applyBorder="1"/>
    <xf numFmtId="0" fontId="21" fillId="0" borderId="4" xfId="18" applyFont="1" applyBorder="1"/>
    <xf numFmtId="10" fontId="21" fillId="0" borderId="5" xfId="1" applyNumberFormat="1" applyFont="1" applyBorder="1"/>
    <xf numFmtId="2" fontId="21" fillId="0" borderId="5" xfId="18" applyNumberFormat="1" applyFont="1" applyBorder="1"/>
    <xf numFmtId="0" fontId="21" fillId="0" borderId="6" xfId="18" applyFont="1" applyBorder="1"/>
    <xf numFmtId="0" fontId="21" fillId="0" borderId="42" xfId="18" applyFont="1" applyBorder="1"/>
    <xf numFmtId="10" fontId="21" fillId="0" borderId="44" xfId="1" applyNumberFormat="1" applyFont="1" applyBorder="1"/>
    <xf numFmtId="0" fontId="21" fillId="0" borderId="44" xfId="18" applyFont="1" applyBorder="1"/>
    <xf numFmtId="0" fontId="21" fillId="0" borderId="45" xfId="18" applyFont="1" applyBorder="1"/>
    <xf numFmtId="0" fontId="17" fillId="0" borderId="0" xfId="0" applyFont="1" applyAlignment="1">
      <alignment horizontal="center"/>
    </xf>
    <xf numFmtId="0" fontId="17" fillId="0" borderId="58" xfId="0" applyFont="1" applyBorder="1" applyAlignment="1" applyProtection="1">
      <alignment horizontal="center"/>
      <protection locked="0"/>
    </xf>
    <xf numFmtId="0" fontId="10" fillId="5" borderId="24" xfId="0" applyFont="1" applyFill="1" applyBorder="1"/>
    <xf numFmtId="0" fontId="10" fillId="5" borderId="25" xfId="0" applyFont="1" applyFill="1" applyBorder="1"/>
    <xf numFmtId="0" fontId="10" fillId="5" borderId="9" xfId="0" applyFont="1" applyFill="1" applyBorder="1"/>
    <xf numFmtId="0" fontId="17" fillId="0" borderId="71" xfId="0" applyFont="1" applyBorder="1" applyAlignment="1">
      <alignment horizontal="center"/>
    </xf>
    <xf numFmtId="0" fontId="0" fillId="0" borderId="46" xfId="0" applyBorder="1"/>
    <xf numFmtId="0" fontId="0" fillId="0" borderId="68" xfId="0" applyBorder="1"/>
    <xf numFmtId="0" fontId="0" fillId="0" borderId="24" xfId="0" applyBorder="1"/>
    <xf numFmtId="0" fontId="0" fillId="0" borderId="31" xfId="0" applyBorder="1"/>
    <xf numFmtId="0" fontId="0" fillId="0" borderId="65" xfId="0" applyBorder="1"/>
    <xf numFmtId="166" fontId="0" fillId="0" borderId="32" xfId="20" applyNumberFormat="1" applyFont="1" applyBorder="1"/>
    <xf numFmtId="166" fontId="0" fillId="0" borderId="11" xfId="20" applyNumberFormat="1" applyFont="1" applyBorder="1"/>
    <xf numFmtId="166" fontId="0" fillId="0" borderId="12" xfId="20" applyNumberFormat="1" applyFont="1" applyBorder="1"/>
    <xf numFmtId="166" fontId="0" fillId="0" borderId="55" xfId="20" applyNumberFormat="1" applyFont="1" applyBorder="1" applyAlignment="1">
      <alignment horizontal="center"/>
    </xf>
    <xf numFmtId="0" fontId="12" fillId="9" borderId="23" xfId="18" applyFont="1" applyFill="1" applyBorder="1"/>
    <xf numFmtId="10" fontId="12" fillId="9" borderId="6" xfId="1" applyNumberFormat="1" applyFont="1" applyFill="1" applyBorder="1"/>
    <xf numFmtId="0" fontId="12" fillId="9" borderId="22" xfId="18" applyFont="1" applyFill="1" applyBorder="1"/>
    <xf numFmtId="10" fontId="12" fillId="9" borderId="5" xfId="1" applyNumberFormat="1" applyFont="1" applyFill="1" applyBorder="1"/>
    <xf numFmtId="0" fontId="12" fillId="10" borderId="5" xfId="18" applyFont="1" applyFill="1" applyBorder="1"/>
    <xf numFmtId="0" fontId="12" fillId="10" borderId="0" xfId="18" applyFont="1" applyFill="1" applyBorder="1"/>
    <xf numFmtId="0" fontId="12" fillId="10" borderId="3" xfId="18" applyFont="1" applyFill="1" applyBorder="1"/>
    <xf numFmtId="0" fontId="1" fillId="0" borderId="72" xfId="18" applyFont="1" applyBorder="1"/>
    <xf numFmtId="0" fontId="12" fillId="10" borderId="4" xfId="18" applyFont="1" applyFill="1" applyBorder="1"/>
    <xf numFmtId="0" fontId="4" fillId="0" borderId="5" xfId="18" applyBorder="1"/>
    <xf numFmtId="0" fontId="0" fillId="0" borderId="28" xfId="0" applyNumberFormat="1" applyBorder="1"/>
    <xf numFmtId="0" fontId="0" fillId="0" borderId="14" xfId="0" applyNumberFormat="1" applyBorder="1"/>
    <xf numFmtId="0" fontId="0" fillId="0" borderId="17" xfId="0" applyNumberFormat="1" applyBorder="1"/>
    <xf numFmtId="0" fontId="0" fillId="0" borderId="1" xfId="0" applyNumberFormat="1" applyBorder="1"/>
    <xf numFmtId="0" fontId="0" fillId="0" borderId="32" xfId="0" applyNumberFormat="1" applyBorder="1"/>
    <xf numFmtId="0" fontId="0" fillId="0" borderId="11" xfId="0" applyNumberFormat="1" applyBorder="1"/>
    <xf numFmtId="0" fontId="0" fillId="0" borderId="12" xfId="0" applyNumberFormat="1" applyBorder="1"/>
    <xf numFmtId="0" fontId="0" fillId="0" borderId="10" xfId="0" applyNumberFormat="1" applyBorder="1"/>
    <xf numFmtId="0" fontId="0" fillId="0" borderId="2" xfId="0" applyFill="1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73" xfId="0" applyBorder="1"/>
    <xf numFmtId="0" fontId="0" fillId="0" borderId="32" xfId="20" applyNumberFormat="1" applyFont="1" applyBorder="1"/>
    <xf numFmtId="0" fontId="0" fillId="0" borderId="11" xfId="20" applyNumberFormat="1" applyFont="1" applyBorder="1"/>
    <xf numFmtId="0" fontId="0" fillId="0" borderId="26" xfId="20" applyNumberFormat="1" applyFont="1" applyBorder="1"/>
    <xf numFmtId="0" fontId="0" fillId="0" borderId="26" xfId="0" applyNumberFormat="1" applyBorder="1"/>
    <xf numFmtId="0" fontId="0" fillId="0" borderId="19" xfId="20" applyNumberFormat="1" applyFont="1" applyBorder="1"/>
    <xf numFmtId="0" fontId="0" fillId="0" borderId="19" xfId="0" applyNumberFormat="1" applyBorder="1"/>
    <xf numFmtId="0" fontId="0" fillId="0" borderId="29" xfId="20" applyNumberFormat="1" applyFont="1" applyBorder="1"/>
    <xf numFmtId="0" fontId="0" fillId="0" borderId="29" xfId="0" applyNumberFormat="1" applyBorder="1"/>
    <xf numFmtId="0" fontId="0" fillId="0" borderId="12" xfId="20" applyNumberFormat="1" applyFont="1" applyBorder="1"/>
    <xf numFmtId="0" fontId="0" fillId="0" borderId="0" xfId="0" applyAlignment="1">
      <alignment horizontal="center"/>
    </xf>
    <xf numFmtId="0" fontId="11" fillId="4" borderId="51" xfId="18" applyFont="1" applyFill="1" applyBorder="1" applyAlignment="1">
      <alignment horizontal="left" vertical="center"/>
    </xf>
    <xf numFmtId="0" fontId="11" fillId="4" borderId="71" xfId="18" applyFont="1" applyFill="1" applyBorder="1" applyAlignment="1">
      <alignment horizontal="left" vertical="center"/>
    </xf>
    <xf numFmtId="16" fontId="0" fillId="8" borderId="1" xfId="0" applyNumberFormat="1" applyFill="1" applyBorder="1"/>
    <xf numFmtId="49" fontId="0" fillId="7" borderId="12" xfId="0" applyNumberFormat="1" applyFill="1" applyBorder="1" applyAlignment="1" applyProtection="1">
      <alignment horizontal="left"/>
      <protection locked="0"/>
    </xf>
    <xf numFmtId="49" fontId="0" fillId="7" borderId="55" xfId="0" applyNumberFormat="1" applyFill="1" applyBorder="1" applyAlignment="1" applyProtection="1">
      <alignment horizontal="center"/>
      <protection locked="0"/>
    </xf>
    <xf numFmtId="0" fontId="0" fillId="0" borderId="74" xfId="0" applyBorder="1"/>
    <xf numFmtId="10" fontId="0" fillId="0" borderId="1" xfId="0" applyNumberFormat="1" applyBorder="1"/>
    <xf numFmtId="167" fontId="0" fillId="0" borderId="26" xfId="0" applyNumberFormat="1" applyBorder="1"/>
    <xf numFmtId="0" fontId="1" fillId="0" borderId="32" xfId="18" applyFont="1" applyBorder="1"/>
    <xf numFmtId="0" fontId="1" fillId="0" borderId="12" xfId="18" applyFont="1" applyBorder="1"/>
    <xf numFmtId="0" fontId="4" fillId="0" borderId="71" xfId="18" applyBorder="1"/>
    <xf numFmtId="0" fontId="4" fillId="0" borderId="25" xfId="18" applyBorder="1"/>
    <xf numFmtId="0" fontId="4" fillId="0" borderId="76" xfId="18" applyBorder="1"/>
    <xf numFmtId="0" fontId="4" fillId="0" borderId="77" xfId="18" applyBorder="1"/>
    <xf numFmtId="0" fontId="4" fillId="0" borderId="66" xfId="18" applyBorder="1"/>
    <xf numFmtId="0" fontId="4" fillId="0" borderId="67" xfId="18" applyBorder="1"/>
    <xf numFmtId="0" fontId="0" fillId="0" borderId="0" xfId="0" applyAlignment="1">
      <alignment horizontal="center"/>
    </xf>
    <xf numFmtId="0" fontId="23" fillId="2" borderId="1" xfId="0" applyFont="1" applyFill="1" applyBorder="1" applyAlignment="1" applyProtection="1">
      <alignment horizontal="center"/>
      <protection locked="0"/>
    </xf>
    <xf numFmtId="0" fontId="22" fillId="2" borderId="1" xfId="0" applyFont="1" applyFill="1" applyBorder="1" applyAlignment="1" applyProtection="1">
      <alignment horizontal="center"/>
      <protection locked="0"/>
    </xf>
    <xf numFmtId="0" fontId="9" fillId="0" borderId="2" xfId="0" applyFont="1" applyBorder="1"/>
    <xf numFmtId="0" fontId="9" fillId="0" borderId="7" xfId="0" applyFont="1" applyBorder="1"/>
    <xf numFmtId="0" fontId="9" fillId="0" borderId="5" xfId="0" applyFont="1" applyBorder="1"/>
    <xf numFmtId="0" fontId="9" fillId="0" borderId="6" xfId="0" applyFont="1" applyBorder="1"/>
    <xf numFmtId="0" fontId="0" fillId="0" borderId="77" xfId="0" applyBorder="1"/>
    <xf numFmtId="0" fontId="0" fillId="0" borderId="72" xfId="0" applyBorder="1"/>
    <xf numFmtId="0" fontId="8" fillId="5" borderId="2" xfId="0" applyFont="1" applyFill="1" applyBorder="1"/>
    <xf numFmtId="0" fontId="8" fillId="5" borderId="7" xfId="0" applyFont="1" applyFill="1" applyBorder="1"/>
    <xf numFmtId="0" fontId="8" fillId="5" borderId="5" xfId="0" applyFont="1" applyFill="1" applyBorder="1"/>
    <xf numFmtId="0" fontId="8" fillId="5" borderId="6" xfId="0" applyFont="1" applyFill="1" applyBorder="1"/>
    <xf numFmtId="0" fontId="8" fillId="5" borderId="10" xfId="0" applyFont="1" applyFill="1" applyBorder="1"/>
    <xf numFmtId="0" fontId="8" fillId="5" borderId="8" xfId="0" applyFont="1" applyFill="1" applyBorder="1"/>
    <xf numFmtId="0" fontId="8" fillId="5" borderId="11" xfId="0" applyFont="1" applyFill="1" applyBorder="1"/>
    <xf numFmtId="0" fontId="8" fillId="5" borderId="9" xfId="0" applyFont="1" applyFill="1" applyBorder="1"/>
    <xf numFmtId="0" fontId="8" fillId="5" borderId="12" xfId="0" applyFont="1" applyFill="1" applyBorder="1"/>
    <xf numFmtId="0" fontId="8" fillId="5" borderId="15" xfId="0" applyFont="1" applyFill="1" applyBorder="1"/>
    <xf numFmtId="0" fontId="0" fillId="0" borderId="14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5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0" fontId="9" fillId="0" borderId="1" xfId="1" applyNumberFormat="1" applyFont="1" applyBorder="1"/>
    <xf numFmtId="0" fontId="9" fillId="0" borderId="0" xfId="0" applyFont="1" applyAlignment="1">
      <alignment horizont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0" xfId="0" applyBorder="1"/>
    <xf numFmtId="0" fontId="9" fillId="0" borderId="51" xfId="0" applyFont="1" applyBorder="1" applyAlignment="1">
      <alignment horizontal="center"/>
    </xf>
    <xf numFmtId="0" fontId="9" fillId="0" borderId="30" xfId="0" applyFont="1" applyBorder="1" applyAlignment="1">
      <alignment horizontal="center"/>
    </xf>
    <xf numFmtId="0" fontId="10" fillId="5" borderId="3" xfId="0" applyFont="1" applyFill="1" applyBorder="1" applyAlignment="1">
      <alignment horizontal="center"/>
    </xf>
    <xf numFmtId="0" fontId="0" fillId="7" borderId="1" xfId="0" applyFill="1" applyBorder="1" applyProtection="1">
      <protection locked="0"/>
    </xf>
    <xf numFmtId="0" fontId="0" fillId="0" borderId="1" xfId="0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9" fillId="0" borderId="68" xfId="0" applyFont="1" applyBorder="1" applyAlignment="1">
      <alignment horizontal="center"/>
    </xf>
    <xf numFmtId="0" fontId="0" fillId="0" borderId="0" xfId="0" applyAlignment="1"/>
    <xf numFmtId="0" fontId="9" fillId="0" borderId="26" xfId="0" applyFont="1" applyBorder="1" applyAlignment="1">
      <alignment horizontal="center"/>
    </xf>
    <xf numFmtId="0" fontId="9" fillId="0" borderId="27" xfId="0" applyFont="1" applyBorder="1" applyAlignment="1">
      <alignment horizontal="center"/>
    </xf>
    <xf numFmtId="0" fontId="9" fillId="0" borderId="28" xfId="0" applyFont="1" applyBorder="1" applyAlignment="1">
      <alignment horizontal="center"/>
    </xf>
    <xf numFmtId="0" fontId="0" fillId="0" borderId="9" xfId="0" applyFill="1" applyBorder="1"/>
    <xf numFmtId="0" fontId="9" fillId="0" borderId="28" xfId="0" applyFont="1" applyBorder="1"/>
    <xf numFmtId="0" fontId="9" fillId="0" borderId="14" xfId="0" applyFont="1" applyBorder="1"/>
    <xf numFmtId="0" fontId="9" fillId="0" borderId="17" xfId="0" applyFont="1" applyFill="1" applyBorder="1"/>
    <xf numFmtId="0" fontId="9" fillId="0" borderId="38" xfId="0" applyFont="1" applyBorder="1"/>
    <xf numFmtId="0" fontId="9" fillId="0" borderId="39" xfId="0" applyFont="1" applyBorder="1"/>
    <xf numFmtId="0" fontId="9" fillId="0" borderId="40" xfId="0" applyFont="1" applyBorder="1"/>
    <xf numFmtId="0" fontId="0" fillId="7" borderId="27" xfId="0" applyFill="1" applyBorder="1" applyProtection="1">
      <protection locked="0"/>
    </xf>
    <xf numFmtId="0" fontId="0" fillId="0" borderId="45" xfId="0" applyBorder="1"/>
    <xf numFmtId="0" fontId="24" fillId="0" borderId="0" xfId="0" applyFont="1"/>
    <xf numFmtId="0" fontId="0" fillId="0" borderId="26" xfId="0" applyBorder="1" applyAlignment="1">
      <alignment wrapText="1"/>
    </xf>
    <xf numFmtId="0" fontId="1" fillId="0" borderId="0" xfId="18" applyFont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1" fillId="4" borderId="24" xfId="18" applyFont="1" applyFill="1" applyBorder="1" applyAlignment="1">
      <alignment vertical="center"/>
    </xf>
    <xf numFmtId="0" fontId="11" fillId="4" borderId="25" xfId="18" applyFont="1" applyFill="1" applyBorder="1" applyAlignment="1">
      <alignment vertical="center"/>
    </xf>
    <xf numFmtId="0" fontId="0" fillId="0" borderId="2" xfId="0" applyBorder="1" applyAlignment="1">
      <alignment horizontal="center"/>
    </xf>
    <xf numFmtId="0" fontId="0" fillId="0" borderId="79" xfId="0" applyBorder="1"/>
    <xf numFmtId="16" fontId="0" fillId="0" borderId="0" xfId="0" applyNumberFormat="1"/>
    <xf numFmtId="0" fontId="0" fillId="0" borderId="80" xfId="0" applyBorder="1"/>
    <xf numFmtId="0" fontId="9" fillId="0" borderId="32" xfId="0" applyFont="1" applyBorder="1"/>
    <xf numFmtId="0" fontId="9" fillId="0" borderId="21" xfId="0" applyFont="1" applyBorder="1"/>
    <xf numFmtId="0" fontId="9" fillId="0" borderId="12" xfId="0" applyFont="1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1" fillId="4" borderId="1" xfId="18" applyFont="1" applyFill="1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1" fillId="4" borderId="0" xfId="18" applyFont="1" applyFill="1" applyBorder="1" applyAlignment="1">
      <alignment horizontal="left" vertical="center"/>
    </xf>
    <xf numFmtId="49" fontId="0" fillId="7" borderId="21" xfId="0" applyNumberFormat="1" applyFill="1" applyBorder="1" applyAlignment="1" applyProtection="1">
      <alignment horizontal="center"/>
      <protection locked="0"/>
    </xf>
    <xf numFmtId="0" fontId="0" fillId="8" borderId="22" xfId="0" applyFill="1" applyBorder="1"/>
    <xf numFmtId="10" fontId="0" fillId="0" borderId="48" xfId="1" applyNumberFormat="1" applyFont="1" applyBorder="1"/>
    <xf numFmtId="10" fontId="0" fillId="0" borderId="3" xfId="1" applyNumberFormat="1" applyFont="1" applyBorder="1"/>
    <xf numFmtId="49" fontId="0" fillId="7" borderId="1" xfId="0" applyNumberFormat="1" applyFill="1" applyBorder="1" applyAlignment="1" applyProtection="1">
      <alignment horizontal="center"/>
      <protection locked="0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vertical="center"/>
    </xf>
    <xf numFmtId="0" fontId="9" fillId="0" borderId="1" xfId="0" applyFont="1" applyBorder="1" applyAlignment="1">
      <alignment horizontal="center"/>
    </xf>
    <xf numFmtId="0" fontId="9" fillId="3" borderId="1" xfId="0" applyFont="1" applyFill="1" applyBorder="1" applyAlignment="1">
      <alignment horizontal="center"/>
    </xf>
    <xf numFmtId="0" fontId="9" fillId="6" borderId="1" xfId="0" applyFont="1" applyFill="1" applyBorder="1" applyAlignment="1">
      <alignment horizontal="center"/>
    </xf>
    <xf numFmtId="0" fontId="9" fillId="7" borderId="1" xfId="0" applyFont="1" applyFill="1" applyBorder="1" applyAlignment="1">
      <alignment horizontal="center"/>
    </xf>
    <xf numFmtId="0" fontId="9" fillId="2" borderId="1" xfId="0" applyFont="1" applyFill="1" applyBorder="1" applyAlignment="1">
      <alignment horizontal="center"/>
    </xf>
    <xf numFmtId="0" fontId="9" fillId="4" borderId="0" xfId="0" applyFont="1" applyFill="1" applyAlignment="1">
      <alignment horizontal="center"/>
    </xf>
    <xf numFmtId="0" fontId="0" fillId="4" borderId="0" xfId="0" applyFill="1"/>
    <xf numFmtId="0" fontId="9" fillId="4" borderId="0" xfId="0" applyFont="1" applyFill="1" applyBorder="1" applyAlignment="1">
      <alignment horizontal="center"/>
    </xf>
    <xf numFmtId="0" fontId="0" fillId="4" borderId="0" xfId="0" applyFill="1" applyBorder="1"/>
    <xf numFmtId="0" fontId="0" fillId="4" borderId="0" xfId="0" applyFill="1" applyAlignment="1">
      <alignment horizontal="center"/>
    </xf>
    <xf numFmtId="0" fontId="0" fillId="0" borderId="9" xfId="0" applyFill="1" applyBorder="1" applyAlignment="1" applyProtection="1">
      <alignment horizontal="center"/>
    </xf>
    <xf numFmtId="0" fontId="0" fillId="0" borderId="1" xfId="0" applyFill="1" applyBorder="1" applyAlignment="1" applyProtection="1">
      <alignment horizontal="center"/>
    </xf>
    <xf numFmtId="0" fontId="0" fillId="0" borderId="0" xfId="0" applyAlignment="1">
      <alignment horizontal="center"/>
    </xf>
    <xf numFmtId="0" fontId="10" fillId="5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33" xfId="0" applyFont="1" applyBorder="1" applyAlignment="1">
      <alignment horizontal="center"/>
    </xf>
    <xf numFmtId="0" fontId="0" fillId="7" borderId="1" xfId="0" applyFill="1" applyBorder="1" applyAlignment="1" applyProtection="1">
      <alignment horizontal="center" vertical="center"/>
      <protection locked="0"/>
    </xf>
    <xf numFmtId="0" fontId="9" fillId="7" borderId="1" xfId="0" applyFont="1" applyFill="1" applyBorder="1" applyAlignment="1" applyProtection="1">
      <alignment horizontal="center" vertical="center"/>
      <protection locked="0"/>
    </xf>
    <xf numFmtId="0" fontId="9" fillId="0" borderId="73" xfId="0" applyFont="1" applyBorder="1" applyAlignment="1">
      <alignment horizontal="center"/>
    </xf>
    <xf numFmtId="0" fontId="9" fillId="0" borderId="59" xfId="0" applyFont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59" xfId="0" applyBorder="1" applyAlignment="1">
      <alignment horizontal="center"/>
    </xf>
    <xf numFmtId="0" fontId="0" fillId="0" borderId="73" xfId="0" applyBorder="1" applyAlignment="1">
      <alignment horizontal="center"/>
    </xf>
    <xf numFmtId="164" fontId="0" fillId="0" borderId="13" xfId="1" applyNumberFormat="1" applyFont="1" applyBorder="1" applyAlignment="1">
      <alignment horizontal="center"/>
    </xf>
    <xf numFmtId="164" fontId="0" fillId="0" borderId="50" xfId="1" applyNumberFormat="1" applyFont="1" applyBorder="1" applyAlignment="1">
      <alignment horizontal="center"/>
    </xf>
    <xf numFmtId="164" fontId="0" fillId="0" borderId="2" xfId="1" applyNumberFormat="1" applyFont="1" applyBorder="1" applyAlignment="1">
      <alignment horizontal="center"/>
    </xf>
    <xf numFmtId="164" fontId="0" fillId="0" borderId="14" xfId="1" applyNumberFormat="1" applyFont="1" applyBorder="1" applyAlignment="1">
      <alignment horizontal="center"/>
    </xf>
    <xf numFmtId="164" fontId="0" fillId="0" borderId="23" xfId="1" applyNumberFormat="1" applyFont="1" applyBorder="1" applyAlignment="1">
      <alignment horizontal="center"/>
    </xf>
    <xf numFmtId="164" fontId="0" fillId="0" borderId="6" xfId="1" applyNumberFormat="1" applyFont="1" applyBorder="1" applyAlignment="1">
      <alignment horizontal="center"/>
    </xf>
    <xf numFmtId="164" fontId="0" fillId="0" borderId="27" xfId="0" applyNumberFormat="1" applyBorder="1"/>
    <xf numFmtId="164" fontId="0" fillId="0" borderId="28" xfId="0" applyNumberFormat="1" applyBorder="1"/>
    <xf numFmtId="164" fontId="0" fillId="0" borderId="64" xfId="0" applyNumberFormat="1" applyBorder="1"/>
    <xf numFmtId="164" fontId="0" fillId="0" borderId="15" xfId="0" applyNumberFormat="1" applyBorder="1"/>
    <xf numFmtId="0" fontId="0" fillId="0" borderId="44" xfId="0" applyFill="1" applyBorder="1" applyProtection="1">
      <protection locked="0"/>
    </xf>
    <xf numFmtId="0" fontId="9" fillId="0" borderId="63" xfId="0" applyFont="1" applyBorder="1"/>
    <xf numFmtId="0" fontId="9" fillId="0" borderId="40" xfId="0" applyFont="1" applyFill="1" applyBorder="1"/>
    <xf numFmtId="0" fontId="0" fillId="0" borderId="35" xfId="0" applyBorder="1"/>
    <xf numFmtId="0" fontId="0" fillId="0" borderId="22" xfId="0" applyFill="1" applyBorder="1" applyProtection="1"/>
    <xf numFmtId="0" fontId="9" fillId="11" borderId="51" xfId="0" applyFont="1" applyFill="1" applyBorder="1" applyAlignment="1">
      <alignment horizontal="center"/>
    </xf>
    <xf numFmtId="0" fontId="0" fillId="11" borderId="26" xfId="0" applyFill="1" applyBorder="1"/>
    <xf numFmtId="0" fontId="0" fillId="11" borderId="27" xfId="0" applyFill="1" applyBorder="1"/>
    <xf numFmtId="0" fontId="0" fillId="11" borderId="28" xfId="0" applyFill="1" applyBorder="1"/>
    <xf numFmtId="0" fontId="9" fillId="11" borderId="30" xfId="0" applyFont="1" applyFill="1" applyBorder="1" applyAlignment="1">
      <alignment horizontal="center"/>
    </xf>
    <xf numFmtId="0" fontId="0" fillId="11" borderId="19" xfId="0" applyFill="1" applyBorder="1"/>
    <xf numFmtId="0" fontId="0" fillId="11" borderId="1" xfId="0" applyFill="1" applyBorder="1"/>
    <xf numFmtId="0" fontId="0" fillId="11" borderId="14" xfId="0" applyFill="1" applyBorder="1"/>
    <xf numFmtId="0" fontId="9" fillId="11" borderId="53" xfId="0" applyFont="1" applyFill="1" applyBorder="1" applyAlignment="1">
      <alignment horizontal="center"/>
    </xf>
    <xf numFmtId="0" fontId="0" fillId="11" borderId="29" xfId="0" applyFill="1" applyBorder="1"/>
    <xf numFmtId="0" fontId="0" fillId="11" borderId="16" xfId="0" applyFill="1" applyBorder="1"/>
    <xf numFmtId="0" fontId="0" fillId="11" borderId="17" xfId="0" applyFill="1" applyBorder="1"/>
    <xf numFmtId="0" fontId="0" fillId="12" borderId="27" xfId="0" applyFill="1" applyBorder="1" applyProtection="1">
      <protection locked="0"/>
    </xf>
    <xf numFmtId="0" fontId="0" fillId="12" borderId="1" xfId="0" applyFill="1" applyBorder="1" applyProtection="1">
      <protection locked="0"/>
    </xf>
    <xf numFmtId="0" fontId="0" fillId="12" borderId="16" xfId="0" applyFill="1" applyBorder="1" applyProtection="1">
      <protection locked="0"/>
    </xf>
    <xf numFmtId="0" fontId="0" fillId="0" borderId="33" xfId="0" applyBorder="1"/>
    <xf numFmtId="0" fontId="9" fillId="0" borderId="33" xfId="0" applyFont="1" applyBorder="1"/>
    <xf numFmtId="0" fontId="9" fillId="0" borderId="73" xfId="0" applyFont="1" applyBorder="1"/>
    <xf numFmtId="0" fontId="9" fillId="0" borderId="30" xfId="0" applyFont="1" applyBorder="1"/>
    <xf numFmtId="0" fontId="9" fillId="0" borderId="53" xfId="0" applyFont="1" applyBorder="1"/>
    <xf numFmtId="0" fontId="0" fillId="0" borderId="18" xfId="0" applyBorder="1"/>
    <xf numFmtId="0" fontId="0" fillId="0" borderId="71" xfId="0" applyBorder="1"/>
    <xf numFmtId="0" fontId="0" fillId="0" borderId="76" xfId="0" applyBorder="1"/>
    <xf numFmtId="0" fontId="0" fillId="0" borderId="41" xfId="0" applyBorder="1"/>
    <xf numFmtId="0" fontId="9" fillId="0" borderId="0" xfId="0" applyFont="1" applyBorder="1"/>
    <xf numFmtId="0" fontId="9" fillId="0" borderId="59" xfId="0" applyFont="1" applyBorder="1"/>
    <xf numFmtId="0" fontId="0" fillId="2" borderId="0" xfId="0" applyFill="1"/>
    <xf numFmtId="0" fontId="0" fillId="3" borderId="0" xfId="0" applyFill="1"/>
    <xf numFmtId="0" fontId="0" fillId="13" borderId="0" xfId="0" applyFill="1"/>
    <xf numFmtId="0" fontId="0" fillId="0" borderId="0" xfId="0" applyFill="1"/>
    <xf numFmtId="0" fontId="9" fillId="0" borderId="54" xfId="0" applyFont="1" applyBorder="1"/>
    <xf numFmtId="0" fontId="9" fillId="0" borderId="37" xfId="0" applyFont="1" applyBorder="1"/>
    <xf numFmtId="0" fontId="9" fillId="0" borderId="33" xfId="0" applyFont="1" applyBorder="1" applyAlignment="1">
      <alignment horizontal="center"/>
    </xf>
    <xf numFmtId="0" fontId="9" fillId="0" borderId="55" xfId="0" applyFont="1" applyBorder="1"/>
    <xf numFmtId="0" fontId="9" fillId="7" borderId="73" xfId="0" applyFont="1" applyFill="1" applyBorder="1" applyAlignment="1" applyProtection="1">
      <alignment horizontal="center"/>
      <protection locked="0"/>
    </xf>
    <xf numFmtId="0" fontId="9" fillId="7" borderId="30" xfId="0" applyFont="1" applyFill="1" applyBorder="1" applyAlignment="1" applyProtection="1">
      <alignment horizontal="center"/>
      <protection locked="0"/>
    </xf>
    <xf numFmtId="0" fontId="9" fillId="7" borderId="59" xfId="0" applyFont="1" applyFill="1" applyBorder="1" applyAlignment="1" applyProtection="1">
      <alignment horizontal="center"/>
      <protection locked="0"/>
    </xf>
    <xf numFmtId="0" fontId="14" fillId="0" borderId="65" xfId="0" applyFont="1" applyFill="1" applyBorder="1" applyAlignment="1" applyProtection="1">
      <alignment horizontal="center"/>
    </xf>
    <xf numFmtId="0" fontId="14" fillId="0" borderId="76" xfId="0" applyFont="1" applyFill="1" applyBorder="1" applyAlignment="1" applyProtection="1">
      <alignment horizontal="center"/>
    </xf>
    <xf numFmtId="0" fontId="14" fillId="0" borderId="15" xfId="0" applyFont="1" applyFill="1" applyBorder="1" applyAlignment="1" applyProtection="1">
      <alignment horizontal="center"/>
    </xf>
    <xf numFmtId="0" fontId="10" fillId="5" borderId="19" xfId="0" applyFont="1" applyFill="1" applyBorder="1" applyAlignment="1">
      <alignment horizontal="center"/>
    </xf>
    <xf numFmtId="0" fontId="10" fillId="5" borderId="14" xfId="0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4" xfId="0" applyBorder="1" applyAlignment="1">
      <alignment horizontal="center"/>
    </xf>
    <xf numFmtId="0" fontId="10" fillId="5" borderId="73" xfId="0" applyFont="1" applyFill="1" applyBorder="1" applyAlignment="1">
      <alignment horizontal="center"/>
    </xf>
    <xf numFmtId="0" fontId="10" fillId="5" borderId="77" xfId="0" applyFont="1" applyFill="1" applyBorder="1" applyAlignment="1">
      <alignment horizontal="center"/>
    </xf>
    <xf numFmtId="0" fontId="10" fillId="5" borderId="30" xfId="0" applyFont="1" applyFill="1" applyBorder="1" applyAlignment="1">
      <alignment horizontal="center"/>
    </xf>
    <xf numFmtId="0" fontId="10" fillId="5" borderId="66" xfId="0" applyFont="1" applyFill="1" applyBorder="1" applyAlignment="1">
      <alignment horizontal="center"/>
    </xf>
    <xf numFmtId="0" fontId="9" fillId="0" borderId="33" xfId="0" applyFont="1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0" fillId="0" borderId="73" xfId="0" applyBorder="1" applyAlignment="1">
      <alignment horizontal="center"/>
    </xf>
    <xf numFmtId="0" fontId="0" fillId="0" borderId="8" xfId="0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9" fillId="0" borderId="1" xfId="1" applyNumberFormat="1" applyFont="1" applyBorder="1" applyAlignment="1">
      <alignment horizontal="center"/>
    </xf>
    <xf numFmtId="164" fontId="9" fillId="0" borderId="1" xfId="1" applyNumberFormat="1" applyFont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9" fillId="0" borderId="29" xfId="0" applyFon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30" xfId="0" applyBorder="1" applyAlignment="1">
      <alignment horizontal="center"/>
    </xf>
    <xf numFmtId="0" fontId="9" fillId="0" borderId="46" xfId="0" applyFont="1" applyBorder="1" applyAlignment="1">
      <alignment horizontal="center"/>
    </xf>
    <xf numFmtId="0" fontId="10" fillId="5" borderId="24" xfId="0" applyFont="1" applyFill="1" applyBorder="1" applyAlignment="1">
      <alignment horizontal="center"/>
    </xf>
    <xf numFmtId="0" fontId="10" fillId="5" borderId="25" xfId="0" applyFont="1" applyFill="1" applyBorder="1" applyAlignment="1">
      <alignment horizontal="center"/>
    </xf>
    <xf numFmtId="0" fontId="10" fillId="5" borderId="9" xfId="0" applyFont="1" applyFill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9" fillId="0" borderId="28" xfId="0" applyFont="1" applyBorder="1" applyAlignment="1">
      <alignment horizontal="center"/>
    </xf>
    <xf numFmtId="165" fontId="9" fillId="0" borderId="1" xfId="1" applyNumberFormat="1" applyFont="1" applyBorder="1" applyAlignment="1">
      <alignment horizontal="center"/>
    </xf>
    <xf numFmtId="0" fontId="9" fillId="2" borderId="1" xfId="0" applyFont="1" applyFill="1" applyBorder="1" applyAlignment="1">
      <alignment horizontal="center"/>
    </xf>
    <xf numFmtId="0" fontId="14" fillId="0" borderId="24" xfId="0" applyFont="1" applyFill="1" applyBorder="1" applyAlignment="1" applyProtection="1">
      <alignment horizontal="center"/>
    </xf>
    <xf numFmtId="0" fontId="14" fillId="0" borderId="25" xfId="0" applyFont="1" applyFill="1" applyBorder="1" applyAlignment="1" applyProtection="1">
      <alignment horizontal="center"/>
    </xf>
    <xf numFmtId="0" fontId="14" fillId="0" borderId="9" xfId="0" applyFont="1" applyFill="1" applyBorder="1" applyAlignment="1" applyProtection="1">
      <alignment horizontal="center"/>
    </xf>
    <xf numFmtId="0" fontId="9" fillId="0" borderId="5" xfId="0" applyFont="1" applyBorder="1" applyAlignment="1">
      <alignment horizontal="center"/>
    </xf>
    <xf numFmtId="0" fontId="9" fillId="0" borderId="33" xfId="0" applyFont="1" applyFill="1" applyBorder="1" applyAlignment="1">
      <alignment horizontal="center"/>
    </xf>
    <xf numFmtId="0" fontId="9" fillId="0" borderId="7" xfId="0" applyFont="1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10" fillId="5" borderId="29" xfId="0" applyFont="1" applyFill="1" applyBorder="1" applyAlignment="1">
      <alignment horizontal="center"/>
    </xf>
    <xf numFmtId="0" fontId="10" fillId="5" borderId="17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34" xfId="0" applyBorder="1" applyAlignment="1">
      <alignment horizontal="center"/>
    </xf>
    <xf numFmtId="0" fontId="8" fillId="4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1" fillId="4" borderId="24" xfId="18" applyFont="1" applyFill="1" applyBorder="1" applyAlignment="1">
      <alignment horizontal="center" vertical="center"/>
    </xf>
    <xf numFmtId="0" fontId="11" fillId="4" borderId="25" xfId="18" applyFont="1" applyFill="1" applyBorder="1" applyAlignment="1">
      <alignment horizontal="center" vertical="center"/>
    </xf>
    <xf numFmtId="0" fontId="11" fillId="4" borderId="9" xfId="18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/>
    </xf>
    <xf numFmtId="0" fontId="9" fillId="3" borderId="1" xfId="0" applyFont="1" applyFill="1" applyBorder="1" applyAlignment="1">
      <alignment horizontal="center"/>
    </xf>
    <xf numFmtId="0" fontId="9" fillId="6" borderId="1" xfId="0" applyFont="1" applyFill="1" applyBorder="1" applyAlignment="1">
      <alignment horizontal="center"/>
    </xf>
    <xf numFmtId="0" fontId="18" fillId="7" borderId="33" xfId="0" applyFont="1" applyFill="1" applyBorder="1" applyAlignment="1" applyProtection="1">
      <alignment horizontal="center"/>
      <protection locked="0"/>
    </xf>
    <xf numFmtId="0" fontId="18" fillId="7" borderId="18" xfId="0" applyFont="1" applyFill="1" applyBorder="1" applyAlignment="1" applyProtection="1">
      <alignment horizontal="center"/>
      <protection locked="0"/>
    </xf>
    <xf numFmtId="0" fontId="18" fillId="7" borderId="34" xfId="0" applyFont="1" applyFill="1" applyBorder="1" applyAlignment="1" applyProtection="1">
      <alignment horizontal="center"/>
      <protection locked="0"/>
    </xf>
    <xf numFmtId="0" fontId="9" fillId="7" borderId="1" xfId="0" applyFont="1" applyFill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0" fillId="5" borderId="68" xfId="0" applyFont="1" applyFill="1" applyBorder="1" applyAlignment="1">
      <alignment horizontal="center"/>
    </xf>
    <xf numFmtId="0" fontId="10" fillId="5" borderId="71" xfId="0" applyFont="1" applyFill="1" applyBorder="1" applyAlignment="1">
      <alignment horizontal="center"/>
    </xf>
    <xf numFmtId="49" fontId="0" fillId="7" borderId="33" xfId="0" applyNumberFormat="1" applyFill="1" applyBorder="1" applyAlignment="1" applyProtection="1">
      <alignment horizontal="center"/>
      <protection locked="0"/>
    </xf>
    <xf numFmtId="49" fontId="0" fillId="7" borderId="34" xfId="0" applyNumberFormat="1" applyFill="1" applyBorder="1" applyAlignment="1" applyProtection="1">
      <alignment horizontal="center"/>
      <protection locked="0"/>
    </xf>
    <xf numFmtId="0" fontId="17" fillId="5" borderId="54" xfId="0" applyFont="1" applyFill="1" applyBorder="1" applyAlignment="1">
      <alignment horizontal="center"/>
    </xf>
    <xf numFmtId="0" fontId="17" fillId="5" borderId="37" xfId="0" applyFont="1" applyFill="1" applyBorder="1" applyAlignment="1">
      <alignment horizontal="center"/>
    </xf>
    <xf numFmtId="0" fontId="17" fillId="5" borderId="75" xfId="0" applyFont="1" applyFill="1" applyBorder="1" applyAlignment="1">
      <alignment horizontal="center"/>
    </xf>
    <xf numFmtId="0" fontId="11" fillId="4" borderId="0" xfId="18" applyFont="1" applyFill="1" applyBorder="1" applyAlignment="1">
      <alignment horizontal="center" vertical="center"/>
    </xf>
    <xf numFmtId="0" fontId="11" fillId="4" borderId="74" xfId="18" applyFont="1" applyFill="1" applyBorder="1" applyAlignment="1">
      <alignment horizontal="center" vertical="center"/>
    </xf>
    <xf numFmtId="0" fontId="0" fillId="0" borderId="78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57" xfId="0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0" fillId="5" borderId="33" xfId="0" applyFont="1" applyFill="1" applyBorder="1" applyAlignment="1">
      <alignment horizontal="center"/>
    </xf>
    <xf numFmtId="0" fontId="10" fillId="5" borderId="18" xfId="0" applyFont="1" applyFill="1" applyBorder="1" applyAlignment="1">
      <alignment horizontal="center"/>
    </xf>
    <xf numFmtId="0" fontId="10" fillId="5" borderId="34" xfId="0" applyFont="1" applyFill="1" applyBorder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18" fillId="0" borderId="33" xfId="18" applyFont="1" applyBorder="1" applyAlignment="1">
      <alignment horizontal="center"/>
    </xf>
    <xf numFmtId="0" fontId="18" fillId="0" borderId="18" xfId="18" applyFont="1" applyBorder="1" applyAlignment="1">
      <alignment horizontal="center"/>
    </xf>
    <xf numFmtId="0" fontId="18" fillId="0" borderId="34" xfId="18" applyFont="1" applyBorder="1" applyAlignment="1">
      <alignment horizontal="center"/>
    </xf>
    <xf numFmtId="0" fontId="1" fillId="0" borderId="4" xfId="18" applyFont="1" applyBorder="1" applyAlignment="1">
      <alignment horizontal="center"/>
    </xf>
    <xf numFmtId="0" fontId="1" fillId="0" borderId="5" xfId="18" applyFont="1" applyBorder="1" applyAlignment="1">
      <alignment horizontal="center"/>
    </xf>
    <xf numFmtId="0" fontId="1" fillId="0" borderId="6" xfId="18" applyFont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4" fillId="0" borderId="33" xfId="18" applyFont="1" applyBorder="1" applyAlignment="1">
      <alignment horizontal="center"/>
    </xf>
    <xf numFmtId="0" fontId="14" fillId="0" borderId="18" xfId="18" applyFont="1" applyBorder="1" applyAlignment="1">
      <alignment horizontal="center"/>
    </xf>
    <xf numFmtId="0" fontId="14" fillId="0" borderId="34" xfId="18" applyFont="1" applyBorder="1" applyAlignment="1">
      <alignment horizontal="center"/>
    </xf>
    <xf numFmtId="0" fontId="11" fillId="4" borderId="24" xfId="18" applyFont="1" applyFill="1" applyBorder="1" applyAlignment="1">
      <alignment horizontal="left" vertical="center"/>
    </xf>
    <xf numFmtId="0" fontId="11" fillId="4" borderId="25" xfId="18" applyFont="1" applyFill="1" applyBorder="1" applyAlignment="1">
      <alignment horizontal="left" vertical="center"/>
    </xf>
    <xf numFmtId="0" fontId="12" fillId="0" borderId="32" xfId="18" applyFont="1" applyBorder="1" applyAlignment="1">
      <alignment horizontal="center" vertical="center"/>
    </xf>
    <xf numFmtId="0" fontId="12" fillId="0" borderId="11" xfId="18" applyFont="1" applyBorder="1" applyAlignment="1">
      <alignment horizontal="center" vertical="center"/>
    </xf>
    <xf numFmtId="0" fontId="12" fillId="0" borderId="12" xfId="18" applyFont="1" applyBorder="1" applyAlignment="1">
      <alignment horizontal="center" vertical="center"/>
    </xf>
    <xf numFmtId="0" fontId="11" fillId="4" borderId="26" xfId="18" applyFont="1" applyFill="1" applyBorder="1" applyAlignment="1">
      <alignment horizontal="left" vertical="center"/>
    </xf>
    <xf numFmtId="0" fontId="11" fillId="4" borderId="27" xfId="18" applyFont="1" applyFill="1" applyBorder="1" applyAlignment="1">
      <alignment horizontal="left" vertical="center"/>
    </xf>
    <xf numFmtId="0" fontId="11" fillId="4" borderId="19" xfId="18" applyFont="1" applyFill="1" applyBorder="1" applyAlignment="1">
      <alignment horizontal="left" vertical="center"/>
    </xf>
    <xf numFmtId="0" fontId="11" fillId="4" borderId="1" xfId="18" applyFont="1" applyFill="1" applyBorder="1" applyAlignment="1">
      <alignment horizontal="left" vertical="center"/>
    </xf>
    <xf numFmtId="0" fontId="11" fillId="4" borderId="29" xfId="18" applyFont="1" applyFill="1" applyBorder="1" applyAlignment="1">
      <alignment horizontal="left" vertical="center"/>
    </xf>
    <xf numFmtId="0" fontId="11" fillId="4" borderId="16" xfId="18" applyFont="1" applyFill="1" applyBorder="1" applyAlignment="1">
      <alignment horizontal="left" vertical="center"/>
    </xf>
    <xf numFmtId="0" fontId="21" fillId="0" borderId="4" xfId="18" applyFont="1" applyBorder="1" applyAlignment="1">
      <alignment horizontal="center"/>
    </xf>
    <xf numFmtId="0" fontId="21" fillId="0" borderId="46" xfId="18" applyFont="1" applyBorder="1" applyAlignment="1">
      <alignment horizontal="center"/>
    </xf>
    <xf numFmtId="0" fontId="21" fillId="0" borderId="42" xfId="18" applyFont="1" applyBorder="1" applyAlignment="1">
      <alignment horizontal="center"/>
    </xf>
    <xf numFmtId="0" fontId="21" fillId="0" borderId="43" xfId="18" applyFont="1" applyBorder="1" applyAlignment="1">
      <alignment horizontal="center"/>
    </xf>
    <xf numFmtId="0" fontId="15" fillId="0" borderId="33" xfId="18" applyFont="1" applyBorder="1" applyAlignment="1">
      <alignment horizontal="center"/>
    </xf>
    <xf numFmtId="0" fontId="15" fillId="0" borderId="18" xfId="18" applyFont="1" applyBorder="1" applyAlignment="1">
      <alignment horizontal="center"/>
    </xf>
    <xf numFmtId="0" fontId="15" fillId="0" borderId="34" xfId="18" applyFont="1" applyBorder="1" applyAlignment="1">
      <alignment horizontal="center"/>
    </xf>
    <xf numFmtId="0" fontId="12" fillId="10" borderId="36" xfId="18" applyFont="1" applyFill="1" applyBorder="1" applyAlignment="1">
      <alignment horizontal="center"/>
    </xf>
    <xf numFmtId="0" fontId="12" fillId="10" borderId="37" xfId="18" applyFont="1" applyFill="1" applyBorder="1" applyAlignment="1">
      <alignment horizontal="center"/>
    </xf>
    <xf numFmtId="0" fontId="12" fillId="10" borderId="70" xfId="18" applyFont="1" applyFill="1" applyBorder="1" applyAlignment="1">
      <alignment horizontal="center"/>
    </xf>
    <xf numFmtId="0" fontId="21" fillId="0" borderId="36" xfId="18" applyFont="1" applyBorder="1" applyAlignment="1">
      <alignment horizontal="center"/>
    </xf>
    <xf numFmtId="0" fontId="21" fillId="0" borderId="37" xfId="18" applyFont="1" applyBorder="1" applyAlignment="1">
      <alignment horizontal="center"/>
    </xf>
    <xf numFmtId="0" fontId="21" fillId="0" borderId="26" xfId="18" applyFont="1" applyBorder="1" applyAlignment="1">
      <alignment horizontal="left"/>
    </xf>
    <xf numFmtId="0" fontId="21" fillId="0" borderId="31" xfId="18" applyFont="1" applyBorder="1" applyAlignment="1">
      <alignment horizontal="left"/>
    </xf>
    <xf numFmtId="0" fontId="21" fillId="0" borderId="35" xfId="18" applyFont="1" applyBorder="1" applyAlignment="1">
      <alignment horizontal="left"/>
    </xf>
    <xf numFmtId="0" fontId="21" fillId="0" borderId="41" xfId="18" applyFont="1" applyBorder="1" applyAlignment="1">
      <alignment horizontal="left"/>
    </xf>
    <xf numFmtId="0" fontId="23" fillId="2" borderId="1" xfId="0" applyFont="1" applyFill="1" applyBorder="1" applyAlignment="1" applyProtection="1">
      <alignment horizontal="center"/>
      <protection locked="0"/>
    </xf>
    <xf numFmtId="0" fontId="22" fillId="2" borderId="1" xfId="0" applyFont="1" applyFill="1" applyBorder="1" applyAlignment="1" applyProtection="1">
      <alignment horizontal="center"/>
      <protection locked="0"/>
    </xf>
    <xf numFmtId="49" fontId="17" fillId="5" borderId="71" xfId="0" applyNumberFormat="1" applyFont="1" applyFill="1" applyBorder="1" applyAlignment="1">
      <alignment horizontal="center"/>
    </xf>
    <xf numFmtId="10" fontId="22" fillId="2" borderId="1" xfId="1" applyNumberFormat="1" applyFont="1" applyFill="1" applyBorder="1" applyAlignment="1" applyProtection="1">
      <alignment horizontal="center"/>
      <protection locked="0"/>
    </xf>
    <xf numFmtId="10" fontId="23" fillId="2" borderId="1" xfId="1" applyNumberFormat="1" applyFont="1" applyFill="1" applyBorder="1" applyAlignment="1" applyProtection="1">
      <alignment horizontal="center"/>
      <protection locked="0"/>
    </xf>
    <xf numFmtId="0" fontId="10" fillId="5" borderId="0" xfId="0" applyFont="1" applyFill="1" applyAlignment="1">
      <alignment horizontal="center"/>
    </xf>
    <xf numFmtId="0" fontId="25" fillId="5" borderId="0" xfId="18" applyFont="1" applyFill="1" applyAlignment="1">
      <alignment horizontal="center"/>
    </xf>
    <xf numFmtId="0" fontId="25" fillId="5" borderId="0" xfId="18" applyFont="1" applyFill="1" applyAlignment="1"/>
    <xf numFmtId="0" fontId="26" fillId="5" borderId="68" xfId="0" applyFont="1" applyFill="1" applyBorder="1" applyAlignment="1" applyProtection="1">
      <alignment horizontal="center"/>
    </xf>
    <xf numFmtId="0" fontId="26" fillId="5" borderId="71" xfId="0" applyFont="1" applyFill="1" applyBorder="1" applyAlignment="1" applyProtection="1">
      <alignment horizontal="center"/>
    </xf>
  </cellXfs>
  <cellStyles count="28">
    <cellStyle name="Comma" xfId="20" builtinId="3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22" builtinId="9" hidden="1"/>
    <cellStyle name="Followed Hyperlink" xfId="24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21" builtinId="8" hidden="1"/>
    <cellStyle name="Hyperlink" xfId="23" builtinId="8" hidden="1"/>
    <cellStyle name="Normal" xfId="0" builtinId="0"/>
    <cellStyle name="Normal 2" xfId="18" xr:uid="{00000000-0005-0000-0000-000016000000}"/>
    <cellStyle name="Normal 2 2" xfId="26" xr:uid="{0E70685A-EF51-412E-B335-C96BFAAE989E}"/>
    <cellStyle name="Percent" xfId="1" builtinId="5"/>
    <cellStyle name="Percent 2" xfId="19" xr:uid="{00000000-0005-0000-0000-000018000000}"/>
    <cellStyle name="Percent 2 2" xfId="27" xr:uid="{3BA3BC36-525B-4F60-BA24-633D986E099F}"/>
    <cellStyle name="Percent 3" xfId="25" xr:uid="{7B833B04-084D-4732-A84D-CE437AB9CCEC}"/>
  </cellStyles>
  <dxfs count="869">
    <dxf>
      <font>
        <b/>
        <i val="0"/>
        <color theme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  <color theme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</dxfs>
  <tableStyles count="0" defaultTableStyle="TableStyleMedium9" defaultPivotStyle="PivotStyleMedium4"/>
  <colors>
    <mruColors>
      <color rgb="FF00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Analysis!$R$6</c:f>
              <c:strCache>
                <c:ptCount val="1"/>
                <c:pt idx="0">
                  <c:v> Edge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Analysis!$R$7:$R$16</c:f>
              <c:numCache>
                <c:formatCode>_(* #,##0.0000_);_(* \(#,##0.0000\);_(* "-"??_);_(@_)</c:formatCode>
                <c:ptCount val="10"/>
                <c:pt idx="0">
                  <c:v>-0.17253671423567923</c:v>
                </c:pt>
                <c:pt idx="1">
                  <c:v>9.2444088278911762E-2</c:v>
                </c:pt>
                <c:pt idx="2">
                  <c:v>0.2172743324060038</c:v>
                </c:pt>
                <c:pt idx="3">
                  <c:v>0.28652841701656195</c:v>
                </c:pt>
                <c:pt idx="4">
                  <c:v>0.3284589757503808</c:v>
                </c:pt>
                <c:pt idx="5">
                  <c:v>0.35520137422913317</c:v>
                </c:pt>
                <c:pt idx="6">
                  <c:v>0.37282671968750347</c:v>
                </c:pt>
                <c:pt idx="7">
                  <c:v>0.3846960313668597</c:v>
                </c:pt>
                <c:pt idx="8">
                  <c:v>0.39280542077587327</c:v>
                </c:pt>
                <c:pt idx="9">
                  <c:v>0.39840078017127628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66-754B-84BC-7D0C1DEB8F92}"/>
            </c:ext>
          </c:extLst>
        </c:ser>
        <c:ser>
          <c:idx val="1"/>
          <c:order val="1"/>
          <c:tx>
            <c:strRef>
              <c:f>Analysis!$S$6</c:f>
              <c:strCache>
                <c:ptCount val="1"/>
                <c:pt idx="0">
                  <c:v>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Analysis!$S$7:$S$16</c:f>
              <c:numCache>
                <c:formatCode>General</c:formatCode>
                <c:ptCount val="10"/>
                <c:pt idx="0">
                  <c:v>24.637033575454591</c:v>
                </c:pt>
                <c:pt idx="1">
                  <c:v>51.595943895149453</c:v>
                </c:pt>
                <c:pt idx="2">
                  <c:v>80.742487719355054</c:v>
                </c:pt>
                <c:pt idx="3">
                  <c:v>111.90386273909937</c:v>
                </c:pt>
                <c:pt idx="4">
                  <c:v>144.88106383896391</c:v>
                </c:pt>
                <c:pt idx="5">
                  <c:v>179.46154495606919</c:v>
                </c:pt>
                <c:pt idx="6">
                  <c:v>215.43080409263351</c:v>
                </c:pt>
                <c:pt idx="7">
                  <c:v>252.58193319643391</c:v>
                </c:pt>
                <c:pt idx="8">
                  <c:v>290.72266052268918</c:v>
                </c:pt>
                <c:pt idx="9">
                  <c:v>329.67984614120041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66-754B-84BC-7D0C1DEB8F92}"/>
            </c:ext>
          </c:extLst>
        </c:ser>
        <c:ser>
          <c:idx val="2"/>
          <c:order val="2"/>
          <c:tx>
            <c:strRef>
              <c:f>Analysis!$T$6</c:f>
              <c:strCache>
                <c:ptCount val="1"/>
                <c:pt idx="0">
                  <c:v>EL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Analysis!$T$7:$T$16</c:f>
              <c:numCache>
                <c:formatCode>General</c:formatCode>
                <c:ptCount val="10"/>
                <c:pt idx="0">
                  <c:v>-24.668421427415399</c:v>
                </c:pt>
                <c:pt idx="1">
                  <c:v>-51.66167769560068</c:v>
                </c:pt>
                <c:pt idx="2">
                  <c:v>-80.845354537461247</c:v>
                </c:pt>
                <c:pt idx="3">
                  <c:v>-112.04642949198137</c:v>
                </c:pt>
                <c:pt idx="4">
                  <c:v>-145.065643909035</c:v>
                </c:pt>
                <c:pt idx="5">
                  <c:v>-179.69018093971906</c:v>
                </c:pt>
                <c:pt idx="6">
                  <c:v>-215.70526530834553</c:v>
                </c:pt>
                <c:pt idx="7">
                  <c:v>-252.90372535955547</c:v>
                </c:pt>
                <c:pt idx="8">
                  <c:v>-291.09304439224843</c:v>
                </c:pt>
                <c:pt idx="9">
                  <c:v>-330.09986189404862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66-754B-84BC-7D0C1DEB8F92}"/>
            </c:ext>
          </c:extLst>
        </c:ser>
        <c:ser>
          <c:idx val="3"/>
          <c:order val="3"/>
          <c:tx>
            <c:strRef>
              <c:f>Analysis!$U$6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Analysis!$U$7:$U$16</c:f>
              <c:numCache>
                <c:formatCode>_(* #,##0.0000_);_(* \(#,##0.0000\);_(* "-"??_);_(@_)</c:formatCode>
                <c:ptCount val="10"/>
                <c:pt idx="0">
                  <c:v>-3.1387851960808177E-2</c:v>
                </c:pt>
                <c:pt idx="1">
                  <c:v>-6.5733800451226898E-2</c:v>
                </c:pt>
                <c:pt idx="2">
                  <c:v>-0.10286681810619314</c:v>
                </c:pt>
                <c:pt idx="3">
                  <c:v>-0.14256675288200427</c:v>
                </c:pt>
                <c:pt idx="4">
                  <c:v>-0.18458007007109245</c:v>
                </c:pt>
                <c:pt idx="5">
                  <c:v>-0.22863598364986615</c:v>
                </c:pt>
                <c:pt idx="6">
                  <c:v>-0.27446121571202298</c:v>
                </c:pt>
                <c:pt idx="7">
                  <c:v>-0.32179216312155745</c:v>
                </c:pt>
                <c:pt idx="8">
                  <c:v>-0.37038386955924807</c:v>
                </c:pt>
                <c:pt idx="9">
                  <c:v>-0.42001575284820092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FF-FC44-ACD8-F3249BA2F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85963424"/>
        <c:axId val="-1985960080"/>
      </c:lineChart>
      <c:catAx>
        <c:axId val="-1985963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960080"/>
        <c:crosses val="autoZero"/>
        <c:auto val="1"/>
        <c:lblAlgn val="ctr"/>
        <c:lblOffset val="100"/>
        <c:noMultiLvlLbl val="0"/>
      </c:catAx>
      <c:valAx>
        <c:axId val="-198596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00_);_(* \(#,##0.0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96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Analysis!$R$22</c:f>
              <c:strCache>
                <c:ptCount val="1"/>
                <c:pt idx="0">
                  <c:v> Edge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Analysis!$R$23:$R$32</c:f>
              <c:numCache>
                <c:formatCode>_(* #,##0.0000_);_(* \(#,##0.0000\);_(* "-"??_);_(@_)</c:formatCode>
                <c:ptCount val="10"/>
                <c:pt idx="0">
                  <c:v>-0.54802131259946207</c:v>
                </c:pt>
                <c:pt idx="1">
                  <c:v>-0.33509792587470116</c:v>
                </c:pt>
                <c:pt idx="2">
                  <c:v>-0.21697099002740594</c:v>
                </c:pt>
                <c:pt idx="3">
                  <c:v>-0.14544988842820977</c:v>
                </c:pt>
                <c:pt idx="4">
                  <c:v>-9.9835285228028869E-2</c:v>
                </c:pt>
                <c:pt idx="5">
                  <c:v>-6.9771671450511275E-2</c:v>
                </c:pt>
                <c:pt idx="6">
                  <c:v>-4.9526144747165046E-2</c:v>
                </c:pt>
                <c:pt idx="7">
                  <c:v>-3.5693930692699827E-2</c:v>
                </c:pt>
                <c:pt idx="8">
                  <c:v>-2.6149906480118168E-2</c:v>
                </c:pt>
                <c:pt idx="9">
                  <c:v>-1.9519837224873215E-2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DE-934E-8148-2C34652223AE}"/>
            </c:ext>
          </c:extLst>
        </c:ser>
        <c:ser>
          <c:idx val="1"/>
          <c:order val="1"/>
          <c:tx>
            <c:strRef>
              <c:f>Analysis!$S$22</c:f>
              <c:strCache>
                <c:ptCount val="1"/>
                <c:pt idx="0">
                  <c:v>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Analysis!$S$23:$S$32</c:f>
              <c:numCache>
                <c:formatCode>General</c:formatCode>
                <c:ptCount val="10"/>
                <c:pt idx="0">
                  <c:v>45.983908209250551</c:v>
                </c:pt>
                <c:pt idx="1">
                  <c:v>95.699270586120477</c:v>
                </c:pt>
                <c:pt idx="2">
                  <c:v>148.85133762405016</c:v>
                </c:pt>
                <c:pt idx="3">
                  <c:v>205.10066559730828</c:v>
                </c:pt>
                <c:pt idx="4">
                  <c:v>264.08471393842427</c:v>
                </c:pt>
                <c:pt idx="5">
                  <c:v>325.43760583488125</c:v>
                </c:pt>
                <c:pt idx="6">
                  <c:v>388.80641749382789</c:v>
                </c:pt>
                <c:pt idx="7">
                  <c:v>453.86319032352509</c:v>
                </c:pt>
                <c:pt idx="8">
                  <c:v>520.31259893569916</c:v>
                </c:pt>
                <c:pt idx="9">
                  <c:v>587.89574185261927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DE-934E-8148-2C34652223AE}"/>
            </c:ext>
          </c:extLst>
        </c:ser>
        <c:ser>
          <c:idx val="2"/>
          <c:order val="2"/>
          <c:tx>
            <c:strRef>
              <c:f>Analysis!$T$22</c:f>
              <c:strCache>
                <c:ptCount val="1"/>
                <c:pt idx="0">
                  <c:v>EL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Analysis!$T$23:$T$32</c:f>
              <c:numCache>
                <c:formatCode>General</c:formatCode>
                <c:ptCount val="10"/>
                <c:pt idx="0">
                  <c:v>-46.042492214464936</c:v>
                </c:pt>
                <c:pt idx="1">
                  <c:v>-95.821192510231796</c:v>
                </c:pt>
                <c:pt idx="2">
                  <c:v>-149.04097586662522</c:v>
                </c:pt>
                <c:pt idx="3">
                  <c:v>-205.36196610287098</c:v>
                </c:pt>
                <c:pt idx="4">
                  <c:v>-264.421160770825</c:v>
                </c:pt>
                <c:pt idx="5">
                  <c:v>-325.8522169268839</c:v>
                </c:pt>
                <c:pt idx="6">
                  <c:v>-389.30176114939957</c:v>
                </c:pt>
                <c:pt idx="7">
                  <c:v>-454.44141702377715</c:v>
                </c:pt>
                <c:pt idx="8">
                  <c:v>-520.97548291394753</c:v>
                </c:pt>
                <c:pt idx="9">
                  <c:v>-588.6447274988476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DE-934E-8148-2C34652223AE}"/>
            </c:ext>
          </c:extLst>
        </c:ser>
        <c:ser>
          <c:idx val="3"/>
          <c:order val="3"/>
          <c:tx>
            <c:strRef>
              <c:f>Analysis!$U$22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Analysis!$U$23:$U$32</c:f>
              <c:numCache>
                <c:formatCode>_(* #,##0.0000_);_(* \(#,##0.0000\);_(* "-"??_);_(@_)</c:formatCode>
                <c:ptCount val="10"/>
                <c:pt idx="0">
                  <c:v>-5.8584005214385115E-2</c:v>
                </c:pt>
                <c:pt idx="1">
                  <c:v>-0.12192192411131941</c:v>
                </c:pt>
                <c:pt idx="2">
                  <c:v>-0.18963824257505735</c:v>
                </c:pt>
                <c:pt idx="3">
                  <c:v>-0.26130050556270135</c:v>
                </c:pt>
                <c:pt idx="4">
                  <c:v>-0.33644683240072482</c:v>
                </c:pt>
                <c:pt idx="5">
                  <c:v>-0.41461109200264445</c:v>
                </c:pt>
                <c:pt idx="6">
                  <c:v>-0.49534365557167348</c:v>
                </c:pt>
                <c:pt idx="7">
                  <c:v>-0.5782267002520598</c:v>
                </c:pt>
                <c:pt idx="8">
                  <c:v>-0.66288397824837375</c:v>
                </c:pt>
                <c:pt idx="9">
                  <c:v>-0.74898564622833419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BD-BE40-AE07-4A63048AF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85900160"/>
        <c:axId val="-1985896816"/>
      </c:lineChart>
      <c:catAx>
        <c:axId val="-1985900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896816"/>
        <c:crosses val="autoZero"/>
        <c:auto val="1"/>
        <c:lblAlgn val="ctr"/>
        <c:lblOffset val="100"/>
        <c:noMultiLvlLbl val="0"/>
      </c:catAx>
      <c:valAx>
        <c:axId val="-198589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00_);_(* \(#,##0.0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90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Analysis!$R$22</c:f>
              <c:strCache>
                <c:ptCount val="1"/>
                <c:pt idx="0">
                  <c:v> Edge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Analysis!$R$23:$R$32</c:f>
              <c:numCache>
                <c:formatCode>_(* #,##0.0000_);_(* \(#,##0.0000\);_(* "-"??_);_(@_)</c:formatCode>
                <c:ptCount val="10"/>
                <c:pt idx="0">
                  <c:v>-0.54802131259946207</c:v>
                </c:pt>
                <c:pt idx="1">
                  <c:v>-0.33509792587470116</c:v>
                </c:pt>
                <c:pt idx="2">
                  <c:v>-0.21697099002740594</c:v>
                </c:pt>
                <c:pt idx="3">
                  <c:v>-0.14544988842820977</c:v>
                </c:pt>
                <c:pt idx="4">
                  <c:v>-9.9835285228028869E-2</c:v>
                </c:pt>
                <c:pt idx="5">
                  <c:v>-6.9771671450511275E-2</c:v>
                </c:pt>
                <c:pt idx="6">
                  <c:v>-4.9526144747165046E-2</c:v>
                </c:pt>
                <c:pt idx="7">
                  <c:v>-3.5693930692699827E-2</c:v>
                </c:pt>
                <c:pt idx="8">
                  <c:v>-2.6149906480118168E-2</c:v>
                </c:pt>
                <c:pt idx="9">
                  <c:v>-1.9519837224873215E-2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DE-934E-8148-2C34652223AE}"/>
            </c:ext>
          </c:extLst>
        </c:ser>
        <c:ser>
          <c:idx val="1"/>
          <c:order val="1"/>
          <c:tx>
            <c:strRef>
              <c:f>Analysis!$S$22</c:f>
              <c:strCache>
                <c:ptCount val="1"/>
                <c:pt idx="0">
                  <c:v>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Analysis!$S$23:$S$32</c:f>
              <c:numCache>
                <c:formatCode>General</c:formatCode>
                <c:ptCount val="10"/>
                <c:pt idx="0">
                  <c:v>45.983908209250551</c:v>
                </c:pt>
                <c:pt idx="1">
                  <c:v>95.699270586120477</c:v>
                </c:pt>
                <c:pt idx="2">
                  <c:v>148.85133762405016</c:v>
                </c:pt>
                <c:pt idx="3">
                  <c:v>205.10066559730828</c:v>
                </c:pt>
                <c:pt idx="4">
                  <c:v>264.08471393842427</c:v>
                </c:pt>
                <c:pt idx="5">
                  <c:v>325.43760583488125</c:v>
                </c:pt>
                <c:pt idx="6">
                  <c:v>388.80641749382789</c:v>
                </c:pt>
                <c:pt idx="7">
                  <c:v>453.86319032352509</c:v>
                </c:pt>
                <c:pt idx="8">
                  <c:v>520.31259893569916</c:v>
                </c:pt>
                <c:pt idx="9">
                  <c:v>587.89574185261927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DE-934E-8148-2C34652223AE}"/>
            </c:ext>
          </c:extLst>
        </c:ser>
        <c:ser>
          <c:idx val="2"/>
          <c:order val="2"/>
          <c:tx>
            <c:strRef>
              <c:f>Analysis!$T$22</c:f>
              <c:strCache>
                <c:ptCount val="1"/>
                <c:pt idx="0">
                  <c:v>EL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Analysis!$T$23:$T$32</c:f>
              <c:numCache>
                <c:formatCode>General</c:formatCode>
                <c:ptCount val="10"/>
                <c:pt idx="0">
                  <c:v>-46.042492214464936</c:v>
                </c:pt>
                <c:pt idx="1">
                  <c:v>-95.821192510231796</c:v>
                </c:pt>
                <c:pt idx="2">
                  <c:v>-149.04097586662522</c:v>
                </c:pt>
                <c:pt idx="3">
                  <c:v>-205.36196610287098</c:v>
                </c:pt>
                <c:pt idx="4">
                  <c:v>-264.421160770825</c:v>
                </c:pt>
                <c:pt idx="5">
                  <c:v>-325.8522169268839</c:v>
                </c:pt>
                <c:pt idx="6">
                  <c:v>-389.30176114939957</c:v>
                </c:pt>
                <c:pt idx="7">
                  <c:v>-454.44141702377715</c:v>
                </c:pt>
                <c:pt idx="8">
                  <c:v>-520.97548291394753</c:v>
                </c:pt>
                <c:pt idx="9">
                  <c:v>-588.6447274988476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DE-934E-8148-2C34652223AE}"/>
            </c:ext>
          </c:extLst>
        </c:ser>
        <c:ser>
          <c:idx val="3"/>
          <c:order val="3"/>
          <c:tx>
            <c:strRef>
              <c:f>Analysis!$U$22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Analysis!$U$23:$U$32</c:f>
              <c:numCache>
                <c:formatCode>_(* #,##0.0000_);_(* \(#,##0.0000\);_(* "-"??_);_(@_)</c:formatCode>
                <c:ptCount val="10"/>
                <c:pt idx="0">
                  <c:v>-5.8584005214385115E-2</c:v>
                </c:pt>
                <c:pt idx="1">
                  <c:v>-0.12192192411131941</c:v>
                </c:pt>
                <c:pt idx="2">
                  <c:v>-0.18963824257505735</c:v>
                </c:pt>
                <c:pt idx="3">
                  <c:v>-0.26130050556270135</c:v>
                </c:pt>
                <c:pt idx="4">
                  <c:v>-0.33644683240072482</c:v>
                </c:pt>
                <c:pt idx="5">
                  <c:v>-0.41461109200264445</c:v>
                </c:pt>
                <c:pt idx="6">
                  <c:v>-0.49534365557167348</c:v>
                </c:pt>
                <c:pt idx="7">
                  <c:v>-0.5782267002520598</c:v>
                </c:pt>
                <c:pt idx="8">
                  <c:v>-0.66288397824837375</c:v>
                </c:pt>
                <c:pt idx="9">
                  <c:v>-0.74898564622833419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BD-BE40-AE07-4A63048AF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85849824"/>
        <c:axId val="-1985846480"/>
      </c:lineChart>
      <c:catAx>
        <c:axId val="-1985849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846480"/>
        <c:crosses val="autoZero"/>
        <c:auto val="1"/>
        <c:lblAlgn val="ctr"/>
        <c:lblOffset val="100"/>
        <c:noMultiLvlLbl val="0"/>
      </c:catAx>
      <c:valAx>
        <c:axId val="-198584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00_);_(* \(#,##0.0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84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'1x1'!$E$20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'1x1'!$E$21:$E$30</c:f>
              <c:numCache>
                <c:formatCode>General</c:formatCode>
                <c:ptCount val="10"/>
                <c:pt idx="0">
                  <c:v>-11.591735758153296</c:v>
                </c:pt>
                <c:pt idx="1">
                  <c:v>64.904096213242795</c:v>
                </c:pt>
                <c:pt idx="2">
                  <c:v>64.434670423192372</c:v>
                </c:pt>
                <c:pt idx="3">
                  <c:v>104.70165686311643</c:v>
                </c:pt>
                <c:pt idx="4">
                  <c:v>188.76025494008172</c:v>
                </c:pt>
                <c:pt idx="5">
                  <c:v>354.7283573253294</c:v>
                </c:pt>
                <c:pt idx="6">
                  <c:v>681.28164261643622</c:v>
                </c:pt>
                <c:pt idx="7">
                  <c:v>1325.7220205467781</c:v>
                </c:pt>
                <c:pt idx="8">
                  <c:v>2601.797088190217</c:v>
                </c:pt>
                <c:pt idx="9">
                  <c:v>5135.5321119612399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7B-4FEE-9433-32F50168A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9173168"/>
        <c:axId val="-2139170176"/>
      </c:lineChart>
      <c:catAx>
        <c:axId val="-213917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9170176"/>
        <c:crosses val="autoZero"/>
        <c:auto val="1"/>
        <c:lblAlgn val="ctr"/>
        <c:lblOffset val="100"/>
        <c:noMultiLvlLbl val="0"/>
      </c:catAx>
      <c:valAx>
        <c:axId val="-213917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917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'1x2'!$E$20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'1x2'!$E$21:$E$30</c:f>
              <c:numCache>
                <c:formatCode>General</c:formatCode>
                <c:ptCount val="10"/>
                <c:pt idx="0">
                  <c:v>21.634698737747598</c:v>
                </c:pt>
                <c:pt idx="1">
                  <c:v>13.260998929937635</c:v>
                </c:pt>
                <c:pt idx="2">
                  <c:v>22.243077327972482</c:v>
                </c:pt>
                <c:pt idx="3">
                  <c:v>40.916575822249435</c:v>
                </c:pt>
                <c:pt idx="4">
                  <c:v>77.454856318160239</c:v>
                </c:pt>
                <c:pt idx="5">
                  <c:v>148.77381785599337</c:v>
                </c:pt>
                <c:pt idx="6">
                  <c:v>288.49441481144862</c:v>
                </c:pt>
                <c:pt idx="7">
                  <c:v>563.30638872213842</c:v>
                </c:pt>
                <c:pt idx="8">
                  <c:v>1105.6325595602727</c:v>
                </c:pt>
                <c:pt idx="9">
                  <c:v>2178.7421829774648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9173168"/>
        <c:axId val="-2139170176"/>
      </c:lineChart>
      <c:catAx>
        <c:axId val="-213917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9170176"/>
        <c:crosses val="autoZero"/>
        <c:auto val="1"/>
        <c:lblAlgn val="ctr"/>
        <c:lblOffset val="100"/>
        <c:noMultiLvlLbl val="0"/>
      </c:catAx>
      <c:valAx>
        <c:axId val="-213917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917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'1x3'!$E$20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'1x3'!$E$21:$E$30</c:f>
              <c:numCache>
                <c:formatCode>General</c:formatCode>
                <c:ptCount val="10"/>
                <c:pt idx="0">
                  <c:v>13.807429376398364</c:v>
                </c:pt>
                <c:pt idx="1">
                  <c:v>20.070648503024</c:v>
                </c:pt>
                <c:pt idx="2">
                  <c:v>50.581244638817303</c:v>
                </c:pt>
                <c:pt idx="3">
                  <c:v>139.07110308679762</c:v>
                </c:pt>
                <c:pt idx="4">
                  <c:v>396.48491348389712</c:v>
                </c:pt>
                <c:pt idx="5">
                  <c:v>1152.9567218039701</c:v>
                </c:pt>
                <c:pt idx="6">
                  <c:v>3392.4009666105212</c:v>
                </c:pt>
                <c:pt idx="7">
                  <c:v>10053.805344863251</c:v>
                </c:pt>
                <c:pt idx="8">
                  <c:v>29929.489418863497</c:v>
                </c:pt>
                <c:pt idx="9">
                  <c:v>89348.905206732961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1669328"/>
        <c:axId val="-1931666304"/>
      </c:lineChart>
      <c:catAx>
        <c:axId val="-193166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1666304"/>
        <c:crosses val="autoZero"/>
        <c:auto val="1"/>
        <c:lblAlgn val="ctr"/>
        <c:lblOffset val="100"/>
        <c:noMultiLvlLbl val="0"/>
      </c:catAx>
      <c:valAx>
        <c:axId val="-193166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166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'1x4'!$E$20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'1x4'!$E$21:$E$30</c:f>
              <c:numCache>
                <c:formatCode>General</c:formatCode>
                <c:ptCount val="10"/>
                <c:pt idx="0">
                  <c:v>13.960220915082191</c:v>
                </c:pt>
                <c:pt idx="1">
                  <c:v>29.86507688366348</c:v>
                </c:pt>
                <c:pt idx="2">
                  <c:v>100.93920932548883</c:v>
                </c:pt>
                <c:pt idx="3">
                  <c:v>373.18667624164192</c:v>
                </c:pt>
                <c:pt idx="4">
                  <c:v>1432.9687807759931</c:v>
                </c:pt>
                <c:pt idx="5">
                  <c:v>5607.7068954921506</c:v>
                </c:pt>
                <c:pt idx="6">
                  <c:v>22165.431566423129</c:v>
                </c:pt>
                <c:pt idx="7">
                  <c:v>88085.556035504022</c:v>
                </c:pt>
                <c:pt idx="8">
                  <c:v>351080.06151920324</c:v>
                </c:pt>
                <c:pt idx="9">
                  <c:v>1401540.7268845623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2501168"/>
        <c:axId val="-1932439824"/>
      </c:lineChart>
      <c:catAx>
        <c:axId val="-193250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2439824"/>
        <c:crosses val="autoZero"/>
        <c:auto val="1"/>
        <c:lblAlgn val="ctr"/>
        <c:lblOffset val="100"/>
        <c:noMultiLvlLbl val="0"/>
      </c:catAx>
      <c:valAx>
        <c:axId val="-193243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250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'1x5'!$E$20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'1x5'!$E$21:$E$30</c:f>
              <c:numCache>
                <c:formatCode>General</c:formatCode>
                <c:ptCount val="10"/>
                <c:pt idx="0">
                  <c:v>15.222601204845301</c:v>
                </c:pt>
                <c:pt idx="1">
                  <c:v>42.265932329979137</c:v>
                </c:pt>
                <c:pt idx="2">
                  <c:v>179.53865917174852</c:v>
                </c:pt>
                <c:pt idx="3">
                  <c:v>835.81872249220521</c:v>
                </c:pt>
                <c:pt idx="4">
                  <c:v>4039.0931305462286</c:v>
                </c:pt>
                <c:pt idx="5">
                  <c:v>19860.528472108588</c:v>
                </c:pt>
                <c:pt idx="6">
                  <c:v>98480.026006327331</c:v>
                </c:pt>
                <c:pt idx="7">
                  <c:v>490352.20823110506</c:v>
                </c:pt>
                <c:pt idx="8">
                  <c:v>2446625.9990729787</c:v>
                </c:pt>
                <c:pt idx="9">
                  <c:v>12220205.125111917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681792"/>
        <c:axId val="-1985261776"/>
      </c:lineChart>
      <c:catAx>
        <c:axId val="-198568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261776"/>
        <c:crosses val="autoZero"/>
        <c:auto val="1"/>
        <c:lblAlgn val="ctr"/>
        <c:lblOffset val="100"/>
        <c:noMultiLvlLbl val="0"/>
      </c:catAx>
      <c:valAx>
        <c:axId val="-198526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68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'1x6'!$E$20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'1x6'!$E$21:$E$30</c:f>
              <c:numCache>
                <c:formatCode>General</c:formatCode>
                <c:ptCount val="10"/>
                <c:pt idx="0">
                  <c:v>16.891826539301398</c:v>
                </c:pt>
                <c:pt idx="1">
                  <c:v>57.219956437207735</c:v>
                </c:pt>
                <c:pt idx="2">
                  <c:v>292.85743072177098</c:v>
                </c:pt>
                <c:pt idx="3">
                  <c:v>1644.570191223871</c:v>
                </c:pt>
                <c:pt idx="4">
                  <c:v>9577.7207141766066</c:v>
                </c:pt>
                <c:pt idx="5">
                  <c:v>56679.234798203011</c:v>
                </c:pt>
                <c:pt idx="6">
                  <c:v>337882.56207616127</c:v>
                </c:pt>
                <c:pt idx="7">
                  <c:v>2021110.1909918366</c:v>
                </c:pt>
                <c:pt idx="8">
                  <c:v>12109107.901017735</c:v>
                </c:pt>
                <c:pt idx="9">
                  <c:v>72604681.094274908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061568"/>
        <c:axId val="-1985235936"/>
      </c:lineChart>
      <c:catAx>
        <c:axId val="-198506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235936"/>
        <c:crosses val="autoZero"/>
        <c:auto val="1"/>
        <c:lblAlgn val="ctr"/>
        <c:lblOffset val="100"/>
        <c:noMultiLvlLbl val="0"/>
      </c:catAx>
      <c:valAx>
        <c:axId val="-198523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06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'1x7'!$E$20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'1x7'!$E$21:$E$30</c:f>
              <c:numCache>
                <c:formatCode>General</c:formatCode>
                <c:ptCount val="10"/>
                <c:pt idx="0">
                  <c:v>18.775478339823046</c:v>
                </c:pt>
                <c:pt idx="1">
                  <c:v>74.728331832032907</c:v>
                </c:pt>
                <c:pt idx="2">
                  <c:v>447.45747510896314</c:v>
                </c:pt>
                <c:pt idx="3">
                  <c:v>2942.0421436704414</c:v>
                </c:pt>
                <c:pt idx="4">
                  <c:v>20044.287894663543</c:v>
                </c:pt>
                <c:pt idx="5">
                  <c:v>138630.83197455032</c:v>
                </c:pt>
                <c:pt idx="6">
                  <c:v>965161.93856555759</c:v>
                </c:pt>
                <c:pt idx="7">
                  <c:v>6739503.7017085236</c:v>
                </c:pt>
                <c:pt idx="8">
                  <c:v>47123599.356052622</c:v>
                </c:pt>
                <c:pt idx="9">
                  <c:v>329696316.73847485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013312"/>
        <c:axId val="-1985084080"/>
      </c:lineChart>
      <c:catAx>
        <c:axId val="-198501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084080"/>
        <c:crosses val="autoZero"/>
        <c:auto val="1"/>
        <c:lblAlgn val="ctr"/>
        <c:lblOffset val="100"/>
        <c:noMultiLvlLbl val="0"/>
      </c:catAx>
      <c:valAx>
        <c:axId val="-198508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01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'1x8'!$E$20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'1x8'!$E$21:$E$30</c:f>
              <c:numCache>
                <c:formatCode>General</c:formatCode>
                <c:ptCount val="10"/>
                <c:pt idx="0">
                  <c:v>20.795639537988677</c:v>
                </c:pt>
                <c:pt idx="1">
                  <c:v>94.803417193301428</c:v>
                </c:pt>
                <c:pt idx="2">
                  <c:v>649.94422103392185</c:v>
                </c:pt>
                <c:pt idx="3">
                  <c:v>4895.8658703506981</c:v>
                </c:pt>
                <c:pt idx="4">
                  <c:v>38188.958357870804</c:v>
                </c:pt>
                <c:pt idx="5">
                  <c:v>302186.16554955259</c:v>
                </c:pt>
                <c:pt idx="6">
                  <c:v>2405904.2887987681</c:v>
                </c:pt>
                <c:pt idx="7">
                  <c:v>19206427.245510299</c:v>
                </c:pt>
                <c:pt idx="8">
                  <c:v>153506953.43632618</c:v>
                </c:pt>
                <c:pt idx="9">
                  <c:v>1227543027.7326488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6141840"/>
        <c:axId val="-1936138816"/>
      </c:lineChart>
      <c:catAx>
        <c:axId val="-193614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6138816"/>
        <c:crosses val="autoZero"/>
        <c:auto val="1"/>
        <c:lblAlgn val="ctr"/>
        <c:lblOffset val="100"/>
        <c:noMultiLvlLbl val="0"/>
      </c:catAx>
      <c:valAx>
        <c:axId val="-193613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614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'1x9'!$E$20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'1x9'!$E$21:$E$30</c:f>
              <c:numCache>
                <c:formatCode>General</c:formatCode>
                <c:ptCount val="10"/>
                <c:pt idx="0">
                  <c:v>22.912107430246529</c:v>
                </c:pt>
                <c:pt idx="1">
                  <c:v>117.45775322678492</c:v>
                </c:pt>
                <c:pt idx="2">
                  <c:v>906.94639735468581</c:v>
                </c:pt>
                <c:pt idx="3">
                  <c:v>7698.7192767906718</c:v>
                </c:pt>
                <c:pt idx="4">
                  <c:v>67638.82302721047</c:v>
                </c:pt>
                <c:pt idx="5">
                  <c:v>602550.22303079674</c:v>
                </c:pt>
                <c:pt idx="6">
                  <c:v>5399090.419904558</c:v>
                </c:pt>
                <c:pt idx="7">
                  <c:v>48498981.046992496</c:v>
                </c:pt>
                <c:pt idx="8">
                  <c:v>436127950.72268456</c:v>
                </c:pt>
                <c:pt idx="9">
                  <c:v>3923730109.0541892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25917904"/>
        <c:axId val="-1925931872"/>
      </c:lineChart>
      <c:catAx>
        <c:axId val="-192591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25931872"/>
        <c:crosses val="autoZero"/>
        <c:auto val="1"/>
        <c:lblAlgn val="ctr"/>
        <c:lblOffset val="100"/>
        <c:noMultiLvlLbl val="0"/>
      </c:catAx>
      <c:valAx>
        <c:axId val="-192593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2591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'1x10'!$E$20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'1x10'!$E$21:$E$30</c:f>
              <c:numCache>
                <c:formatCode>General</c:formatCode>
                <c:ptCount val="10"/>
                <c:pt idx="0">
                  <c:v>25.100352453378491</c:v>
                </c:pt>
                <c:pt idx="1">
                  <c:v>142.70089642158595</c:v>
                </c:pt>
                <c:pt idx="2">
                  <c:v>1225.1024331415535</c:v>
                </c:pt>
                <c:pt idx="3">
                  <c:v>11568.31976605168</c:v>
                </c:pt>
                <c:pt idx="4">
                  <c:v>113020.04674388829</c:v>
                </c:pt>
                <c:pt idx="5">
                  <c:v>1119217.79615532</c:v>
                </c:pt>
                <c:pt idx="6">
                  <c:v>11145791.552493652</c:v>
                </c:pt>
                <c:pt idx="7">
                  <c:v>111259947.19798198</c:v>
                </c:pt>
                <c:pt idx="8">
                  <c:v>1111750742.7909272</c:v>
                </c:pt>
                <c:pt idx="9">
                  <c:v>11113861600.435482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2214848"/>
        <c:axId val="1993849392"/>
      </c:lineChart>
      <c:catAx>
        <c:axId val="-193221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849392"/>
        <c:crosses val="autoZero"/>
        <c:auto val="1"/>
        <c:lblAlgn val="ctr"/>
        <c:lblOffset val="100"/>
        <c:noMultiLvlLbl val="0"/>
      </c:catAx>
      <c:valAx>
        <c:axId val="19938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221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'2x3'!$U$6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'2x3'!$U$7:$U$16</c:f>
              <c:numCache>
                <c:formatCode>General</c:formatCode>
                <c:ptCount val="10"/>
                <c:pt idx="0">
                  <c:v>-32.411814211100634</c:v>
                </c:pt>
                <c:pt idx="1">
                  <c:v>-68.43797266882342</c:v>
                </c:pt>
                <c:pt idx="2">
                  <c:v>-107.75347453887861</c:v>
                </c:pt>
                <c:pt idx="3">
                  <c:v>-149.95954507264253</c:v>
                </c:pt>
                <c:pt idx="4">
                  <c:v>-194.62425915273008</c:v>
                </c:pt>
                <c:pt idx="5">
                  <c:v>-241.31871931569401</c:v>
                </c:pt>
                <c:pt idx="6">
                  <c:v>-289.64432530653971</c:v>
                </c:pt>
                <c:pt idx="7">
                  <c:v>-339.24968965975768</c:v>
                </c:pt>
                <c:pt idx="8">
                  <c:v>-389.83811718173934</c:v>
                </c:pt>
                <c:pt idx="9">
                  <c:v>-441.16786350421228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6352000"/>
        <c:axId val="-2106348976"/>
      </c:lineChart>
      <c:catAx>
        <c:axId val="-210635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348976"/>
        <c:crosses val="autoZero"/>
        <c:auto val="1"/>
        <c:lblAlgn val="ctr"/>
        <c:lblOffset val="100"/>
        <c:noMultiLvlLbl val="0"/>
      </c:catAx>
      <c:valAx>
        <c:axId val="-210634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35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'2x4'!$U$6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'2x4'!$U$7:$U$16</c:f>
              <c:numCache>
                <c:formatCode>General</c:formatCode>
                <c:ptCount val="10"/>
                <c:pt idx="0">
                  <c:v>-29.981522245151567</c:v>
                </c:pt>
                <c:pt idx="1">
                  <c:v>-62.430001033050615</c:v>
                </c:pt>
                <c:pt idx="2">
                  <c:v>-97.243218611474447</c:v>
                </c:pt>
                <c:pt idx="3">
                  <c:v>-134.28638928741816</c:v>
                </c:pt>
                <c:pt idx="4">
                  <c:v>-173.39936593112867</c:v>
                </c:pt>
                <c:pt idx="5">
                  <c:v>-214.4045362001998</c:v>
                </c:pt>
                <c:pt idx="6">
                  <c:v>-257.11470684325514</c:v>
                </c:pt>
                <c:pt idx="7">
                  <c:v>-301.34038127328267</c:v>
                </c:pt>
                <c:pt idx="8">
                  <c:v>-346.89599943054748</c:v>
                </c:pt>
                <c:pt idx="9">
                  <c:v>-393.60489261851012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3360432"/>
        <c:axId val="-1933357408"/>
      </c:lineChart>
      <c:catAx>
        <c:axId val="-193336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357408"/>
        <c:crosses val="autoZero"/>
        <c:auto val="1"/>
        <c:lblAlgn val="ctr"/>
        <c:lblOffset val="100"/>
        <c:noMultiLvlLbl val="0"/>
      </c:catAx>
      <c:valAx>
        <c:axId val="-193335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36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'2x5'!$U$6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'2x5'!$U$7:$U$16</c:f>
              <c:numCache>
                <c:formatCode>General</c:formatCode>
                <c:ptCount val="10"/>
                <c:pt idx="0">
                  <c:v>-26.549990789343752</c:v>
                </c:pt>
                <c:pt idx="1">
                  <c:v>-54.685380915919183</c:v>
                </c:pt>
                <c:pt idx="2">
                  <c:v>-84.37487864973798</c:v>
                </c:pt>
                <c:pt idx="3">
                  <c:v>-115.57590017435075</c:v>
                </c:pt>
                <c:pt idx="4">
                  <c:v>-148.23571453301702</c:v>
                </c:pt>
                <c:pt idx="5">
                  <c:v>-182.29280967304567</c:v>
                </c:pt>
                <c:pt idx="6">
                  <c:v>-217.67841260357022</c:v>
                </c:pt>
                <c:pt idx="7">
                  <c:v>-254.31809379916217</c:v>
                </c:pt>
                <c:pt idx="8">
                  <c:v>-292.13338797996539</c:v>
                </c:pt>
                <c:pt idx="9">
                  <c:v>-331.04336958284352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3283616"/>
        <c:axId val="-1933280592"/>
      </c:lineChart>
      <c:catAx>
        <c:axId val="-193328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280592"/>
        <c:crosses val="autoZero"/>
        <c:auto val="1"/>
        <c:lblAlgn val="ctr"/>
        <c:lblOffset val="100"/>
        <c:noMultiLvlLbl val="0"/>
      </c:catAx>
      <c:valAx>
        <c:axId val="-193328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28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'2x6'!$U$6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'2x6'!$U$7:$U$16</c:f>
              <c:numCache>
                <c:formatCode>General</c:formatCode>
                <c:ptCount val="10"/>
                <c:pt idx="0">
                  <c:v>-22.928095312399137</c:v>
                </c:pt>
                <c:pt idx="1">
                  <c:v>-46.846660454106313</c:v>
                </c:pt>
                <c:pt idx="2">
                  <c:v>-71.746098757635195</c:v>
                </c:pt>
                <c:pt idx="3">
                  <c:v>-97.613160063510804</c:v>
                </c:pt>
                <c:pt idx="4">
                  <c:v>-124.43111992407773</c:v>
                </c:pt>
                <c:pt idx="5">
                  <c:v>-152.18000176866235</c:v>
                </c:pt>
                <c:pt idx="6">
                  <c:v>-180.83683633884448</c:v>
                </c:pt>
                <c:pt idx="7">
                  <c:v>-210.3759519426942</c:v>
                </c:pt>
                <c:pt idx="8">
                  <c:v>-240.76928857044641</c:v>
                </c:pt>
                <c:pt idx="9">
                  <c:v>-271.98672866813877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3206736"/>
        <c:axId val="-1933203712"/>
      </c:lineChart>
      <c:catAx>
        <c:axId val="-193320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203712"/>
        <c:crosses val="autoZero"/>
        <c:auto val="1"/>
        <c:lblAlgn val="ctr"/>
        <c:lblOffset val="100"/>
        <c:noMultiLvlLbl val="0"/>
      </c:catAx>
      <c:valAx>
        <c:axId val="-193320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20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'2x7'!$U$6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'2x7'!$U$7:$U$16</c:f>
              <c:numCache>
                <c:formatCode>General</c:formatCode>
                <c:ptCount val="10"/>
                <c:pt idx="0">
                  <c:v>-19.516020970004575</c:v>
                </c:pt>
                <c:pt idx="1">
                  <c:v>-39.64399734519526</c:v>
                </c:pt>
                <c:pt idx="2">
                  <c:v>-60.38093441493038</c:v>
                </c:pt>
                <c:pt idx="3">
                  <c:v>-81.722668831619444</c:v>
                </c:pt>
                <c:pt idx="4">
                  <c:v>-103.6638973794395</c:v>
                </c:pt>
                <c:pt idx="5">
                  <c:v>-126.19821329083834</c:v>
                </c:pt>
                <c:pt idx="6">
                  <c:v>-149.31814962726617</c:v>
                </c:pt>
                <c:pt idx="7">
                  <c:v>-173.01522915490386</c:v>
                </c:pt>
                <c:pt idx="8">
                  <c:v>-197.28002007244186</c:v>
                </c:pt>
                <c:pt idx="9">
                  <c:v>-222.10219688749112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3130400"/>
        <c:axId val="-1933127376"/>
      </c:lineChart>
      <c:catAx>
        <c:axId val="-193313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127376"/>
        <c:crosses val="autoZero"/>
        <c:auto val="1"/>
        <c:lblAlgn val="ctr"/>
        <c:lblOffset val="100"/>
        <c:noMultiLvlLbl val="0"/>
      </c:catAx>
      <c:valAx>
        <c:axId val="-193312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13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'2x8'!$U$6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'2x8'!$U$7:$U$16</c:f>
              <c:numCache>
                <c:formatCode>General</c:formatCode>
                <c:ptCount val="10"/>
                <c:pt idx="0">
                  <c:v>-16.499594201383303</c:v>
                </c:pt>
                <c:pt idx="1">
                  <c:v>-33.377636983475099</c:v>
                </c:pt>
                <c:pt idx="2">
                  <c:v>-50.633165243432245</c:v>
                </c:pt>
                <c:pt idx="3">
                  <c:v>-68.264835533736573</c:v>
                </c:pt>
                <c:pt idx="4">
                  <c:v>-86.270928916894491</c:v>
                </c:pt>
                <c:pt idx="5">
                  <c:v>-104.6493571480712</c:v>
                </c:pt>
                <c:pt idx="6">
                  <c:v>-123.39767014225117</c:v>
                </c:pt>
                <c:pt idx="7">
                  <c:v>-142.5130646738985</c:v>
                </c:pt>
                <c:pt idx="8">
                  <c:v>-161.99239424903317</c:v>
                </c:pt>
                <c:pt idx="9">
                  <c:v>-181.83218008228687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3053296"/>
        <c:axId val="-1933050272"/>
      </c:lineChart>
      <c:catAx>
        <c:axId val="-193305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050272"/>
        <c:crosses val="autoZero"/>
        <c:auto val="1"/>
        <c:lblAlgn val="ctr"/>
        <c:lblOffset val="100"/>
        <c:noMultiLvlLbl val="0"/>
      </c:catAx>
      <c:valAx>
        <c:axId val="-193305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05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'2x9'!$U$6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'2x9'!$U$7:$U$16</c:f>
              <c:numCache>
                <c:formatCode>General</c:formatCode>
                <c:ptCount val="10"/>
                <c:pt idx="0">
                  <c:v>-13.946234968739134</c:v>
                </c:pt>
                <c:pt idx="1">
                  <c:v>-28.12918668653947</c:v>
                </c:pt>
                <c:pt idx="2">
                  <c:v>-42.548531632467984</c:v>
                </c:pt>
                <c:pt idx="3">
                  <c:v>-57.203817760998618</c:v>
                </c:pt>
                <c:pt idx="4">
                  <c:v>-72.094465381741884</c:v>
                </c:pt>
                <c:pt idx="5">
                  <c:v>-87.219768284761358</c:v>
                </c:pt>
                <c:pt idx="6">
                  <c:v>-102.57889510720815</c:v>
                </c:pt>
                <c:pt idx="7">
                  <c:v>-118.17089093610321</c:v>
                </c:pt>
                <c:pt idx="8">
                  <c:v>-133.9946791412417</c:v>
                </c:pt>
                <c:pt idx="9">
                  <c:v>-150.04906343135099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2976928"/>
        <c:axId val="-1932973904"/>
      </c:lineChart>
      <c:catAx>
        <c:axId val="-193297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2973904"/>
        <c:crosses val="autoZero"/>
        <c:auto val="1"/>
        <c:lblAlgn val="ctr"/>
        <c:lblOffset val="100"/>
        <c:noMultiLvlLbl val="0"/>
      </c:catAx>
      <c:valAx>
        <c:axId val="-193297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297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'2x10'!$U$6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'2x10'!$U$7:$U$16</c:f>
              <c:numCache>
                <c:formatCode>General</c:formatCode>
                <c:ptCount val="10"/>
                <c:pt idx="0">
                  <c:v>-11.857432048222449</c:v>
                </c:pt>
                <c:pt idx="1">
                  <c:v>-23.866136334831936</c:v>
                </c:pt>
                <c:pt idx="2">
                  <c:v>-36.02599762701459</c:v>
                </c:pt>
                <c:pt idx="3">
                  <c:v>-48.336854774330732</c:v>
                </c:pt>
                <c:pt idx="4">
                  <c:v>-60.798500883767474</c:v>
                </c:pt>
                <c:pt idx="5">
                  <c:v>-73.410683544163476</c:v>
                </c:pt>
                <c:pt idx="6">
                  <c:v>-86.17310509953586</c:v>
                </c:pt>
                <c:pt idx="7">
                  <c:v>-99.085422970722902</c:v>
                </c:pt>
                <c:pt idx="8">
                  <c:v>-112.14725002466912</c:v>
                </c:pt>
                <c:pt idx="9">
                  <c:v>-125.35815499057435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389504"/>
        <c:axId val="-1935929568"/>
      </c:lineChart>
      <c:catAx>
        <c:axId val="-198538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5929568"/>
        <c:crosses val="autoZero"/>
        <c:auto val="1"/>
        <c:lblAlgn val="ctr"/>
        <c:lblOffset val="100"/>
        <c:noMultiLvlLbl val="0"/>
      </c:catAx>
      <c:valAx>
        <c:axId val="-193592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'3x4'!$U$6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'3x4'!$U$7:$U$16</c:f>
              <c:numCache>
                <c:formatCode>General</c:formatCode>
                <c:ptCount val="10"/>
                <c:pt idx="0">
                  <c:v>-118.87215452415926</c:v>
                </c:pt>
                <c:pt idx="1">
                  <c:v>-255.98382666458906</c:v>
                </c:pt>
                <c:pt idx="2">
                  <c:v>-405.84383881512821</c:v>
                </c:pt>
                <c:pt idx="3">
                  <c:v>-563.68586082756997</c:v>
                </c:pt>
                <c:pt idx="4">
                  <c:v>-726.10942718291756</c:v>
                </c:pt>
                <c:pt idx="5">
                  <c:v>-890.99382448353151</c:v>
                </c:pt>
                <c:pt idx="6">
                  <c:v>-1057.1357602224714</c:v>
                </c:pt>
                <c:pt idx="7">
                  <c:v>-1223.8968262006947</c:v>
                </c:pt>
                <c:pt idx="8">
                  <c:v>-1390.954271784517</c:v>
                </c:pt>
                <c:pt idx="9">
                  <c:v>-1558.1505806983816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B6-E343-B621-93D8E870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556384"/>
        <c:axId val="-1985155968"/>
      </c:lineChart>
      <c:catAx>
        <c:axId val="-198555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55968"/>
        <c:crosses val="autoZero"/>
        <c:auto val="1"/>
        <c:lblAlgn val="ctr"/>
        <c:lblOffset val="100"/>
        <c:noMultiLvlLbl val="0"/>
      </c:catAx>
      <c:valAx>
        <c:axId val="-198515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55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'3x5'!$U$6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'3x5'!$U$7:$U$16</c:f>
              <c:numCache>
                <c:formatCode>General</c:formatCode>
                <c:ptCount val="10"/>
                <c:pt idx="0">
                  <c:v>-138.2790532134967</c:v>
                </c:pt>
                <c:pt idx="1">
                  <c:v>-297.3133457701374</c:v>
                </c:pt>
                <c:pt idx="2">
                  <c:v>-471.8140839805215</c:v>
                </c:pt>
                <c:pt idx="3">
                  <c:v>-656.8015941825339</c:v>
                </c:pt>
                <c:pt idx="4">
                  <c:v>-848.37015697947163</c:v>
                </c:pt>
                <c:pt idx="5">
                  <c:v>-1043.8231005954676</c:v>
                </c:pt>
                <c:pt idx="6">
                  <c:v>-1241.4621356287428</c:v>
                </c:pt>
                <c:pt idx="7">
                  <c:v>-1440.2871872978067</c:v>
                </c:pt>
                <c:pt idx="8">
                  <c:v>-1639.7377566837738</c:v>
                </c:pt>
                <c:pt idx="9">
                  <c:v>-1839.5110661658048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26-48B2-A1FA-8D12D664B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479808"/>
        <c:axId val="-1985476784"/>
      </c:lineChart>
      <c:catAx>
        <c:axId val="-198547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476784"/>
        <c:crosses val="autoZero"/>
        <c:auto val="1"/>
        <c:lblAlgn val="ctr"/>
        <c:lblOffset val="100"/>
        <c:noMultiLvlLbl val="0"/>
      </c:catAx>
      <c:valAx>
        <c:axId val="-198547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47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'3x6'!$U$6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'3x6'!$U$7:$U$16</c:f>
              <c:numCache>
                <c:formatCode>General</c:formatCode>
                <c:ptCount val="10"/>
                <c:pt idx="0">
                  <c:v>-158.04255111545817</c:v>
                </c:pt>
                <c:pt idx="1">
                  <c:v>-339.26065128104182</c:v>
                </c:pt>
                <c:pt idx="2">
                  <c:v>-538.44178370135137</c:v>
                </c:pt>
                <c:pt idx="3">
                  <c:v>-750.4227181225815</c:v>
                </c:pt>
                <c:pt idx="4">
                  <c:v>-970.90329252077481</c:v>
                </c:pt>
                <c:pt idx="5">
                  <c:v>-1196.7137333372295</c:v>
                </c:pt>
                <c:pt idx="6">
                  <c:v>-1425.7174717820217</c:v>
                </c:pt>
                <c:pt idx="7">
                  <c:v>-1656.5670487301072</c:v>
                </c:pt>
                <c:pt idx="8">
                  <c:v>-1888.4540016037051</c:v>
                </c:pt>
                <c:pt idx="9">
                  <c:v>-2120.911201994626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25-4536-BE92-0DAB3951E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6075952"/>
        <c:axId val="-1936072928"/>
      </c:lineChart>
      <c:catAx>
        <c:axId val="-193607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6072928"/>
        <c:crosses val="autoZero"/>
        <c:auto val="1"/>
        <c:lblAlgn val="ctr"/>
        <c:lblOffset val="100"/>
        <c:noMultiLvlLbl val="0"/>
      </c:catAx>
      <c:valAx>
        <c:axId val="-193607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607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'3x7'!$U$6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'3x7'!$U$7:$U$16</c:f>
              <c:numCache>
                <c:formatCode>General</c:formatCode>
                <c:ptCount val="10"/>
                <c:pt idx="0">
                  <c:v>-178.61061888797269</c:v>
                </c:pt>
                <c:pt idx="1">
                  <c:v>-382.89006606296942</c:v>
                </c:pt>
                <c:pt idx="2">
                  <c:v>-607.57222156043838</c:v>
                </c:pt>
                <c:pt idx="3">
                  <c:v>-847.26691086300536</c:v>
                </c:pt>
                <c:pt idx="4">
                  <c:v>-1097.3054871280419</c:v>
                </c:pt>
                <c:pt idx="5">
                  <c:v>-1354.0946221690128</c:v>
                </c:pt>
                <c:pt idx="6">
                  <c:v>-1615.1000449060725</c:v>
                </c:pt>
                <c:pt idx="7">
                  <c:v>-1878.6481633622686</c:v>
                </c:pt>
                <c:pt idx="8">
                  <c:v>-2143.6875599839068</c:v>
                </c:pt>
                <c:pt idx="9">
                  <c:v>-2409.5824086448001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6B-4F91-A004-6AB09417E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5999136"/>
        <c:axId val="-1935996112"/>
      </c:lineChart>
      <c:catAx>
        <c:axId val="-193599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5996112"/>
        <c:crosses val="autoZero"/>
        <c:auto val="1"/>
        <c:lblAlgn val="ctr"/>
        <c:lblOffset val="100"/>
        <c:noMultiLvlLbl val="0"/>
      </c:catAx>
      <c:valAx>
        <c:axId val="-193599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599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'3x8'!$U$6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'3x8'!$U$7:$U$16</c:f>
              <c:numCache>
                <c:formatCode>General</c:formatCode>
                <c:ptCount val="10"/>
                <c:pt idx="0">
                  <c:v>-200.14761057214301</c:v>
                </c:pt>
                <c:pt idx="1">
                  <c:v>-428.60083666499935</c:v>
                </c:pt>
                <c:pt idx="2">
                  <c:v>-679.92857117500296</c:v>
                </c:pt>
                <c:pt idx="3">
                  <c:v>-948.44963816460847</c:v>
                </c:pt>
                <c:pt idx="4">
                  <c:v>-1229.1128457183036</c:v>
                </c:pt>
                <c:pt idx="5">
                  <c:v>-1517.9157808598034</c:v>
                </c:pt>
                <c:pt idx="6">
                  <c:v>-1811.9477220564518</c:v>
                </c:pt>
                <c:pt idx="7">
                  <c:v>-2109.2252238504284</c:v>
                </c:pt>
                <c:pt idx="8">
                  <c:v>-2408.46236548663</c:v>
                </c:pt>
                <c:pt idx="9">
                  <c:v>-2708.8568252247146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1F-4969-9C31-BD0E9832A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388176"/>
        <c:axId val="-1985314560"/>
      </c:lineChart>
      <c:catAx>
        <c:axId val="-198538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14560"/>
        <c:crosses val="autoZero"/>
        <c:auto val="1"/>
        <c:lblAlgn val="ctr"/>
        <c:lblOffset val="100"/>
        <c:noMultiLvlLbl val="0"/>
      </c:catAx>
      <c:valAx>
        <c:axId val="-198531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'3x9'!$U$6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'3x9'!$U$7:$U$16</c:f>
              <c:numCache>
                <c:formatCode>General</c:formatCode>
                <c:ptCount val="10"/>
                <c:pt idx="0">
                  <c:v>-222.66389642971762</c:v>
                </c:pt>
                <c:pt idx="1">
                  <c:v>-476.43440427141206</c:v>
                </c:pt>
                <c:pt idx="2">
                  <c:v>-755.62442438209848</c:v>
                </c:pt>
                <c:pt idx="3">
                  <c:v>-1054.1971049722151</c:v>
                </c:pt>
                <c:pt idx="4">
                  <c:v>-1366.6888713333844</c:v>
                </c:pt>
                <c:pt idx="5">
                  <c:v>-1688.6838979863899</c:v>
                </c:pt>
                <c:pt idx="6">
                  <c:v>-2016.9025907315117</c:v>
                </c:pt>
                <c:pt idx="7">
                  <c:v>-2349.0613811790627</c:v>
                </c:pt>
                <c:pt idx="8">
                  <c:v>-2683.6472541523522</c:v>
                </c:pt>
                <c:pt idx="9">
                  <c:v>-3019.6955676498678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F6-4C82-88E2-BE300815D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48272"/>
        <c:axId val="-1985145248"/>
      </c:lineChart>
      <c:catAx>
        <c:axId val="-198514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45248"/>
        <c:crosses val="autoZero"/>
        <c:auto val="1"/>
        <c:lblAlgn val="ctr"/>
        <c:lblOffset val="100"/>
        <c:noMultiLvlLbl val="0"/>
      </c:catAx>
      <c:valAx>
        <c:axId val="-198514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4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'3x10'!$U$6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'3x10'!$U$7:$U$16</c:f>
              <c:numCache>
                <c:formatCode>General</c:formatCode>
                <c:ptCount val="10"/>
                <c:pt idx="0">
                  <c:v>-246.08962266186006</c:v>
                </c:pt>
                <c:pt idx="1">
                  <c:v>-526.24710409226884</c:v>
                </c:pt>
                <c:pt idx="2">
                  <c:v>-834.45599981320038</c:v>
                </c:pt>
                <c:pt idx="3">
                  <c:v>-1164.2654941021501</c:v>
                </c:pt>
                <c:pt idx="4">
                  <c:v>-1509.7658098233862</c:v>
                </c:pt>
                <c:pt idx="5">
                  <c:v>-1866.1148568790991</c:v>
                </c:pt>
                <c:pt idx="6">
                  <c:v>-2229.6638390476855</c:v>
                </c:pt>
                <c:pt idx="7">
                  <c:v>-2597.8338188901862</c:v>
                </c:pt>
                <c:pt idx="8">
                  <c:v>-2968.8900936082309</c:v>
                </c:pt>
                <c:pt idx="9">
                  <c:v>-3341.7099176971783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42-42CD-8E23-47038D1C6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'4x4'!$U$6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'4x4'!$U$7:$U$16</c:f>
              <c:numCache>
                <c:formatCode>General</c:formatCode>
                <c:ptCount val="10"/>
                <c:pt idx="0">
                  <c:v>-207.71553044385075</c:v>
                </c:pt>
                <c:pt idx="1">
                  <c:v>-652.72985946739072</c:v>
                </c:pt>
                <c:pt idx="2">
                  <c:v>-1348.8671646259272</c:v>
                </c:pt>
                <c:pt idx="3">
                  <c:v>-2301.5168116366958</c:v>
                </c:pt>
                <c:pt idx="4">
                  <c:v>-3512.5443970506394</c:v>
                </c:pt>
                <c:pt idx="5">
                  <c:v>-4982.5480358929872</c:v>
                </c:pt>
                <c:pt idx="6">
                  <c:v>-6711.7100251700158</c:v>
                </c:pt>
                <c:pt idx="7">
                  <c:v>-8700.0840286838102</c:v>
                </c:pt>
                <c:pt idx="8">
                  <c:v>-10947.685454289394</c:v>
                </c:pt>
                <c:pt idx="9">
                  <c:v>-13454.518643998535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31-C347-9EA6-F9A0D5BA8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'4x5'!$U$6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'4x5'!$U$7:$U$16</c:f>
              <c:numCache>
                <c:formatCode>General</c:formatCode>
                <c:ptCount val="10"/>
                <c:pt idx="0">
                  <c:v>-251.68482714783221</c:v>
                </c:pt>
                <c:pt idx="1">
                  <c:v>-792.08548946157907</c:v>
                </c:pt>
                <c:pt idx="2">
                  <c:v>-1639.9648298844133</c:v>
                </c:pt>
                <c:pt idx="3">
                  <c:v>-2803.344058894445</c:v>
                </c:pt>
                <c:pt idx="4">
                  <c:v>-4285.2792839014128</c:v>
                </c:pt>
                <c:pt idx="5">
                  <c:v>-6086.8493557090078</c:v>
                </c:pt>
                <c:pt idx="6">
                  <c:v>-8208.4161264137911</c:v>
                </c:pt>
                <c:pt idx="7">
                  <c:v>-10650.09673731339</c:v>
                </c:pt>
                <c:pt idx="8">
                  <c:v>-13411.92815463449</c:v>
                </c:pt>
                <c:pt idx="9">
                  <c:v>-16493.921823200788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BE-4144-8538-D1A3E4F05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'4x6'!$U$6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'4x6'!$U$7:$U$16</c:f>
              <c:numCache>
                <c:formatCode>General</c:formatCode>
                <c:ptCount val="10"/>
                <c:pt idx="0">
                  <c:v>-296.4230984649929</c:v>
                </c:pt>
                <c:pt idx="1">
                  <c:v>-933.64997980919236</c:v>
                </c:pt>
                <c:pt idx="2">
                  <c:v>-1935.3612619484099</c:v>
                </c:pt>
                <c:pt idx="3">
                  <c:v>-3312.3025923454697</c:v>
                </c:pt>
                <c:pt idx="4">
                  <c:v>-5068.8323316339056</c:v>
                </c:pt>
                <c:pt idx="5">
                  <c:v>-7206.5892230711142</c:v>
                </c:pt>
                <c:pt idx="6">
                  <c:v>-9726.158529685501</c:v>
                </c:pt>
                <c:pt idx="7">
                  <c:v>-12627.741905341467</c:v>
                </c:pt>
                <c:pt idx="8">
                  <c:v>-15911.407052904342</c:v>
                </c:pt>
                <c:pt idx="9">
                  <c:v>-19577.176266223945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44-4E41-A1E7-1256B3C7A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'4x7'!$U$6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'4x7'!$U$7:$U$16</c:f>
              <c:numCache>
                <c:formatCode>General</c:formatCode>
                <c:ptCount val="10"/>
                <c:pt idx="0">
                  <c:v>-342.31798488610201</c:v>
                </c:pt>
                <c:pt idx="1">
                  <c:v>-1078.7125805660103</c:v>
                </c:pt>
                <c:pt idx="2">
                  <c:v>-2237.7599215374498</c:v>
                </c:pt>
                <c:pt idx="3">
                  <c:v>-3832.9517363460709</c:v>
                </c:pt>
                <c:pt idx="4">
                  <c:v>-5869.9940510065107</c:v>
                </c:pt>
                <c:pt idx="5">
                  <c:v>-8351.1251541130332</c:v>
                </c:pt>
                <c:pt idx="6">
                  <c:v>-11277.178904130747</c:v>
                </c:pt>
                <c:pt idx="7">
                  <c:v>-14648.454912077874</c:v>
                </c:pt>
                <c:pt idx="8">
                  <c:v>-18465.058047417777</c:v>
                </c:pt>
                <c:pt idx="9">
                  <c:v>-22727.024303581915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A8-184C-8865-AEE66559C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'4x8'!$U$6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'4x8'!$U$7:$U$16</c:f>
              <c:numCache>
                <c:formatCode>General</c:formatCode>
                <c:ptCount val="10"/>
                <c:pt idx="0">
                  <c:v>-389.47498794034243</c:v>
                </c:pt>
                <c:pt idx="1">
                  <c:v>-1227.6557820543012</c:v>
                </c:pt>
                <c:pt idx="2">
                  <c:v>-2548.0044386433838</c:v>
                </c:pt>
                <c:pt idx="3">
                  <c:v>-4366.7497073010745</c:v>
                </c:pt>
                <c:pt idx="4">
                  <c:v>-6690.953432691912</c:v>
                </c:pt>
                <c:pt idx="5">
                  <c:v>-9523.4669559358426</c:v>
                </c:pt>
                <c:pt idx="6">
                  <c:v>-12865.383600120122</c:v>
                </c:pt>
                <c:pt idx="7">
                  <c:v>-16717.107619297338</c:v>
                </c:pt>
                <c:pt idx="8">
                  <c:v>-21078.784593997843</c:v>
                </c:pt>
                <c:pt idx="9">
                  <c:v>-25950.465924768607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F8-5546-9734-F1DB0791D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'4x9'!$U$6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'4x9'!$U$7:$U$16</c:f>
              <c:numCache>
                <c:formatCode>General</c:formatCode>
                <c:ptCount val="10"/>
                <c:pt idx="0">
                  <c:v>-437.84895368291558</c:v>
                </c:pt>
                <c:pt idx="1">
                  <c:v>-1380.370485558567</c:v>
                </c:pt>
                <c:pt idx="2">
                  <c:v>-2865.9137808176674</c:v>
                </c:pt>
                <c:pt idx="3">
                  <c:v>-4913.4237231263915</c:v>
                </c:pt>
                <c:pt idx="4">
                  <c:v>-7531.3071836895087</c:v>
                </c:pt>
                <c:pt idx="5">
                  <c:v>-10723.026875659225</c:v>
                </c:pt>
                <c:pt idx="6">
                  <c:v>-14489.9372305489</c:v>
                </c:pt>
                <c:pt idx="7">
                  <c:v>-18832.549046467801</c:v>
                </c:pt>
                <c:pt idx="8">
                  <c:v>-23751.049920916899</c:v>
                </c:pt>
                <c:pt idx="9">
                  <c:v>-29245.507395683191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6D-8C4F-A8D7-9A508093E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'4x10'!$U$6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'4x10'!$U$7:$U$16</c:f>
              <c:numCache>
                <c:formatCode>General</c:formatCode>
                <c:ptCount val="10"/>
                <c:pt idx="0">
                  <c:v>-487.3205379703702</c:v>
                </c:pt>
                <c:pt idx="1">
                  <c:v>-1536.5018642693631</c:v>
                </c:pt>
                <c:pt idx="2">
                  <c:v>-3190.7876786736078</c:v>
                </c:pt>
                <c:pt idx="3">
                  <c:v>-5471.8148983988849</c:v>
                </c:pt>
                <c:pt idx="4">
                  <c:v>-8389.3163243360723</c:v>
                </c:pt>
                <c:pt idx="5">
                  <c:v>-11947.356639716667</c:v>
                </c:pt>
                <c:pt idx="6">
                  <c:v>-16147.547867274681</c:v>
                </c:pt>
                <c:pt idx="7">
                  <c:v>-20990.506361406922</c:v>
                </c:pt>
                <c:pt idx="8">
                  <c:v>-26476.461597079182</c:v>
                </c:pt>
                <c:pt idx="9">
                  <c:v>-32605.49732221711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49-A248-A885-3AD9B5ED6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403225</xdr:colOff>
      <xdr:row>3</xdr:row>
      <xdr:rowOff>180975</xdr:rowOff>
    </xdr:from>
    <xdr:to>
      <xdr:col>29</xdr:col>
      <xdr:colOff>171450</xdr:colOff>
      <xdr:row>16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339725</xdr:colOff>
      <xdr:row>19</xdr:row>
      <xdr:rowOff>196850</xdr:rowOff>
    </xdr:from>
    <xdr:to>
      <xdr:col>28</xdr:col>
      <xdr:colOff>631825</xdr:colOff>
      <xdr:row>31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187325</xdr:colOff>
      <xdr:row>35</xdr:row>
      <xdr:rowOff>63500</xdr:rowOff>
    </xdr:from>
    <xdr:to>
      <xdr:col>29</xdr:col>
      <xdr:colOff>479425</xdr:colOff>
      <xdr:row>46</xdr:row>
      <xdr:rowOff>190500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422275</xdr:colOff>
      <xdr:row>18</xdr:row>
      <xdr:rowOff>57150</xdr:rowOff>
    </xdr:from>
    <xdr:to>
      <xdr:col>12</xdr:col>
      <xdr:colOff>571500</xdr:colOff>
      <xdr:row>32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C9E2E1-79FF-497B-ADD2-1DD41F8FA6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422275</xdr:colOff>
      <xdr:row>18</xdr:row>
      <xdr:rowOff>57150</xdr:rowOff>
    </xdr:from>
    <xdr:to>
      <xdr:col>12</xdr:col>
      <xdr:colOff>571500</xdr:colOff>
      <xdr:row>32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158397</xdr:colOff>
      <xdr:row>18</xdr:row>
      <xdr:rowOff>14817</xdr:rowOff>
    </xdr:from>
    <xdr:to>
      <xdr:col>13</xdr:col>
      <xdr:colOff>310445</xdr:colOff>
      <xdr:row>31</xdr:row>
      <xdr:rowOff>183797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285750</xdr:colOff>
      <xdr:row>17</xdr:row>
      <xdr:rowOff>110066</xdr:rowOff>
    </xdr:from>
    <xdr:to>
      <xdr:col>13</xdr:col>
      <xdr:colOff>434975</xdr:colOff>
      <xdr:row>31</xdr:row>
      <xdr:rowOff>80080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31750</xdr:colOff>
      <xdr:row>18</xdr:row>
      <xdr:rowOff>161925</xdr:rowOff>
    </xdr:from>
    <xdr:to>
      <xdr:col>13</xdr:col>
      <xdr:colOff>180975</xdr:colOff>
      <xdr:row>32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34925</xdr:colOff>
      <xdr:row>17</xdr:row>
      <xdr:rowOff>200025</xdr:rowOff>
    </xdr:from>
    <xdr:to>
      <xdr:col>12</xdr:col>
      <xdr:colOff>187325</xdr:colOff>
      <xdr:row>31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314325</xdr:colOff>
      <xdr:row>19</xdr:row>
      <xdr:rowOff>9525</xdr:rowOff>
    </xdr:from>
    <xdr:to>
      <xdr:col>12</xdr:col>
      <xdr:colOff>466725</xdr:colOff>
      <xdr:row>32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98425</xdr:colOff>
      <xdr:row>16</xdr:row>
      <xdr:rowOff>190500</xdr:rowOff>
    </xdr:from>
    <xdr:to>
      <xdr:col>12</xdr:col>
      <xdr:colOff>247650</xdr:colOff>
      <xdr:row>30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18</xdr:row>
      <xdr:rowOff>111125</xdr:rowOff>
    </xdr:from>
    <xdr:to>
      <xdr:col>12</xdr:col>
      <xdr:colOff>209550</xdr:colOff>
      <xdr:row>32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16</xdr:row>
      <xdr:rowOff>47625</xdr:rowOff>
    </xdr:from>
    <xdr:to>
      <xdr:col>12</xdr:col>
      <xdr:colOff>171450</xdr:colOff>
      <xdr:row>30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34925</xdr:colOff>
      <xdr:row>19</xdr:row>
      <xdr:rowOff>34925</xdr:rowOff>
    </xdr:from>
    <xdr:to>
      <xdr:col>12</xdr:col>
      <xdr:colOff>187325</xdr:colOff>
      <xdr:row>33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60325</xdr:colOff>
      <xdr:row>18</xdr:row>
      <xdr:rowOff>123825</xdr:rowOff>
    </xdr:from>
    <xdr:to>
      <xdr:col>12</xdr:col>
      <xdr:colOff>212725</xdr:colOff>
      <xdr:row>32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19</xdr:row>
      <xdr:rowOff>9525</xdr:rowOff>
    </xdr:from>
    <xdr:to>
      <xdr:col>12</xdr:col>
      <xdr:colOff>200025</xdr:colOff>
      <xdr:row>32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8114</xdr:colOff>
      <xdr:row>18</xdr:row>
      <xdr:rowOff>71613</xdr:rowOff>
    </xdr:from>
    <xdr:to>
      <xdr:col>16</xdr:col>
      <xdr:colOff>389114</xdr:colOff>
      <xdr:row>32</xdr:row>
      <xdr:rowOff>30338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136525</xdr:colOff>
      <xdr:row>18</xdr:row>
      <xdr:rowOff>200025</xdr:rowOff>
    </xdr:from>
    <xdr:to>
      <xdr:col>12</xdr:col>
      <xdr:colOff>288925</xdr:colOff>
      <xdr:row>32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34925</xdr:colOff>
      <xdr:row>19</xdr:row>
      <xdr:rowOff>22225</xdr:rowOff>
    </xdr:from>
    <xdr:to>
      <xdr:col>12</xdr:col>
      <xdr:colOff>187325</xdr:colOff>
      <xdr:row>31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19</xdr:row>
      <xdr:rowOff>60325</xdr:rowOff>
    </xdr:from>
    <xdr:to>
      <xdr:col>12</xdr:col>
      <xdr:colOff>276225</xdr:colOff>
      <xdr:row>31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136525</xdr:colOff>
      <xdr:row>19</xdr:row>
      <xdr:rowOff>73025</xdr:rowOff>
    </xdr:from>
    <xdr:to>
      <xdr:col>12</xdr:col>
      <xdr:colOff>288925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136525</xdr:colOff>
      <xdr:row>19</xdr:row>
      <xdr:rowOff>85725</xdr:rowOff>
    </xdr:from>
    <xdr:to>
      <xdr:col>12</xdr:col>
      <xdr:colOff>288925</xdr:colOff>
      <xdr:row>31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60325</xdr:colOff>
      <xdr:row>19</xdr:row>
      <xdr:rowOff>73025</xdr:rowOff>
    </xdr:from>
    <xdr:to>
      <xdr:col>12</xdr:col>
      <xdr:colOff>212725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98425</xdr:colOff>
      <xdr:row>19</xdr:row>
      <xdr:rowOff>85725</xdr:rowOff>
    </xdr:from>
    <xdr:to>
      <xdr:col>12</xdr:col>
      <xdr:colOff>250825</xdr:colOff>
      <xdr:row>31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19</xdr:row>
      <xdr:rowOff>22225</xdr:rowOff>
    </xdr:from>
    <xdr:to>
      <xdr:col>12</xdr:col>
      <xdr:colOff>200025</xdr:colOff>
      <xdr:row>31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19</xdr:row>
      <xdr:rowOff>85725</xdr:rowOff>
    </xdr:from>
    <xdr:to>
      <xdr:col>12</xdr:col>
      <xdr:colOff>200025</xdr:colOff>
      <xdr:row>31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657225</xdr:colOff>
      <xdr:row>19</xdr:row>
      <xdr:rowOff>47625</xdr:rowOff>
    </xdr:from>
    <xdr:to>
      <xdr:col>12</xdr:col>
      <xdr:colOff>149225</xdr:colOff>
      <xdr:row>31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6E7FF7-B687-8541-B657-8E9F795F75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B9D68E-FFEC-B841-998B-F5763A87F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8540C-3F12-C64F-ABC6-92C3DB5E87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BA0CE6-9544-0944-BE56-C64B4C0BC6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C3C6FB-7E55-304E-9639-C7C997F1DF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0F22FF-4884-BB42-B54F-40B1F580FF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F5CD6F-7D81-4548-B549-CA83321877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1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2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3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4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8.bin"/><Relationship Id="rId4" Type="http://schemas.openxmlformats.org/officeDocument/2006/relationships/comments" Target="../comments5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9.bin"/><Relationship Id="rId4" Type="http://schemas.openxmlformats.org/officeDocument/2006/relationships/comments" Target="../comments6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0.bin"/><Relationship Id="rId4" Type="http://schemas.openxmlformats.org/officeDocument/2006/relationships/comments" Target="../comments7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1.bin"/><Relationship Id="rId4" Type="http://schemas.openxmlformats.org/officeDocument/2006/relationships/comments" Target="../comments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2.bin"/><Relationship Id="rId4" Type="http://schemas.openxmlformats.org/officeDocument/2006/relationships/comments" Target="../comments9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3.bin"/><Relationship Id="rId4" Type="http://schemas.openxmlformats.org/officeDocument/2006/relationships/comments" Target="../comments10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24.bin"/><Relationship Id="rId4" Type="http://schemas.openxmlformats.org/officeDocument/2006/relationships/comments" Target="../comments11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5.bin"/><Relationship Id="rId4" Type="http://schemas.openxmlformats.org/officeDocument/2006/relationships/comments" Target="../comments12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6.bin"/><Relationship Id="rId4" Type="http://schemas.openxmlformats.org/officeDocument/2006/relationships/comments" Target="../comments13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7.bin"/><Relationship Id="rId4" Type="http://schemas.openxmlformats.org/officeDocument/2006/relationships/comments" Target="../comments14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8.bin"/><Relationship Id="rId4" Type="http://schemas.openxmlformats.org/officeDocument/2006/relationships/comments" Target="../comments15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9.bin"/><Relationship Id="rId4" Type="http://schemas.openxmlformats.org/officeDocument/2006/relationships/comments" Target="../comments16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30.bin"/><Relationship Id="rId4" Type="http://schemas.openxmlformats.org/officeDocument/2006/relationships/comments" Target="../comments17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1.bin"/><Relationship Id="rId4" Type="http://schemas.openxmlformats.org/officeDocument/2006/relationships/comments" Target="../comments18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2.bin"/><Relationship Id="rId4" Type="http://schemas.openxmlformats.org/officeDocument/2006/relationships/comments" Target="../comments19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3.bin"/><Relationship Id="rId4" Type="http://schemas.openxmlformats.org/officeDocument/2006/relationships/comments" Target="../comments20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4.bin"/><Relationship Id="rId4" Type="http://schemas.openxmlformats.org/officeDocument/2006/relationships/comments" Target="../comments21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5.bin"/><Relationship Id="rId4" Type="http://schemas.openxmlformats.org/officeDocument/2006/relationships/comments" Target="../comments22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6.bin"/><Relationship Id="rId4" Type="http://schemas.openxmlformats.org/officeDocument/2006/relationships/comments" Target="../comments23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7.bin"/><Relationship Id="rId4" Type="http://schemas.openxmlformats.org/officeDocument/2006/relationships/comments" Target="../comments24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8.bin"/><Relationship Id="rId4" Type="http://schemas.openxmlformats.org/officeDocument/2006/relationships/comments" Target="../comments25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9.bin"/><Relationship Id="rId4" Type="http://schemas.openxmlformats.org/officeDocument/2006/relationships/comments" Target="../comments26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0.bin"/><Relationship Id="rId4" Type="http://schemas.openxmlformats.org/officeDocument/2006/relationships/comments" Target="../comments27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1.bin"/><Relationship Id="rId4" Type="http://schemas.openxmlformats.org/officeDocument/2006/relationships/comments" Target="../comments28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2.bin"/><Relationship Id="rId4" Type="http://schemas.openxmlformats.org/officeDocument/2006/relationships/comments" Target="../comments29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3.bin"/><Relationship Id="rId4" Type="http://schemas.openxmlformats.org/officeDocument/2006/relationships/comments" Target="../comments30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4.bin"/><Relationship Id="rId4" Type="http://schemas.openxmlformats.org/officeDocument/2006/relationships/comments" Target="../comments31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5.bin"/><Relationship Id="rId4" Type="http://schemas.openxmlformats.org/officeDocument/2006/relationships/comments" Target="../comments3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0E97B-2344-784D-8B72-D54A88D5AC84}">
  <dimension ref="A1:AW26"/>
  <sheetViews>
    <sheetView tabSelected="1" zoomScale="70" zoomScaleNormal="70" workbookViewId="0">
      <pane xSplit="1" ySplit="22" topLeftCell="B24" activePane="bottomRight" state="frozen"/>
      <selection pane="topRight" activeCell="B1" sqref="B1"/>
      <selection pane="bottomLeft" activeCell="A22" sqref="A22"/>
      <selection pane="bottomRight" activeCell="H29" sqref="H29"/>
    </sheetView>
  </sheetViews>
  <sheetFormatPr defaultColWidth="5.796875" defaultRowHeight="15.6" x14ac:dyDescent="0.3"/>
  <cols>
    <col min="1" max="1" width="4.69921875" style="388" customWidth="1"/>
    <col min="2" max="2" width="2.69921875" customWidth="1"/>
    <col min="3" max="3" width="5.796875" style="319"/>
    <col min="4" max="4" width="7.8984375" style="319" customWidth="1"/>
    <col min="5" max="8" width="4.69921875" customWidth="1"/>
    <col min="9" max="10" width="10.69921875" customWidth="1"/>
    <col min="11" max="11" width="9.69921875" customWidth="1"/>
    <col min="12" max="12" width="2.69921875" customWidth="1"/>
    <col min="13" max="23" width="4.796875" style="316" customWidth="1"/>
    <col min="24" max="24" width="2.69921875" customWidth="1"/>
    <col min="25" max="35" width="4.796875" customWidth="1"/>
    <col min="36" max="36" width="2.69921875" customWidth="1"/>
    <col min="37" max="47" width="4.796875" customWidth="1"/>
    <col min="48" max="48" width="2.69921875" customWidth="1"/>
    <col min="49" max="49" width="24.796875" customWidth="1"/>
  </cols>
  <sheetData>
    <row r="1" spans="1:49" ht="23.4" x14ac:dyDescent="0.45">
      <c r="A1" s="389"/>
      <c r="B1" s="577" t="s">
        <v>328</v>
      </c>
      <c r="C1" s="578"/>
      <c r="D1" s="578"/>
      <c r="E1" s="578"/>
      <c r="F1" s="578"/>
      <c r="G1" s="578"/>
      <c r="H1" s="578"/>
      <c r="I1" s="578"/>
      <c r="J1" s="578"/>
      <c r="K1" s="578"/>
      <c r="L1" s="578"/>
      <c r="M1" s="578"/>
      <c r="N1" s="578"/>
      <c r="O1" s="578"/>
      <c r="P1" s="578"/>
      <c r="Q1" s="578"/>
      <c r="R1" s="578"/>
      <c r="S1" s="578"/>
      <c r="T1" s="578"/>
      <c r="U1" s="578"/>
      <c r="V1" s="578"/>
      <c r="W1" s="578"/>
      <c r="X1" s="578"/>
      <c r="Y1" s="578"/>
      <c r="Z1" s="578"/>
      <c r="AA1" s="578"/>
      <c r="AB1" s="578"/>
      <c r="AC1" s="578"/>
      <c r="AD1" s="578"/>
      <c r="AE1" s="578"/>
      <c r="AF1" s="578"/>
      <c r="AG1" s="578"/>
      <c r="AH1" s="578"/>
      <c r="AI1" s="578"/>
      <c r="AJ1" s="578"/>
      <c r="AK1" s="578"/>
      <c r="AL1" s="578"/>
      <c r="AM1" s="578"/>
      <c r="AN1" s="578"/>
      <c r="AO1" s="578"/>
      <c r="AP1" s="578"/>
      <c r="AQ1" s="578"/>
      <c r="AR1" s="578"/>
      <c r="AS1" s="578"/>
      <c r="AT1" s="578"/>
      <c r="AU1" s="578"/>
      <c r="AV1" s="578"/>
      <c r="AW1" s="578"/>
    </row>
    <row r="2" spans="1:49" s="382" customFormat="1" ht="21.6" thickBot="1" x14ac:dyDescent="0.45">
      <c r="A2" s="389"/>
      <c r="B2" s="381"/>
      <c r="C2" s="450" t="s">
        <v>257</v>
      </c>
      <c r="D2" s="451"/>
      <c r="E2" s="451"/>
      <c r="F2" s="451"/>
      <c r="G2" s="451"/>
      <c r="H2" s="451"/>
      <c r="I2" s="451"/>
      <c r="J2" s="451"/>
      <c r="K2" s="452"/>
      <c r="M2" s="482" t="s">
        <v>258</v>
      </c>
      <c r="N2" s="483"/>
      <c r="O2" s="483"/>
      <c r="P2" s="483"/>
      <c r="Q2" s="483"/>
      <c r="R2" s="483"/>
      <c r="S2" s="483"/>
      <c r="T2" s="483"/>
      <c r="U2" s="483"/>
      <c r="V2" s="483"/>
      <c r="W2" s="484"/>
      <c r="Y2" s="482" t="s">
        <v>260</v>
      </c>
      <c r="Z2" s="483"/>
      <c r="AA2" s="483"/>
      <c r="AB2" s="483"/>
      <c r="AC2" s="483"/>
      <c r="AD2" s="483"/>
      <c r="AE2" s="483"/>
      <c r="AF2" s="483"/>
      <c r="AG2" s="483"/>
      <c r="AH2" s="483"/>
      <c r="AI2" s="484"/>
      <c r="AK2" s="482" t="s">
        <v>259</v>
      </c>
      <c r="AL2" s="483"/>
      <c r="AM2" s="483"/>
      <c r="AN2" s="483"/>
      <c r="AO2" s="483"/>
      <c r="AP2" s="483"/>
      <c r="AQ2" s="483"/>
      <c r="AR2" s="483"/>
      <c r="AS2" s="483"/>
      <c r="AT2" s="483"/>
      <c r="AU2" s="484"/>
    </row>
    <row r="3" spans="1:49" ht="16.2" thickBot="1" x14ac:dyDescent="0.35">
      <c r="C3" s="387" t="s">
        <v>205</v>
      </c>
      <c r="D3" s="445" t="s">
        <v>311</v>
      </c>
      <c r="E3" s="461" t="s">
        <v>208</v>
      </c>
      <c r="F3" s="462"/>
      <c r="G3" s="474" t="s">
        <v>264</v>
      </c>
      <c r="H3" s="462"/>
      <c r="I3" s="386" t="s">
        <v>262</v>
      </c>
      <c r="J3" s="394" t="s">
        <v>267</v>
      </c>
      <c r="K3" s="386" t="s">
        <v>263</v>
      </c>
      <c r="M3" s="325" t="str">
        <f>Summary!B3</f>
        <v>Hard</v>
      </c>
      <c r="N3" s="325" t="str">
        <f>Summary!C3</f>
        <v>A</v>
      </c>
      <c r="O3" s="325">
        <f>Summary!D3</f>
        <v>2</v>
      </c>
      <c r="P3" s="325">
        <f>Summary!E3</f>
        <v>3</v>
      </c>
      <c r="Q3" s="325">
        <f>Summary!F3</f>
        <v>4</v>
      </c>
      <c r="R3" s="325">
        <f>Summary!G3</f>
        <v>5</v>
      </c>
      <c r="S3" s="325">
        <f>Summary!H3</f>
        <v>6</v>
      </c>
      <c r="T3" s="325">
        <f>Summary!I3</f>
        <v>7</v>
      </c>
      <c r="U3" s="325">
        <f>Summary!J3</f>
        <v>8</v>
      </c>
      <c r="V3" s="325">
        <f>Summary!K3</f>
        <v>9</v>
      </c>
      <c r="W3" s="325">
        <f>Summary!L3</f>
        <v>10</v>
      </c>
      <c r="Y3" s="48" t="str">
        <f>Summary!B14</f>
        <v>Soft</v>
      </c>
      <c r="Z3" s="48" t="str">
        <f>Summary!C14</f>
        <v>A</v>
      </c>
      <c r="AA3" s="48">
        <f>Summary!D14</f>
        <v>2</v>
      </c>
      <c r="AB3" s="48">
        <f>Summary!E14</f>
        <v>3</v>
      </c>
      <c r="AC3" s="48">
        <f>Summary!F14</f>
        <v>4</v>
      </c>
      <c r="AD3" s="48">
        <f>Summary!G14</f>
        <v>5</v>
      </c>
      <c r="AE3" s="48">
        <f>Summary!H14</f>
        <v>6</v>
      </c>
      <c r="AF3" s="48">
        <f>Summary!I14</f>
        <v>7</v>
      </c>
      <c r="AG3" s="48">
        <f>Summary!J14</f>
        <v>8</v>
      </c>
      <c r="AH3" s="48">
        <f>Summary!K14</f>
        <v>9</v>
      </c>
      <c r="AI3" s="48">
        <f>Summary!L14</f>
        <v>10</v>
      </c>
      <c r="AK3" s="48" t="str">
        <f>Summary!B23</f>
        <v>Pair</v>
      </c>
      <c r="AL3" s="48" t="str">
        <f>Summary!C23</f>
        <v>A</v>
      </c>
      <c r="AM3" s="48">
        <f>Summary!D23</f>
        <v>2</v>
      </c>
      <c r="AN3" s="48">
        <f>Summary!E23</f>
        <v>3</v>
      </c>
      <c r="AO3" s="48">
        <f>Summary!F23</f>
        <v>4</v>
      </c>
      <c r="AP3" s="48">
        <f>Summary!G23</f>
        <v>5</v>
      </c>
      <c r="AQ3" s="48">
        <f>Summary!H23</f>
        <v>6</v>
      </c>
      <c r="AR3" s="48">
        <f>Summary!I23</f>
        <v>7</v>
      </c>
      <c r="AS3" s="48">
        <f>Summary!J23</f>
        <v>8</v>
      </c>
      <c r="AT3" s="48">
        <f>Summary!K23</f>
        <v>9</v>
      </c>
      <c r="AU3" s="48">
        <f>Summary!L23</f>
        <v>10</v>
      </c>
      <c r="AW3" s="371" t="str">
        <f>Summary!B34</f>
        <v>EV = -0.0313878519608082</v>
      </c>
    </row>
    <row r="4" spans="1:49" x14ac:dyDescent="0.3">
      <c r="C4" s="390" t="s">
        <v>22</v>
      </c>
      <c r="D4" s="447"/>
      <c r="E4" s="463">
        <f>COUNTIF($A:$A,C4)+COUNTIF($A:$A,1)+D4</f>
        <v>0</v>
      </c>
      <c r="F4" s="464"/>
      <c r="G4" s="488">
        <f>Inittialize!E3</f>
        <v>32</v>
      </c>
      <c r="H4" s="488"/>
      <c r="I4" s="398" t="e">
        <f t="shared" ref="I4:I13" si="0">E4/$E$17</f>
        <v>#DIV/0!</v>
      </c>
      <c r="J4" s="398">
        <f>E4/Inittialize!$C$17</f>
        <v>0</v>
      </c>
      <c r="K4" s="398">
        <f t="shared" ref="K4:K13" si="1">G4/$G$17</f>
        <v>7.6923076923076927E-2</v>
      </c>
      <c r="M4" s="48" t="str">
        <f>Summary!B4</f>
        <v>5-8</v>
      </c>
      <c r="N4" s="317" t="str">
        <f>Summary!C4</f>
        <v>H</v>
      </c>
      <c r="O4" s="317" t="str">
        <f>Summary!D4</f>
        <v>H</v>
      </c>
      <c r="P4" s="317" t="str">
        <f>Summary!E4</f>
        <v>H</v>
      </c>
      <c r="Q4" s="317" t="str">
        <f>Summary!F4</f>
        <v>H</v>
      </c>
      <c r="R4" s="317" t="str">
        <f>Summary!G4</f>
        <v>H</v>
      </c>
      <c r="S4" s="317" t="str">
        <f>Summary!H4</f>
        <v>H</v>
      </c>
      <c r="T4" s="317" t="str">
        <f>Summary!I4</f>
        <v>H</v>
      </c>
      <c r="U4" s="317" t="str">
        <f>Summary!J4</f>
        <v>H</v>
      </c>
      <c r="V4" s="317" t="str">
        <f>Summary!K4</f>
        <v>H</v>
      </c>
      <c r="W4" s="317" t="str">
        <f>Summary!L4</f>
        <v>H</v>
      </c>
      <c r="Y4" s="48">
        <f>Summary!B15</f>
        <v>13</v>
      </c>
      <c r="Z4" s="317" t="str">
        <f>Summary!C15</f>
        <v>H</v>
      </c>
      <c r="AA4" s="317" t="str">
        <f>Summary!D15</f>
        <v>H</v>
      </c>
      <c r="AB4" s="317" t="str">
        <f>Summary!E15</f>
        <v>H</v>
      </c>
      <c r="AC4" s="317" t="str">
        <f>Summary!F15</f>
        <v>H</v>
      </c>
      <c r="AD4" s="317" t="str">
        <f>Summary!G15</f>
        <v>H</v>
      </c>
      <c r="AE4" s="317" t="str">
        <f>Summary!H15</f>
        <v>D</v>
      </c>
      <c r="AF4" s="317" t="str">
        <f>Summary!I15</f>
        <v>H</v>
      </c>
      <c r="AG4" s="317" t="str">
        <f>Summary!J15</f>
        <v>H</v>
      </c>
      <c r="AH4" s="317" t="str">
        <f>Summary!K15</f>
        <v>H</v>
      </c>
      <c r="AI4" s="317" t="str">
        <f>Summary!L15</f>
        <v>H</v>
      </c>
      <c r="AK4" s="48" t="str">
        <f>Summary!B24</f>
        <v>A</v>
      </c>
      <c r="AL4" s="317">
        <f>Summary!C24</f>
        <v>2</v>
      </c>
      <c r="AM4" s="317">
        <f>Summary!D24</f>
        <v>2</v>
      </c>
      <c r="AN4" s="317">
        <f>Summary!E24</f>
        <v>2</v>
      </c>
      <c r="AO4" s="317">
        <f>Summary!F24</f>
        <v>2</v>
      </c>
      <c r="AP4" s="317">
        <f>Summary!G24</f>
        <v>2</v>
      </c>
      <c r="AQ4" s="317">
        <f>Summary!H24</f>
        <v>2</v>
      </c>
      <c r="AR4" s="317">
        <f>Summary!I24</f>
        <v>2</v>
      </c>
      <c r="AS4" s="317">
        <f>Summary!J24</f>
        <v>2</v>
      </c>
      <c r="AT4" s="317">
        <f>Summary!K24</f>
        <v>2</v>
      </c>
      <c r="AU4" s="317">
        <f>Summary!L24</f>
        <v>2</v>
      </c>
      <c r="AW4" s="371" t="str">
        <f>Summary!B35</f>
        <v>EV = -3.13878519608082 %</v>
      </c>
    </row>
    <row r="5" spans="1:49" x14ac:dyDescent="0.3">
      <c r="C5" s="324">
        <v>2</v>
      </c>
      <c r="D5" s="448"/>
      <c r="E5" s="473">
        <f>COUNTIF($A:$A,C5)+D5</f>
        <v>0</v>
      </c>
      <c r="F5" s="455"/>
      <c r="G5" s="472">
        <f>Inittialize!E4</f>
        <v>32</v>
      </c>
      <c r="H5" s="472"/>
      <c r="I5" s="401" t="e">
        <f t="shared" si="0"/>
        <v>#DIV/0!</v>
      </c>
      <c r="J5" s="398">
        <f>E5/Inittialize!$C$17</f>
        <v>0</v>
      </c>
      <c r="K5" s="398">
        <f t="shared" si="1"/>
        <v>7.6923076923076927E-2</v>
      </c>
      <c r="M5" s="48">
        <f>Summary!B5</f>
        <v>9</v>
      </c>
      <c r="N5" s="317" t="str">
        <f>Summary!C5</f>
        <v>H</v>
      </c>
      <c r="O5" s="317" t="str">
        <f>Summary!D5</f>
        <v>H</v>
      </c>
      <c r="P5" s="317" t="str">
        <f>Summary!E5</f>
        <v>D</v>
      </c>
      <c r="Q5" s="317" t="str">
        <f>Summary!F5</f>
        <v>D</v>
      </c>
      <c r="R5" s="317" t="str">
        <f>Summary!G5</f>
        <v>D</v>
      </c>
      <c r="S5" s="317" t="str">
        <f>Summary!H5</f>
        <v>D</v>
      </c>
      <c r="T5" s="317" t="str">
        <f>Summary!I5</f>
        <v>H</v>
      </c>
      <c r="U5" s="317" t="str">
        <f>Summary!J5</f>
        <v>H</v>
      </c>
      <c r="V5" s="317" t="str">
        <f>Summary!K5</f>
        <v>H</v>
      </c>
      <c r="W5" s="317" t="str">
        <f>Summary!L5</f>
        <v>H</v>
      </c>
      <c r="Y5" s="48">
        <f>Summary!B16</f>
        <v>14</v>
      </c>
      <c r="Z5" s="317" t="str">
        <f>Summary!C16</f>
        <v>H</v>
      </c>
      <c r="AA5" s="317" t="str">
        <f>Summary!D16</f>
        <v>H</v>
      </c>
      <c r="AB5" s="317" t="str">
        <f>Summary!E16</f>
        <v>H</v>
      </c>
      <c r="AC5" s="317" t="str">
        <f>Summary!F16</f>
        <v>H</v>
      </c>
      <c r="AD5" s="317" t="str">
        <f>Summary!G16</f>
        <v>D</v>
      </c>
      <c r="AE5" s="317" t="str">
        <f>Summary!H16</f>
        <v>D</v>
      </c>
      <c r="AF5" s="317" t="str">
        <f>Summary!I16</f>
        <v>H</v>
      </c>
      <c r="AG5" s="317" t="str">
        <f>Summary!J16</f>
        <v>H</v>
      </c>
      <c r="AH5" s="317" t="str">
        <f>Summary!K16</f>
        <v>H</v>
      </c>
      <c r="AI5" s="317" t="str">
        <f>Summary!L16</f>
        <v>H</v>
      </c>
      <c r="AK5" s="48">
        <f>Summary!B25</f>
        <v>2</v>
      </c>
      <c r="AL5" s="317" t="str">
        <f>Summary!C25</f>
        <v>H</v>
      </c>
      <c r="AM5" s="317" t="str">
        <f>Summary!D25</f>
        <v>H</v>
      </c>
      <c r="AN5" s="317" t="str">
        <f>Summary!E25</f>
        <v>H</v>
      </c>
      <c r="AO5" s="317">
        <f>Summary!F25</f>
        <v>2</v>
      </c>
      <c r="AP5" s="317">
        <f>Summary!G25</f>
        <v>2</v>
      </c>
      <c r="AQ5" s="317">
        <f>Summary!H25</f>
        <v>2</v>
      </c>
      <c r="AR5" s="317">
        <f>Summary!I25</f>
        <v>2</v>
      </c>
      <c r="AS5" s="317" t="str">
        <f>Summary!J25</f>
        <v>H</v>
      </c>
      <c r="AT5" s="317" t="str">
        <f>Summary!K25</f>
        <v>H</v>
      </c>
      <c r="AU5" s="317" t="str">
        <f>Summary!L25</f>
        <v>H</v>
      </c>
      <c r="AW5" s="372" t="s">
        <v>24</v>
      </c>
    </row>
    <row r="6" spans="1:49" x14ac:dyDescent="0.3">
      <c r="C6" s="324">
        <v>3</v>
      </c>
      <c r="D6" s="448"/>
      <c r="E6" s="473">
        <f>COUNTIF($A:$A,C6)+D6</f>
        <v>0</v>
      </c>
      <c r="F6" s="455"/>
      <c r="G6" s="472">
        <f>Inittialize!E5</f>
        <v>32</v>
      </c>
      <c r="H6" s="472"/>
      <c r="I6" s="401" t="e">
        <f t="shared" si="0"/>
        <v>#DIV/0!</v>
      </c>
      <c r="J6" s="398">
        <f>E6/Inittialize!$C$17</f>
        <v>0</v>
      </c>
      <c r="K6" s="398">
        <f t="shared" si="1"/>
        <v>7.6923076923076927E-2</v>
      </c>
      <c r="M6" s="48">
        <f>Summary!B6</f>
        <v>10</v>
      </c>
      <c r="N6" s="317" t="str">
        <f>Summary!C6</f>
        <v>H</v>
      </c>
      <c r="O6" s="317" t="str">
        <f>Summary!D6</f>
        <v>D</v>
      </c>
      <c r="P6" s="317" t="str">
        <f>Summary!E6</f>
        <v>D</v>
      </c>
      <c r="Q6" s="317" t="str">
        <f>Summary!F6</f>
        <v>D</v>
      </c>
      <c r="R6" s="317" t="str">
        <f>Summary!G6</f>
        <v>D</v>
      </c>
      <c r="S6" s="317" t="str">
        <f>Summary!H6</f>
        <v>D</v>
      </c>
      <c r="T6" s="317" t="str">
        <f>Summary!I6</f>
        <v>D</v>
      </c>
      <c r="U6" s="317" t="str">
        <f>Summary!J6</f>
        <v>D</v>
      </c>
      <c r="V6" s="317" t="str">
        <f>Summary!K6</f>
        <v>D</v>
      </c>
      <c r="W6" s="317" t="str">
        <f>Summary!L6</f>
        <v>H</v>
      </c>
      <c r="Y6" s="48">
        <f>Summary!B17</f>
        <v>15</v>
      </c>
      <c r="Z6" s="317" t="str">
        <f>Summary!C17</f>
        <v>H</v>
      </c>
      <c r="AA6" s="317" t="str">
        <f>Summary!D17</f>
        <v>H</v>
      </c>
      <c r="AB6" s="317" t="str">
        <f>Summary!E17</f>
        <v>H</v>
      </c>
      <c r="AC6" s="317" t="str">
        <f>Summary!F17</f>
        <v>H</v>
      </c>
      <c r="AD6" s="317" t="str">
        <f>Summary!G17</f>
        <v>D</v>
      </c>
      <c r="AE6" s="317" t="str">
        <f>Summary!H17</f>
        <v>D</v>
      </c>
      <c r="AF6" s="317" t="str">
        <f>Summary!I17</f>
        <v>H</v>
      </c>
      <c r="AG6" s="317" t="str">
        <f>Summary!J17</f>
        <v>H</v>
      </c>
      <c r="AH6" s="317" t="str">
        <f>Summary!K17</f>
        <v>H</v>
      </c>
      <c r="AI6" s="317" t="str">
        <f>Summary!L17</f>
        <v>H</v>
      </c>
      <c r="AK6" s="48">
        <f>Summary!B26</f>
        <v>3</v>
      </c>
      <c r="AL6" s="317" t="str">
        <f>Summary!C26</f>
        <v>H</v>
      </c>
      <c r="AM6" s="317" t="str">
        <f>Summary!D26</f>
        <v>H</v>
      </c>
      <c r="AN6" s="317" t="str">
        <f>Summary!E26</f>
        <v>H</v>
      </c>
      <c r="AO6" s="317">
        <f>Summary!F26</f>
        <v>2</v>
      </c>
      <c r="AP6" s="317">
        <f>Summary!G26</f>
        <v>2</v>
      </c>
      <c r="AQ6" s="317">
        <f>Summary!H26</f>
        <v>2</v>
      </c>
      <c r="AR6" s="317">
        <f>Summary!I26</f>
        <v>2</v>
      </c>
      <c r="AS6" s="317" t="str">
        <f>Summary!J26</f>
        <v>H</v>
      </c>
      <c r="AT6" s="317" t="str">
        <f>Summary!K26</f>
        <v>H</v>
      </c>
      <c r="AU6" s="317" t="str">
        <f>Summary!L26</f>
        <v>H</v>
      </c>
      <c r="AW6" s="373" t="s">
        <v>25</v>
      </c>
    </row>
    <row r="7" spans="1:49" x14ac:dyDescent="0.3">
      <c r="C7" s="324">
        <v>4</v>
      </c>
      <c r="D7" s="448"/>
      <c r="E7" s="473">
        <f>COUNTIF($A:$A,C7)+D7</f>
        <v>0</v>
      </c>
      <c r="F7" s="455"/>
      <c r="G7" s="472">
        <f>Inittialize!E6</f>
        <v>32</v>
      </c>
      <c r="H7" s="472"/>
      <c r="I7" s="401" t="e">
        <f t="shared" si="0"/>
        <v>#DIV/0!</v>
      </c>
      <c r="J7" s="398">
        <f>E7/Inittialize!$C$17</f>
        <v>0</v>
      </c>
      <c r="K7" s="398">
        <f t="shared" si="1"/>
        <v>7.6923076923076927E-2</v>
      </c>
      <c r="M7" s="48">
        <f>Summary!B7</f>
        <v>11</v>
      </c>
      <c r="N7" s="317" t="str">
        <f>Summary!C7</f>
        <v>H</v>
      </c>
      <c r="O7" s="317" t="str">
        <f>Summary!D7</f>
        <v>D</v>
      </c>
      <c r="P7" s="317" t="str">
        <f>Summary!E7</f>
        <v>D</v>
      </c>
      <c r="Q7" s="317" t="str">
        <f>Summary!F7</f>
        <v>D</v>
      </c>
      <c r="R7" s="317" t="str">
        <f>Summary!G7</f>
        <v>D</v>
      </c>
      <c r="S7" s="317" t="str">
        <f>Summary!H7</f>
        <v>D</v>
      </c>
      <c r="T7" s="317" t="str">
        <f>Summary!I7</f>
        <v>D</v>
      </c>
      <c r="U7" s="317" t="str">
        <f>Summary!J7</f>
        <v>D</v>
      </c>
      <c r="V7" s="317" t="str">
        <f>Summary!K7</f>
        <v>D</v>
      </c>
      <c r="W7" s="317" t="str">
        <f>Summary!L7</f>
        <v>H</v>
      </c>
      <c r="Y7" s="48">
        <f>Summary!B18</f>
        <v>16</v>
      </c>
      <c r="Z7" s="317" t="str">
        <f>Summary!C18</f>
        <v>H</v>
      </c>
      <c r="AA7" s="317" t="str">
        <f>Summary!D18</f>
        <v>H</v>
      </c>
      <c r="AB7" s="317" t="str">
        <f>Summary!E18</f>
        <v>H</v>
      </c>
      <c r="AC7" s="317" t="str">
        <f>Summary!F18</f>
        <v>D</v>
      </c>
      <c r="AD7" s="317" t="str">
        <f>Summary!G18</f>
        <v>D</v>
      </c>
      <c r="AE7" s="317" t="str">
        <f>Summary!H18</f>
        <v>D</v>
      </c>
      <c r="AF7" s="317" t="str">
        <f>Summary!I18</f>
        <v>H</v>
      </c>
      <c r="AG7" s="317" t="str">
        <f>Summary!J18</f>
        <v>H</v>
      </c>
      <c r="AH7" s="317" t="str">
        <f>Summary!K18</f>
        <v>H</v>
      </c>
      <c r="AI7" s="317" t="str">
        <f>Summary!L18</f>
        <v>H</v>
      </c>
      <c r="AK7" s="48">
        <f>Summary!B27</f>
        <v>4</v>
      </c>
      <c r="AL7" s="317" t="str">
        <f>Summary!C27</f>
        <v>H</v>
      </c>
      <c r="AM7" s="317" t="str">
        <f>Summary!D27</f>
        <v>H</v>
      </c>
      <c r="AN7" s="317" t="str">
        <f>Summary!E27</f>
        <v>H</v>
      </c>
      <c r="AO7" s="317" t="str">
        <f>Summary!F27</f>
        <v>H</v>
      </c>
      <c r="AP7" s="317" t="str">
        <f>Summary!G27</f>
        <v>H</v>
      </c>
      <c r="AQ7" s="317" t="str">
        <f>Summary!H27</f>
        <v>H</v>
      </c>
      <c r="AR7" s="317" t="str">
        <f>Summary!I27</f>
        <v>H</v>
      </c>
      <c r="AS7" s="317" t="str">
        <f>Summary!J27</f>
        <v>H</v>
      </c>
      <c r="AT7" s="317" t="str">
        <f>Summary!K27</f>
        <v>H</v>
      </c>
      <c r="AU7" s="317" t="str">
        <f>Summary!L27</f>
        <v>H</v>
      </c>
      <c r="AW7" s="374" t="s">
        <v>26</v>
      </c>
    </row>
    <row r="8" spans="1:49" x14ac:dyDescent="0.3">
      <c r="C8" s="324">
        <v>5</v>
      </c>
      <c r="D8" s="448"/>
      <c r="E8" s="473">
        <f>COUNTIF($A:$A,C8)+D8</f>
        <v>0</v>
      </c>
      <c r="F8" s="455"/>
      <c r="G8" s="472">
        <f>Inittialize!E7</f>
        <v>32</v>
      </c>
      <c r="H8" s="472"/>
      <c r="I8" s="401" t="e">
        <f t="shared" si="0"/>
        <v>#DIV/0!</v>
      </c>
      <c r="J8" s="398">
        <f>E8/Inittialize!$C$17</f>
        <v>0</v>
      </c>
      <c r="K8" s="398">
        <f t="shared" si="1"/>
        <v>7.6923076923076927E-2</v>
      </c>
      <c r="M8" s="48">
        <f>Summary!B8</f>
        <v>12</v>
      </c>
      <c r="N8" s="317" t="str">
        <f>Summary!C8</f>
        <v>H</v>
      </c>
      <c r="O8" s="317" t="str">
        <f>Summary!D8</f>
        <v>H</v>
      </c>
      <c r="P8" s="317" t="str">
        <f>Summary!E8</f>
        <v>H</v>
      </c>
      <c r="Q8" s="317" t="str">
        <f>Summary!F8</f>
        <v>S</v>
      </c>
      <c r="R8" s="317" t="str">
        <f>Summary!G8</f>
        <v>S</v>
      </c>
      <c r="S8" s="317" t="str">
        <f>Summary!H8</f>
        <v>S</v>
      </c>
      <c r="T8" s="317" t="str">
        <f>Summary!I8</f>
        <v>H</v>
      </c>
      <c r="U8" s="317" t="str">
        <f>Summary!J8</f>
        <v>H</v>
      </c>
      <c r="V8" s="317" t="str">
        <f>Summary!K8</f>
        <v>H</v>
      </c>
      <c r="W8" s="317" t="str">
        <f>Summary!L8</f>
        <v>H</v>
      </c>
      <c r="Y8" s="48">
        <f>Summary!B19</f>
        <v>17</v>
      </c>
      <c r="Z8" s="317" t="str">
        <f>Summary!C19</f>
        <v>H</v>
      </c>
      <c r="AA8" s="317" t="str">
        <f>Summary!D19</f>
        <v>H</v>
      </c>
      <c r="AB8" s="317" t="str">
        <f>Summary!E19</f>
        <v>D</v>
      </c>
      <c r="AC8" s="317" t="str">
        <f>Summary!F19</f>
        <v>D</v>
      </c>
      <c r="AD8" s="317" t="str">
        <f>Summary!G19</f>
        <v>D</v>
      </c>
      <c r="AE8" s="317" t="str">
        <f>Summary!H19</f>
        <v>D</v>
      </c>
      <c r="AF8" s="317" t="str">
        <f>Summary!I19</f>
        <v>H</v>
      </c>
      <c r="AG8" s="317" t="str">
        <f>Summary!J19</f>
        <v>H</v>
      </c>
      <c r="AH8" s="317" t="str">
        <f>Summary!K19</f>
        <v>H</v>
      </c>
      <c r="AI8" s="317" t="str">
        <f>Summary!L19</f>
        <v>H</v>
      </c>
      <c r="AK8" s="48">
        <f>Summary!B28</f>
        <v>5</v>
      </c>
      <c r="AL8" s="317" t="str">
        <f>Summary!C28</f>
        <v>H</v>
      </c>
      <c r="AM8" s="317" t="str">
        <f>Summary!D28</f>
        <v>D</v>
      </c>
      <c r="AN8" s="317" t="str">
        <f>Summary!E28</f>
        <v>D</v>
      </c>
      <c r="AO8" s="317" t="str">
        <f>Summary!F28</f>
        <v>D</v>
      </c>
      <c r="AP8" s="317" t="str">
        <f>Summary!G28</f>
        <v>D</v>
      </c>
      <c r="AQ8" s="317" t="str">
        <f>Summary!H28</f>
        <v>D</v>
      </c>
      <c r="AR8" s="317" t="str">
        <f>Summary!I28</f>
        <v>D</v>
      </c>
      <c r="AS8" s="317" t="str">
        <f>Summary!J28</f>
        <v>D</v>
      </c>
      <c r="AT8" s="317" t="str">
        <f>Summary!K28</f>
        <v>D</v>
      </c>
      <c r="AU8" s="317" t="str">
        <f>Summary!L28</f>
        <v>H</v>
      </c>
      <c r="AW8" s="375" t="s">
        <v>199</v>
      </c>
    </row>
    <row r="9" spans="1:49" x14ac:dyDescent="0.3">
      <c r="C9" s="324">
        <v>6</v>
      </c>
      <c r="D9" s="448"/>
      <c r="E9" s="473">
        <f>COUNTIF($A:$A,C9)+D9</f>
        <v>0</v>
      </c>
      <c r="F9" s="455"/>
      <c r="G9" s="472">
        <f>Inittialize!E8</f>
        <v>32</v>
      </c>
      <c r="H9" s="472"/>
      <c r="I9" s="401" t="e">
        <f t="shared" si="0"/>
        <v>#DIV/0!</v>
      </c>
      <c r="J9" s="398">
        <f>E9/Inittialize!$C$17</f>
        <v>0</v>
      </c>
      <c r="K9" s="398">
        <f t="shared" si="1"/>
        <v>7.6923076923076927E-2</v>
      </c>
      <c r="M9" s="48">
        <f>Summary!B9</f>
        <v>13</v>
      </c>
      <c r="N9" s="317" t="str">
        <f>Summary!C9</f>
        <v>H</v>
      </c>
      <c r="O9" s="317" t="str">
        <f>Summary!D9</f>
        <v>S</v>
      </c>
      <c r="P9" s="317" t="str">
        <f>Summary!E9</f>
        <v>S</v>
      </c>
      <c r="Q9" s="317" t="str">
        <f>Summary!F9</f>
        <v>S</v>
      </c>
      <c r="R9" s="317" t="str">
        <f>Summary!G9</f>
        <v>S</v>
      </c>
      <c r="S9" s="317" t="str">
        <f>Summary!H9</f>
        <v>S</v>
      </c>
      <c r="T9" s="317" t="str">
        <f>Summary!I9</f>
        <v>H</v>
      </c>
      <c r="U9" s="317" t="str">
        <f>Summary!J9</f>
        <v>H</v>
      </c>
      <c r="V9" s="317" t="str">
        <f>Summary!K9</f>
        <v>H</v>
      </c>
      <c r="W9" s="317" t="str">
        <f>Summary!L9</f>
        <v>H</v>
      </c>
      <c r="Y9" s="48">
        <f>Summary!B20</f>
        <v>18</v>
      </c>
      <c r="Z9" s="317" t="str">
        <f>Summary!C20</f>
        <v>S</v>
      </c>
      <c r="AA9" s="317" t="str">
        <f>Summary!D20</f>
        <v>S</v>
      </c>
      <c r="AB9" s="317" t="str">
        <f>Summary!E20</f>
        <v>D</v>
      </c>
      <c r="AC9" s="317" t="str">
        <f>Summary!F20</f>
        <v>D</v>
      </c>
      <c r="AD9" s="317" t="str">
        <f>Summary!G20</f>
        <v>D</v>
      </c>
      <c r="AE9" s="317" t="str">
        <f>Summary!H20</f>
        <v>D</v>
      </c>
      <c r="AF9" s="317" t="str">
        <f>Summary!I20</f>
        <v>S</v>
      </c>
      <c r="AG9" s="317" t="str">
        <f>Summary!J20</f>
        <v>S</v>
      </c>
      <c r="AH9" s="317" t="str">
        <f>Summary!K20</f>
        <v>H</v>
      </c>
      <c r="AI9" s="317" t="str">
        <f>Summary!L20</f>
        <v>H</v>
      </c>
      <c r="AK9" s="48">
        <f>Summary!B29</f>
        <v>6</v>
      </c>
      <c r="AL9" s="317" t="str">
        <f>Summary!C29</f>
        <v>H</v>
      </c>
      <c r="AM9" s="317" t="str">
        <f>Summary!D29</f>
        <v>H</v>
      </c>
      <c r="AN9" s="317">
        <f>Summary!E29</f>
        <v>2</v>
      </c>
      <c r="AO9" s="317">
        <f>Summary!F29</f>
        <v>2</v>
      </c>
      <c r="AP9" s="317">
        <f>Summary!G29</f>
        <v>2</v>
      </c>
      <c r="AQ9" s="317">
        <f>Summary!H29</f>
        <v>2</v>
      </c>
      <c r="AR9" s="317" t="str">
        <f>Summary!I29</f>
        <v>H</v>
      </c>
      <c r="AS9" s="317" t="str">
        <f>Summary!J29</f>
        <v>H</v>
      </c>
      <c r="AT9" s="317" t="str">
        <f>Summary!K29</f>
        <v>H</v>
      </c>
      <c r="AU9" s="317" t="str">
        <f>Summary!L29</f>
        <v>H</v>
      </c>
      <c r="AW9" s="371" t="s">
        <v>27</v>
      </c>
    </row>
    <row r="10" spans="1:49" x14ac:dyDescent="0.3">
      <c r="C10" s="324">
        <v>7</v>
      </c>
      <c r="D10" s="448"/>
      <c r="E10" s="473">
        <f>COUNTIF($A:$A,C10)+D10</f>
        <v>0</v>
      </c>
      <c r="F10" s="455"/>
      <c r="G10" s="472">
        <f>Inittialize!E9</f>
        <v>32</v>
      </c>
      <c r="H10" s="472"/>
      <c r="I10" s="401" t="e">
        <f t="shared" si="0"/>
        <v>#DIV/0!</v>
      </c>
      <c r="J10" s="398">
        <f>E10/Inittialize!$C$17</f>
        <v>0</v>
      </c>
      <c r="K10" s="398">
        <f t="shared" si="1"/>
        <v>7.6923076923076927E-2</v>
      </c>
      <c r="M10" s="48">
        <f>Summary!B10</f>
        <v>14</v>
      </c>
      <c r="N10" s="317" t="str">
        <f>Summary!C10</f>
        <v>H</v>
      </c>
      <c r="O10" s="317" t="str">
        <f>Summary!D10</f>
        <v>S</v>
      </c>
      <c r="P10" s="317" t="str">
        <f>Summary!E10</f>
        <v>S</v>
      </c>
      <c r="Q10" s="317" t="str">
        <f>Summary!F10</f>
        <v>S</v>
      </c>
      <c r="R10" s="317" t="str">
        <f>Summary!G10</f>
        <v>S</v>
      </c>
      <c r="S10" s="317" t="str">
        <f>Summary!H10</f>
        <v>S</v>
      </c>
      <c r="T10" s="317" t="str">
        <f>Summary!I10</f>
        <v>H</v>
      </c>
      <c r="U10" s="317" t="str">
        <f>Summary!J10</f>
        <v>H</v>
      </c>
      <c r="V10" s="317" t="str">
        <f>Summary!K10</f>
        <v>H</v>
      </c>
      <c r="W10" s="317" t="str">
        <f>Summary!L10</f>
        <v>H</v>
      </c>
      <c r="Y10" s="48">
        <f>Summary!B21</f>
        <v>19</v>
      </c>
      <c r="Z10" s="317" t="str">
        <f>Summary!C21</f>
        <v>S</v>
      </c>
      <c r="AA10" s="317" t="str">
        <f>Summary!D21</f>
        <v>S</v>
      </c>
      <c r="AB10" s="317" t="str">
        <f>Summary!E21</f>
        <v>S</v>
      </c>
      <c r="AC10" s="317" t="str">
        <f>Summary!F21</f>
        <v>S</v>
      </c>
      <c r="AD10" s="317" t="str">
        <f>Summary!G21</f>
        <v>S</v>
      </c>
      <c r="AE10" s="317" t="str">
        <f>Summary!H21</f>
        <v>S</v>
      </c>
      <c r="AF10" s="317" t="str">
        <f>Summary!I21</f>
        <v>S</v>
      </c>
      <c r="AG10" s="317" t="str">
        <f>Summary!J21</f>
        <v>S</v>
      </c>
      <c r="AH10" s="317" t="str">
        <f>Summary!K21</f>
        <v>S</v>
      </c>
      <c r="AI10" s="317" t="str">
        <f>Summary!L21</f>
        <v>S</v>
      </c>
      <c r="AK10" s="48">
        <f>Summary!B30</f>
        <v>7</v>
      </c>
      <c r="AL10" s="317" t="str">
        <f>Summary!C30</f>
        <v>H</v>
      </c>
      <c r="AM10" s="317">
        <f>Summary!D30</f>
        <v>2</v>
      </c>
      <c r="AN10" s="317">
        <f>Summary!E30</f>
        <v>2</v>
      </c>
      <c r="AO10" s="317">
        <f>Summary!F30</f>
        <v>2</v>
      </c>
      <c r="AP10" s="317">
        <f>Summary!G30</f>
        <v>2</v>
      </c>
      <c r="AQ10" s="317">
        <f>Summary!H30</f>
        <v>2</v>
      </c>
      <c r="AR10" s="317">
        <f>Summary!I30</f>
        <v>2</v>
      </c>
      <c r="AS10" s="317" t="str">
        <f>Summary!J30</f>
        <v>H</v>
      </c>
      <c r="AT10" s="317" t="str">
        <f>Summary!K30</f>
        <v>H</v>
      </c>
      <c r="AU10" s="317" t="str">
        <f>Summary!L30</f>
        <v>H</v>
      </c>
    </row>
    <row r="11" spans="1:49" x14ac:dyDescent="0.3">
      <c r="C11" s="324">
        <v>8</v>
      </c>
      <c r="D11" s="448"/>
      <c r="E11" s="473">
        <f>COUNTIF($A:$A,C11)+D11</f>
        <v>0</v>
      </c>
      <c r="F11" s="455"/>
      <c r="G11" s="472">
        <f>Inittialize!E10</f>
        <v>32</v>
      </c>
      <c r="H11" s="472"/>
      <c r="I11" s="401" t="e">
        <f t="shared" si="0"/>
        <v>#DIV/0!</v>
      </c>
      <c r="J11" s="398">
        <f>E11/Inittialize!$C$17</f>
        <v>0</v>
      </c>
      <c r="K11" s="398">
        <f t="shared" si="1"/>
        <v>7.6923076923076927E-2</v>
      </c>
      <c r="M11" s="48">
        <f>Summary!B11</f>
        <v>15</v>
      </c>
      <c r="N11" s="317" t="str">
        <f>Summary!C11</f>
        <v>H</v>
      </c>
      <c r="O11" s="317" t="str">
        <f>Summary!D11</f>
        <v>S</v>
      </c>
      <c r="P11" s="317" t="str">
        <f>Summary!E11</f>
        <v>S</v>
      </c>
      <c r="Q11" s="317" t="str">
        <f>Summary!F11</f>
        <v>S</v>
      </c>
      <c r="R11" s="317" t="str">
        <f>Summary!G11</f>
        <v>S</v>
      </c>
      <c r="S11" s="317" t="str">
        <f>Summary!H11</f>
        <v>S</v>
      </c>
      <c r="T11" s="317" t="str">
        <f>Summary!I11</f>
        <v>H</v>
      </c>
      <c r="U11" s="317" t="str">
        <f>Summary!J11</f>
        <v>H</v>
      </c>
      <c r="V11" s="317" t="str">
        <f>Summary!K11</f>
        <v>H</v>
      </c>
      <c r="W11" s="317" t="str">
        <f>Summary!L11</f>
        <v>H</v>
      </c>
      <c r="Y11" s="384">
        <f>Summary!B22</f>
        <v>20</v>
      </c>
      <c r="Z11" s="385" t="str">
        <f>Summary!C22</f>
        <v>S</v>
      </c>
      <c r="AA11" s="385" t="str">
        <f>Summary!D22</f>
        <v>S</v>
      </c>
      <c r="AB11" s="385" t="str">
        <f>Summary!E22</f>
        <v>S</v>
      </c>
      <c r="AC11" s="385" t="str">
        <f>Summary!F22</f>
        <v>S</v>
      </c>
      <c r="AD11" s="385" t="str">
        <f>Summary!G22</f>
        <v>S</v>
      </c>
      <c r="AE11" s="385" t="str">
        <f>Summary!H22</f>
        <v>S</v>
      </c>
      <c r="AF11" s="385" t="str">
        <f>Summary!I22</f>
        <v>S</v>
      </c>
      <c r="AG11" s="385" t="str">
        <f>Summary!J22</f>
        <v>S</v>
      </c>
      <c r="AH11" s="385" t="str">
        <f>Summary!K22</f>
        <v>S</v>
      </c>
      <c r="AI11" s="385" t="str">
        <f>Summary!L22</f>
        <v>S</v>
      </c>
      <c r="AK11" s="48">
        <f>Summary!B31</f>
        <v>8</v>
      </c>
      <c r="AL11" s="317" t="str">
        <f>Summary!C31</f>
        <v>S</v>
      </c>
      <c r="AM11" s="317">
        <f>Summary!D31</f>
        <v>2</v>
      </c>
      <c r="AN11" s="317">
        <f>Summary!E31</f>
        <v>2</v>
      </c>
      <c r="AO11" s="317">
        <f>Summary!F31</f>
        <v>2</v>
      </c>
      <c r="AP11" s="317">
        <f>Summary!G31</f>
        <v>2</v>
      </c>
      <c r="AQ11" s="317">
        <f>Summary!H31</f>
        <v>2</v>
      </c>
      <c r="AR11" s="317">
        <f>Summary!I31</f>
        <v>2</v>
      </c>
      <c r="AS11" s="317">
        <f>Summary!J31</f>
        <v>2</v>
      </c>
      <c r="AT11" s="317">
        <f>Summary!K31</f>
        <v>2</v>
      </c>
      <c r="AU11" s="317" t="str">
        <f>Summary!L31</f>
        <v>H</v>
      </c>
    </row>
    <row r="12" spans="1:49" x14ac:dyDescent="0.3">
      <c r="C12" s="324">
        <v>9</v>
      </c>
      <c r="D12" s="448"/>
      <c r="E12" s="473">
        <f>COUNTIF($A:$A,C12)+D12</f>
        <v>0</v>
      </c>
      <c r="F12" s="455"/>
      <c r="G12" s="472">
        <f>Inittialize!E11</f>
        <v>32</v>
      </c>
      <c r="H12" s="472"/>
      <c r="I12" s="401" t="e">
        <f t="shared" si="0"/>
        <v>#DIV/0!</v>
      </c>
      <c r="J12" s="398">
        <f>E12/Inittialize!$C$17</f>
        <v>0</v>
      </c>
      <c r="K12" s="398">
        <f t="shared" si="1"/>
        <v>7.6923076923076927E-2</v>
      </c>
      <c r="M12" s="48">
        <f>Summary!B12</f>
        <v>16</v>
      </c>
      <c r="N12" s="317" t="str">
        <f>Summary!C12</f>
        <v>S</v>
      </c>
      <c r="O12" s="317" t="str">
        <f>Summary!D12</f>
        <v>S</v>
      </c>
      <c r="P12" s="317" t="str">
        <f>Summary!E12</f>
        <v>S</v>
      </c>
      <c r="Q12" s="317" t="str">
        <f>Summary!F12</f>
        <v>S</v>
      </c>
      <c r="R12" s="317" t="str">
        <f>Summary!G12</f>
        <v>S</v>
      </c>
      <c r="S12" s="317" t="str">
        <f>Summary!H12</f>
        <v>S</v>
      </c>
      <c r="T12" s="317" t="str">
        <f>Summary!I12</f>
        <v>H</v>
      </c>
      <c r="U12" s="317" t="str">
        <f>Summary!J12</f>
        <v>H</v>
      </c>
      <c r="V12" s="317" t="str">
        <f>Summary!K12</f>
        <v>H</v>
      </c>
      <c r="W12" s="317" t="str">
        <f>Summary!L12</f>
        <v>H</v>
      </c>
      <c r="AK12" s="48">
        <f>Summary!B32</f>
        <v>9</v>
      </c>
      <c r="AL12" s="317" t="str">
        <f>Summary!C32</f>
        <v>S</v>
      </c>
      <c r="AM12" s="317">
        <f>Summary!D32</f>
        <v>2</v>
      </c>
      <c r="AN12" s="317">
        <f>Summary!E32</f>
        <v>2</v>
      </c>
      <c r="AO12" s="317">
        <f>Summary!F32</f>
        <v>2</v>
      </c>
      <c r="AP12" s="317">
        <f>Summary!G32</f>
        <v>2</v>
      </c>
      <c r="AQ12" s="317">
        <f>Summary!H32</f>
        <v>2</v>
      </c>
      <c r="AR12" s="317" t="str">
        <f>Summary!I32</f>
        <v>S</v>
      </c>
      <c r="AS12" s="317">
        <f>Summary!J32</f>
        <v>2</v>
      </c>
      <c r="AT12" s="317">
        <f>Summary!K32</f>
        <v>2</v>
      </c>
      <c r="AU12" s="317" t="str">
        <f>Summary!L32</f>
        <v>S</v>
      </c>
    </row>
    <row r="13" spans="1:49" x14ac:dyDescent="0.3">
      <c r="C13" s="391">
        <v>10</v>
      </c>
      <c r="D13" s="449"/>
      <c r="E13" s="473">
        <f>COUNTIF($A:$A,C13)+D13</f>
        <v>0</v>
      </c>
      <c r="F13" s="455"/>
      <c r="G13" s="471">
        <f>Inittialize!E13</f>
        <v>32</v>
      </c>
      <c r="H13" s="471"/>
      <c r="I13" s="402" t="e">
        <f t="shared" si="0"/>
        <v>#DIV/0!</v>
      </c>
      <c r="J13" s="399">
        <f>E13/Inittialize!$C$17</f>
        <v>0</v>
      </c>
      <c r="K13" s="399">
        <f t="shared" si="1"/>
        <v>7.6923076923076927E-2</v>
      </c>
      <c r="M13" s="48" t="str">
        <f>Summary!B13</f>
        <v>17-21</v>
      </c>
      <c r="N13" s="317" t="str">
        <f>Summary!C13</f>
        <v>S</v>
      </c>
      <c r="O13" s="317" t="str">
        <f>Summary!D13</f>
        <v>S</v>
      </c>
      <c r="P13" s="317" t="str">
        <f>Summary!E13</f>
        <v>S</v>
      </c>
      <c r="Q13" s="317" t="str">
        <f>Summary!F13</f>
        <v>S</v>
      </c>
      <c r="R13" s="317" t="str">
        <f>Summary!G13</f>
        <v>S</v>
      </c>
      <c r="S13" s="317" t="str">
        <f>Summary!H13</f>
        <v>S</v>
      </c>
      <c r="T13" s="317" t="str">
        <f>Summary!I13</f>
        <v>S</v>
      </c>
      <c r="U13" s="317" t="str">
        <f>Summary!J13</f>
        <v>S</v>
      </c>
      <c r="V13" s="317" t="str">
        <f>Summary!K13</f>
        <v>S</v>
      </c>
      <c r="W13" s="317" t="str">
        <f>Summary!L13</f>
        <v>S</v>
      </c>
      <c r="AE13" s="457" t="s">
        <v>291</v>
      </c>
      <c r="AF13" s="458"/>
      <c r="AG13" s="457" t="s">
        <v>19</v>
      </c>
      <c r="AH13" s="458"/>
      <c r="AK13" s="48">
        <f>Summary!B33</f>
        <v>10</v>
      </c>
      <c r="AL13" s="317" t="str">
        <f>Summary!C33</f>
        <v>S</v>
      </c>
      <c r="AM13" s="317" t="str">
        <f>Summary!D33</f>
        <v>S</v>
      </c>
      <c r="AN13" s="317" t="str">
        <f>Summary!E33</f>
        <v>S</v>
      </c>
      <c r="AO13" s="317" t="str">
        <f>Summary!F33</f>
        <v>S</v>
      </c>
      <c r="AP13" s="317" t="str">
        <f>Summary!G33</f>
        <v>S</v>
      </c>
      <c r="AQ13" s="317" t="str">
        <f>Summary!H33</f>
        <v>S</v>
      </c>
      <c r="AR13" s="317" t="str">
        <f>Summary!I33</f>
        <v>S</v>
      </c>
      <c r="AS13" s="317" t="str">
        <f>Summary!J33</f>
        <v>S</v>
      </c>
      <c r="AT13" s="317" t="str">
        <f>Summary!K33</f>
        <v>S</v>
      </c>
      <c r="AU13" s="317" t="str">
        <f>Summary!L33</f>
        <v>S</v>
      </c>
    </row>
    <row r="14" spans="1:49" x14ac:dyDescent="0.3">
      <c r="C14" s="391" t="s">
        <v>285</v>
      </c>
      <c r="D14" s="449"/>
      <c r="E14" s="473">
        <f>COUNTIF($A:$A,C14)+D14</f>
        <v>0</v>
      </c>
      <c r="F14" s="455"/>
      <c r="G14" s="471">
        <f>Inittialize!E13</f>
        <v>32</v>
      </c>
      <c r="H14" s="471"/>
      <c r="I14" s="402" t="e">
        <f t="shared" ref="I14:I16" si="2">E14/$E$17</f>
        <v>#DIV/0!</v>
      </c>
      <c r="J14" s="399">
        <f>E14/Inittialize!$C$17</f>
        <v>0</v>
      </c>
      <c r="K14" s="399">
        <f t="shared" ref="K14:K16" si="3">G14/$G$17</f>
        <v>7.6923076923076927E-2</v>
      </c>
      <c r="AE14" s="459" t="str">
        <f>Sidebet!B3</f>
        <v>21+3</v>
      </c>
      <c r="AF14" s="460"/>
      <c r="AG14" s="455">
        <f>Sidebet!C3</f>
        <v>-5.8841217713664073E-2</v>
      </c>
      <c r="AH14" s="456"/>
    </row>
    <row r="15" spans="1:49" x14ac:dyDescent="0.3">
      <c r="C15" s="391" t="s">
        <v>286</v>
      </c>
      <c r="D15" s="449"/>
      <c r="E15" s="473">
        <f>COUNTIF($A:$A,C15)+D15</f>
        <v>0</v>
      </c>
      <c r="F15" s="455"/>
      <c r="G15" s="471">
        <f>Inittialize!E14</f>
        <v>32</v>
      </c>
      <c r="H15" s="471"/>
      <c r="I15" s="402" t="e">
        <f t="shared" si="2"/>
        <v>#DIV/0!</v>
      </c>
      <c r="J15" s="399">
        <f>E15/Inittialize!$C$17</f>
        <v>0</v>
      </c>
      <c r="K15" s="399">
        <f t="shared" si="3"/>
        <v>7.6923076923076927E-2</v>
      </c>
      <c r="AE15" s="453" t="str">
        <f>Sidebet!B4</f>
        <v>Hot 3</v>
      </c>
      <c r="AF15" s="454"/>
      <c r="AG15" s="455">
        <f>Sidebet!C4</f>
        <v>-0.13876024173478457</v>
      </c>
      <c r="AH15" s="456"/>
    </row>
    <row r="16" spans="1:49" ht="16.2" thickBot="1" x14ac:dyDescent="0.35">
      <c r="C16" s="391" t="s">
        <v>287</v>
      </c>
      <c r="D16" s="449"/>
      <c r="E16" s="473">
        <f>COUNTIF($A:$A,C16)+D16</f>
        <v>0</v>
      </c>
      <c r="F16" s="455"/>
      <c r="G16" s="471">
        <f>Inittialize!E15</f>
        <v>32</v>
      </c>
      <c r="H16" s="471"/>
      <c r="I16" s="402" t="e">
        <f t="shared" si="2"/>
        <v>#DIV/0!</v>
      </c>
      <c r="J16" s="399">
        <f>E16/Inittialize!$C$17</f>
        <v>0</v>
      </c>
      <c r="K16" s="399">
        <f t="shared" si="3"/>
        <v>7.6923076923076927E-2</v>
      </c>
      <c r="M16" s="465" t="s">
        <v>212</v>
      </c>
      <c r="N16" s="465"/>
      <c r="O16" s="465"/>
      <c r="Q16" s="465" t="s">
        <v>261</v>
      </c>
      <c r="R16" s="465"/>
      <c r="S16" s="465"/>
      <c r="T16" s="468" t="s">
        <v>140</v>
      </c>
      <c r="U16" s="468"/>
      <c r="Y16" s="465" t="s">
        <v>47</v>
      </c>
      <c r="Z16" s="465"/>
      <c r="AA16" s="465"/>
      <c r="AB16" s="466">
        <f>EV!H46</f>
        <v>-3.138785196080817E-2</v>
      </c>
      <c r="AC16" s="466"/>
      <c r="AE16" s="453" t="str">
        <f>Sidebet!B5</f>
        <v>Bust It</v>
      </c>
      <c r="AF16" s="454"/>
      <c r="AG16" s="455">
        <f>Sidebet!C5</f>
        <v>-6.0031442655449227E-2</v>
      </c>
      <c r="AH16" s="456"/>
    </row>
    <row r="17" spans="1:34" ht="16.2" thickBot="1" x14ac:dyDescent="0.35">
      <c r="C17" s="387" t="s">
        <v>2</v>
      </c>
      <c r="D17" s="445"/>
      <c r="E17" s="486">
        <f>SUM(E4:E16)</f>
        <v>0</v>
      </c>
      <c r="F17" s="487"/>
      <c r="G17" s="485">
        <f>SUM(G4:G16)</f>
        <v>416</v>
      </c>
      <c r="H17" s="485"/>
      <c r="I17" s="403" t="e">
        <f>E17/$E$17</f>
        <v>#DIV/0!</v>
      </c>
      <c r="J17" s="403">
        <f>E17/Inittialize!$C$17</f>
        <v>0</v>
      </c>
      <c r="K17" s="400">
        <f>$G$17/Inittialize!$C$17</f>
        <v>1</v>
      </c>
      <c r="M17" s="465" t="s">
        <v>213</v>
      </c>
      <c r="N17" s="465"/>
      <c r="O17" s="1">
        <f>SUM(E5:E8)</f>
        <v>0</v>
      </c>
      <c r="Q17" s="465" t="s">
        <v>130</v>
      </c>
      <c r="R17" s="465"/>
      <c r="S17" s="465"/>
      <c r="T17" s="468">
        <v>2</v>
      </c>
      <c r="U17" s="468"/>
      <c r="Y17" s="465" t="s">
        <v>265</v>
      </c>
      <c r="Z17" s="465"/>
      <c r="AA17" s="465"/>
      <c r="AB17" s="467">
        <f>SUM(G13:H16)/G17</f>
        <v>0.30769230769230771</v>
      </c>
      <c r="AC17" s="467"/>
      <c r="AE17" s="453" t="str">
        <f>Sidebet!B6</f>
        <v>13+</v>
      </c>
      <c r="AF17" s="454"/>
      <c r="AG17" s="455">
        <f>Sidebet!C6</f>
        <v>-6.5088757396449592E-2</v>
      </c>
      <c r="AH17" s="456"/>
    </row>
    <row r="18" spans="1:34" x14ac:dyDescent="0.3">
      <c r="G18" s="478" t="s">
        <v>268</v>
      </c>
      <c r="H18" s="479"/>
      <c r="I18" s="406" t="e">
        <f>SUM(I4:I12)</f>
        <v>#DIV/0!</v>
      </c>
      <c r="J18" s="404">
        <f>SUM(J4:J12)</f>
        <v>0</v>
      </c>
      <c r="K18" s="405">
        <f>SUM(K4:K12)</f>
        <v>0.69230769230769229</v>
      </c>
      <c r="M18" s="465" t="s">
        <v>214</v>
      </c>
      <c r="N18" s="465"/>
      <c r="O18" s="1">
        <f>SUM(E4,E13)</f>
        <v>0</v>
      </c>
      <c r="Q18" s="465" t="s">
        <v>66</v>
      </c>
      <c r="R18" s="465"/>
      <c r="S18" s="465"/>
      <c r="T18" s="481">
        <f>INDEX(Rules!B31:J33,MATCH(Situation!$T$17,Rules!$A$31:$A$33,0),MATCH(Situation!$T$16,Rules!$B$30:$J$30,0))</f>
        <v>81.705941861061405</v>
      </c>
      <c r="U18" s="481"/>
      <c r="Y18" s="475" t="s">
        <v>266</v>
      </c>
      <c r="Z18" s="476"/>
      <c r="AA18" s="477"/>
      <c r="AB18" s="467" t="e">
        <f>SUM(E13:F16)/E17</f>
        <v>#DIV/0!</v>
      </c>
      <c r="AC18" s="467"/>
      <c r="AE18" s="453" t="str">
        <f>Sidebet!B7</f>
        <v>13-</v>
      </c>
      <c r="AF18" s="454"/>
      <c r="AG18" s="455">
        <f>Sidebet!C7</f>
        <v>-0.10059171597633121</v>
      </c>
      <c r="AH18" s="456"/>
    </row>
    <row r="19" spans="1:34" ht="16.2" thickBot="1" x14ac:dyDescent="0.35">
      <c r="G19" s="469" t="s">
        <v>269</v>
      </c>
      <c r="H19" s="470"/>
      <c r="I19" s="407" t="e">
        <f>SUM(I13:I16)</f>
        <v>#DIV/0!</v>
      </c>
      <c r="J19" s="407">
        <f>SUM(J13:J16)</f>
        <v>0</v>
      </c>
      <c r="K19" s="407">
        <f>SUM(K13:K16)</f>
        <v>0.30769230769230771</v>
      </c>
      <c r="M19" s="465" t="s">
        <v>215</v>
      </c>
      <c r="N19" s="465"/>
      <c r="O19" s="1">
        <f>O17-O18</f>
        <v>0</v>
      </c>
      <c r="Q19" s="465" t="s">
        <v>170</v>
      </c>
      <c r="R19" s="465"/>
      <c r="S19" s="465"/>
      <c r="T19" s="481">
        <f>INDEX(Rules!$B$36:$J$38,MATCH(Situation!$T$17,Rules!$A$31:$A$33,0),MATCH(Situation!$T$16,Rules!$B$30:$J$30,0))</f>
        <v>0.70979151165490939</v>
      </c>
      <c r="U19" s="481"/>
      <c r="Y19" s="465" t="s">
        <v>29</v>
      </c>
      <c r="Z19" s="465"/>
      <c r="AA19" s="465"/>
      <c r="AB19" s="480">
        <f>Dealer!J34</f>
        <v>4.7337278106508882E-2</v>
      </c>
      <c r="AC19" s="480"/>
      <c r="AE19" s="489" t="str">
        <f>Sidebet!B8</f>
        <v>Any Pair</v>
      </c>
      <c r="AF19" s="490"/>
      <c r="AG19" s="491">
        <f>Sidebet!C8</f>
        <v>0.15783132530120481</v>
      </c>
      <c r="AH19" s="492"/>
    </row>
    <row r="20" spans="1:34" x14ac:dyDescent="0.3">
      <c r="M20" s="465" t="b">
        <v>1</v>
      </c>
      <c r="N20" s="465"/>
      <c r="O20" s="1">
        <f>O19/Rules!B5</f>
        <v>0</v>
      </c>
      <c r="Q20" s="465" t="s">
        <v>251</v>
      </c>
      <c r="R20" s="465"/>
      <c r="S20" s="465"/>
      <c r="T20" s="481">
        <f>INDEX(Rules!$B$41:$J$43,MATCH(Situation!$T$17,Rules!$A$31:$A$33,0),MATCH(Situation!$T$16,Rules!$B$30:$J$30,0))</f>
        <v>1.9331394661583639</v>
      </c>
      <c r="U20" s="481"/>
      <c r="Y20" s="465" t="s">
        <v>216</v>
      </c>
      <c r="Z20" s="465"/>
      <c r="AA20" s="465"/>
      <c r="AB20" s="466">
        <f>AB17*2-(1-AB17)</f>
        <v>-7.6923076923076872E-2</v>
      </c>
      <c r="AC20" s="466"/>
    </row>
    <row r="22" spans="1:34" s="377" customFormat="1" x14ac:dyDescent="0.3">
      <c r="A22" s="388"/>
      <c r="C22" s="376"/>
      <c r="D22" s="376"/>
      <c r="F22" s="378"/>
      <c r="G22" s="378"/>
      <c r="H22" s="379"/>
      <c r="I22" s="379"/>
      <c r="J22" s="379"/>
      <c r="K22" s="379"/>
      <c r="M22" s="380"/>
      <c r="N22" s="380"/>
      <c r="O22" s="380"/>
      <c r="P22" s="380"/>
      <c r="Q22" s="380"/>
      <c r="R22" s="380"/>
      <c r="S22" s="380"/>
      <c r="T22" s="380"/>
      <c r="U22" s="380"/>
      <c r="V22" s="380"/>
      <c r="W22" s="380"/>
    </row>
    <row r="23" spans="1:34" x14ac:dyDescent="0.3">
      <c r="F23" s="322"/>
      <c r="G23" s="322"/>
      <c r="H23" s="322"/>
      <c r="I23" s="322"/>
      <c r="J23" s="322"/>
      <c r="K23" s="322"/>
    </row>
    <row r="24" spans="1:34" x14ac:dyDescent="0.3">
      <c r="F24" s="322"/>
      <c r="G24" s="322"/>
      <c r="H24" s="322"/>
      <c r="I24" s="322"/>
      <c r="J24" s="322"/>
      <c r="K24" s="322"/>
    </row>
    <row r="25" spans="1:34" x14ac:dyDescent="0.3">
      <c r="F25" s="322"/>
      <c r="G25" s="322"/>
    </row>
    <row r="26" spans="1:34" x14ac:dyDescent="0.3">
      <c r="F26" s="322"/>
      <c r="G26" s="322"/>
    </row>
  </sheetData>
  <mergeCells count="76">
    <mergeCell ref="B1:AW1"/>
    <mergeCell ref="AE19:AF19"/>
    <mergeCell ref="AG17:AH17"/>
    <mergeCell ref="AG15:AH15"/>
    <mergeCell ref="AG16:AH16"/>
    <mergeCell ref="AG19:AH19"/>
    <mergeCell ref="AE17:AF17"/>
    <mergeCell ref="AE15:AF15"/>
    <mergeCell ref="AE16:AF16"/>
    <mergeCell ref="M2:W2"/>
    <mergeCell ref="Y2:AI2"/>
    <mergeCell ref="AK2:AU2"/>
    <mergeCell ref="G17:H17"/>
    <mergeCell ref="E17:F17"/>
    <mergeCell ref="G4:H4"/>
    <mergeCell ref="G5:H5"/>
    <mergeCell ref="G7:H7"/>
    <mergeCell ref="G8:H8"/>
    <mergeCell ref="G6:H6"/>
    <mergeCell ref="E5:F5"/>
    <mergeCell ref="E6:F6"/>
    <mergeCell ref="E7:F7"/>
    <mergeCell ref="E8:F8"/>
    <mergeCell ref="E13:F13"/>
    <mergeCell ref="E14:F14"/>
    <mergeCell ref="AB20:AC20"/>
    <mergeCell ref="Y20:AA20"/>
    <mergeCell ref="AB19:AC19"/>
    <mergeCell ref="M19:N19"/>
    <mergeCell ref="AB18:AC18"/>
    <mergeCell ref="M20:N20"/>
    <mergeCell ref="Q18:S18"/>
    <mergeCell ref="Q19:S19"/>
    <mergeCell ref="Q20:S20"/>
    <mergeCell ref="M18:N18"/>
    <mergeCell ref="T19:U19"/>
    <mergeCell ref="T20:U20"/>
    <mergeCell ref="T18:U18"/>
    <mergeCell ref="Y19:AA19"/>
    <mergeCell ref="E10:F10"/>
    <mergeCell ref="E11:F11"/>
    <mergeCell ref="E12:F12"/>
    <mergeCell ref="G3:H3"/>
    <mergeCell ref="Y18:AA18"/>
    <mergeCell ref="E9:F9"/>
    <mergeCell ref="G9:H9"/>
    <mergeCell ref="G10:H10"/>
    <mergeCell ref="G12:H12"/>
    <mergeCell ref="G18:H18"/>
    <mergeCell ref="T17:U17"/>
    <mergeCell ref="G14:H14"/>
    <mergeCell ref="E15:F15"/>
    <mergeCell ref="G15:H15"/>
    <mergeCell ref="E16:F16"/>
    <mergeCell ref="G16:H16"/>
    <mergeCell ref="G19:H19"/>
    <mergeCell ref="G13:H13"/>
    <mergeCell ref="G11:H11"/>
    <mergeCell ref="M17:N17"/>
    <mergeCell ref="M16:O16"/>
    <mergeCell ref="C2:K2"/>
    <mergeCell ref="AE18:AF18"/>
    <mergeCell ref="AG18:AH18"/>
    <mergeCell ref="AG13:AH13"/>
    <mergeCell ref="AE13:AF13"/>
    <mergeCell ref="AE14:AF14"/>
    <mergeCell ref="AG14:AH14"/>
    <mergeCell ref="E3:F3"/>
    <mergeCell ref="E4:F4"/>
    <mergeCell ref="Y16:AA16"/>
    <mergeCell ref="Y17:AA17"/>
    <mergeCell ref="AB16:AC16"/>
    <mergeCell ref="AB17:AC17"/>
    <mergeCell ref="Q16:S16"/>
    <mergeCell ref="Q17:S17"/>
    <mergeCell ref="T16:U16"/>
  </mergeCells>
  <conditionalFormatting sqref="N4:W13">
    <cfRule type="containsText" dxfId="868" priority="27" operator="containsText" text="S">
      <formula>NOT(ISERROR(SEARCH("S",N4)))</formula>
    </cfRule>
    <cfRule type="containsText" dxfId="867" priority="28" operator="containsText" text="H">
      <formula>NOT(ISERROR(SEARCH("H",N4)))</formula>
    </cfRule>
  </conditionalFormatting>
  <conditionalFormatting sqref="N4:W13">
    <cfRule type="containsText" dxfId="866" priority="26" operator="containsText" text="D">
      <formula>NOT(ISERROR(SEARCH("D",N4)))</formula>
    </cfRule>
  </conditionalFormatting>
  <conditionalFormatting sqref="N4:W13">
    <cfRule type="containsText" dxfId="865" priority="25" operator="containsText" text="R">
      <formula>NOT(ISERROR(SEARCH("R",N4)))</formula>
    </cfRule>
  </conditionalFormatting>
  <conditionalFormatting sqref="N4:W13">
    <cfRule type="cellIs" dxfId="864" priority="24" operator="between">
      <formula>2</formula>
      <formula>5</formula>
    </cfRule>
  </conditionalFormatting>
  <conditionalFormatting sqref="Z4:AI11">
    <cfRule type="containsText" dxfId="863" priority="22" operator="containsText" text="S">
      <formula>NOT(ISERROR(SEARCH("S",Z4)))</formula>
    </cfRule>
    <cfRule type="containsText" dxfId="862" priority="23" operator="containsText" text="H">
      <formula>NOT(ISERROR(SEARCH("H",Z4)))</formula>
    </cfRule>
  </conditionalFormatting>
  <conditionalFormatting sqref="Z4:AI11">
    <cfRule type="containsText" dxfId="861" priority="21" operator="containsText" text="D">
      <formula>NOT(ISERROR(SEARCH("D",Z4)))</formula>
    </cfRule>
  </conditionalFormatting>
  <conditionalFormatting sqref="Z4:AI11">
    <cfRule type="containsText" dxfId="860" priority="20" operator="containsText" text="R">
      <formula>NOT(ISERROR(SEARCH("R",Z4)))</formula>
    </cfRule>
  </conditionalFormatting>
  <conditionalFormatting sqref="Z4:AI11">
    <cfRule type="cellIs" dxfId="859" priority="19" operator="between">
      <formula>2</formula>
      <formula>5</formula>
    </cfRule>
  </conditionalFormatting>
  <conditionalFormatting sqref="AL4:AU13">
    <cfRule type="containsText" dxfId="858" priority="17" operator="containsText" text="S">
      <formula>NOT(ISERROR(SEARCH("S",AL4)))</formula>
    </cfRule>
    <cfRule type="containsText" dxfId="857" priority="18" operator="containsText" text="H">
      <formula>NOT(ISERROR(SEARCH("H",AL4)))</formula>
    </cfRule>
  </conditionalFormatting>
  <conditionalFormatting sqref="AL4:AU13">
    <cfRule type="containsText" dxfId="856" priority="16" operator="containsText" text="D">
      <formula>NOT(ISERROR(SEARCH("D",AL4)))</formula>
    </cfRule>
  </conditionalFormatting>
  <conditionalFormatting sqref="AL4:AU13">
    <cfRule type="containsText" dxfId="855" priority="15" operator="containsText" text="R">
      <formula>NOT(ISERROR(SEARCH("R",AL4)))</formula>
    </cfRule>
  </conditionalFormatting>
  <conditionalFormatting sqref="AL4:AU13">
    <cfRule type="cellIs" dxfId="854" priority="14" operator="between">
      <formula>2</formula>
      <formula>5</formula>
    </cfRule>
  </conditionalFormatting>
  <conditionalFormatting sqref="AB16 AB20">
    <cfRule type="cellIs" dxfId="853" priority="10" operator="greaterThan">
      <formula>0</formula>
    </cfRule>
    <cfRule type="cellIs" dxfId="852" priority="11" operator="lessThan">
      <formula>0</formula>
    </cfRule>
  </conditionalFormatting>
  <conditionalFormatting sqref="T18:U18">
    <cfRule type="cellIs" dxfId="851" priority="6" operator="greaterThanOrEqual">
      <formula>0</formula>
    </cfRule>
    <cfRule type="cellIs" dxfId="850" priority="7" operator="lessThan">
      <formula>0</formula>
    </cfRule>
  </conditionalFormatting>
  <conditionalFormatting sqref="T19:U20">
    <cfRule type="cellIs" dxfId="849" priority="4" operator="greaterThanOrEqual">
      <formula>0</formula>
    </cfRule>
    <cfRule type="cellIs" dxfId="848" priority="5" operator="lessThan">
      <formula>0</formula>
    </cfRule>
  </conditionalFormatting>
  <conditionalFormatting sqref="AG14:AH19">
    <cfRule type="cellIs" dxfId="847" priority="2" operator="greaterThan">
      <formula>0</formula>
    </cfRule>
    <cfRule type="cellIs" dxfId="846" priority="3" operator="lessThanOrEqual">
      <formula>0</formula>
    </cfRule>
  </conditionalFormatting>
  <conditionalFormatting sqref="AG19:AH19">
    <cfRule type="cellIs" dxfId="845" priority="1" operator="greaterThanOrEqual">
      <formula>0.2</formula>
    </cfRule>
  </conditionalFormatting>
  <pageMargins left="0.7" right="0.7" top="0.75" bottom="0.75" header="0.3" footer="0.3"/>
  <pageSetup paperSize="9" orientation="portrait" horizontalDpi="1200" verticalDpi="1200" r:id="rId1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638299BB-F585-4D88-8411-E6805AC6FD31}">
          <x14:formula1>
            <xm:f>Rules!$B$30:$J$30</xm:f>
          </x14:formula1>
          <xm:sqref>T16</xm:sqref>
        </x14:dataValidation>
        <x14:dataValidation type="list" allowBlank="1" showInputMessage="1" showErrorMessage="1" xr:uid="{D5FE7B12-B6C5-4F6A-84C7-54F7E7E19778}">
          <x14:formula1>
            <xm:f>Rules!$A$31:$A$33</xm:f>
          </x14:formula1>
          <xm:sqref>T17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FB78F-F989-47D1-8E43-C5F9B24D3FAA}">
  <dimension ref="A1:XFD290"/>
  <sheetViews>
    <sheetView workbookViewId="0">
      <selection sqref="A1:XFD1"/>
    </sheetView>
  </sheetViews>
  <sheetFormatPr defaultColWidth="8.69921875" defaultRowHeight="15.6" x14ac:dyDescent="0.3"/>
  <cols>
    <col min="3" max="3" width="8.69921875" customWidth="1"/>
    <col min="5" max="6" width="8.69921875" customWidth="1"/>
    <col min="10" max="10" width="8.69921875" customWidth="1"/>
  </cols>
  <sheetData>
    <row r="1" spans="1:16384" ht="26.4" thickBot="1" x14ac:dyDescent="0.55000000000000004">
      <c r="A1" s="575" t="s">
        <v>313</v>
      </c>
      <c r="B1" s="575"/>
      <c r="C1" s="575"/>
      <c r="D1" s="575"/>
      <c r="E1" s="575"/>
      <c r="F1" s="575"/>
      <c r="G1" s="575"/>
      <c r="H1" s="575"/>
      <c r="I1" s="575"/>
      <c r="J1" s="575"/>
      <c r="K1" s="575"/>
      <c r="L1" s="575"/>
      <c r="M1" s="575"/>
      <c r="N1" s="575"/>
      <c r="O1" s="575"/>
      <c r="P1" s="575"/>
      <c r="Q1" s="575"/>
      <c r="R1" s="575"/>
      <c r="S1" s="575"/>
      <c r="T1" s="575"/>
      <c r="U1" s="575"/>
      <c r="V1" s="575"/>
      <c r="W1" s="575"/>
      <c r="X1" s="575"/>
      <c r="Y1" s="575"/>
      <c r="Z1" s="575"/>
      <c r="AA1" s="575"/>
      <c r="AB1" s="575"/>
      <c r="AC1" s="575"/>
      <c r="AD1" s="575"/>
      <c r="AE1" s="575"/>
      <c r="AF1" s="575"/>
      <c r="AG1" s="575"/>
      <c r="AH1" s="575"/>
      <c r="AI1" s="575"/>
      <c r="AJ1" s="575"/>
      <c r="AK1" s="575"/>
      <c r="AL1" s="575"/>
      <c r="AM1" s="575"/>
      <c r="AN1" s="575"/>
      <c r="AO1" s="575"/>
      <c r="AP1" s="575"/>
      <c r="AQ1" s="575"/>
      <c r="AR1" s="575"/>
      <c r="AS1" s="575"/>
      <c r="AT1" s="575"/>
      <c r="AU1" s="575"/>
      <c r="AV1" s="575"/>
      <c r="AW1" s="575"/>
      <c r="AX1" s="575"/>
      <c r="AY1" s="575"/>
      <c r="AZ1" s="575"/>
      <c r="BA1" s="575"/>
      <c r="BB1" s="575"/>
      <c r="BC1" s="575"/>
      <c r="BD1" s="575"/>
      <c r="BE1" s="575"/>
      <c r="BF1" s="575"/>
      <c r="BG1" s="575"/>
      <c r="BH1" s="575"/>
      <c r="BI1" s="575"/>
      <c r="BJ1" s="575"/>
      <c r="BK1" s="575"/>
      <c r="BL1" s="575"/>
      <c r="BM1" s="575"/>
      <c r="BN1" s="575"/>
      <c r="BO1" s="575"/>
      <c r="BP1" s="575"/>
      <c r="BQ1" s="575"/>
      <c r="BR1" s="575"/>
      <c r="BS1" s="575"/>
      <c r="BT1" s="575"/>
      <c r="BU1" s="575"/>
      <c r="BV1" s="575"/>
      <c r="BW1" s="575"/>
      <c r="BX1" s="575"/>
      <c r="BY1" s="575"/>
      <c r="BZ1" s="575"/>
      <c r="CA1" s="575"/>
      <c r="CB1" s="575"/>
      <c r="CC1" s="575"/>
      <c r="CD1" s="575"/>
      <c r="CE1" s="575"/>
      <c r="CF1" s="575"/>
      <c r="CG1" s="575"/>
      <c r="CH1" s="575"/>
      <c r="CI1" s="575"/>
      <c r="CJ1" s="575"/>
      <c r="CK1" s="575"/>
      <c r="CL1" s="575"/>
      <c r="CM1" s="575"/>
      <c r="CN1" s="575"/>
      <c r="CO1" s="575"/>
      <c r="CP1" s="575"/>
      <c r="CQ1" s="575"/>
      <c r="CR1" s="575"/>
      <c r="CS1" s="575"/>
      <c r="CT1" s="575"/>
      <c r="CU1" s="575"/>
      <c r="CV1" s="575"/>
      <c r="CW1" s="575"/>
      <c r="CX1" s="575"/>
      <c r="CY1" s="575"/>
      <c r="CZ1" s="575"/>
      <c r="DA1" s="575"/>
      <c r="DB1" s="575"/>
      <c r="DC1" s="575"/>
      <c r="DD1" s="575"/>
      <c r="DE1" s="575"/>
      <c r="DF1" s="575"/>
      <c r="DG1" s="575"/>
      <c r="DH1" s="575"/>
      <c r="DI1" s="575"/>
      <c r="DJ1" s="575"/>
      <c r="DK1" s="575"/>
      <c r="DL1" s="575"/>
      <c r="DM1" s="575"/>
      <c r="DN1" s="575"/>
      <c r="DO1" s="575"/>
      <c r="DP1" s="575"/>
      <c r="DQ1" s="575"/>
      <c r="DR1" s="575"/>
      <c r="DS1" s="575"/>
      <c r="DT1" s="575"/>
      <c r="DU1" s="575"/>
      <c r="DV1" s="575"/>
      <c r="DW1" s="575"/>
      <c r="DX1" s="575"/>
      <c r="DY1" s="575"/>
      <c r="DZ1" s="575"/>
      <c r="EA1" s="575"/>
      <c r="EB1" s="575"/>
      <c r="EC1" s="575"/>
      <c r="ED1" s="575"/>
      <c r="EE1" s="575"/>
      <c r="EF1" s="575"/>
      <c r="EG1" s="575"/>
      <c r="EH1" s="575"/>
      <c r="EI1" s="575"/>
      <c r="EJ1" s="575"/>
      <c r="EK1" s="575"/>
      <c r="EL1" s="575"/>
      <c r="EM1" s="575"/>
      <c r="EN1" s="575"/>
      <c r="EO1" s="575"/>
      <c r="EP1" s="575"/>
      <c r="EQ1" s="575"/>
      <c r="ER1" s="575"/>
      <c r="ES1" s="575"/>
      <c r="ET1" s="575"/>
      <c r="EU1" s="575"/>
      <c r="EV1" s="575"/>
      <c r="EW1" s="575"/>
      <c r="EX1" s="575"/>
      <c r="EY1" s="575"/>
      <c r="EZ1" s="575"/>
      <c r="FA1" s="575"/>
      <c r="FB1" s="575"/>
      <c r="FC1" s="575"/>
      <c r="FD1" s="575"/>
      <c r="FE1" s="575"/>
      <c r="FF1" s="575"/>
      <c r="FG1" s="575"/>
      <c r="FH1" s="575"/>
      <c r="FI1" s="575"/>
      <c r="FJ1" s="575"/>
      <c r="FK1" s="575"/>
      <c r="FL1" s="575"/>
      <c r="FM1" s="575"/>
      <c r="FN1" s="575"/>
      <c r="FO1" s="575"/>
      <c r="FP1" s="575"/>
      <c r="FQ1" s="575"/>
      <c r="FR1" s="575"/>
      <c r="FS1" s="575"/>
      <c r="FT1" s="575"/>
      <c r="FU1" s="575"/>
      <c r="FV1" s="575"/>
      <c r="FW1" s="575"/>
      <c r="FX1" s="575"/>
      <c r="FY1" s="575"/>
      <c r="FZ1" s="575"/>
      <c r="GA1" s="575"/>
      <c r="GB1" s="575"/>
      <c r="GC1" s="575"/>
      <c r="GD1" s="575"/>
      <c r="GE1" s="575"/>
      <c r="GF1" s="575"/>
      <c r="GG1" s="575"/>
      <c r="GH1" s="575"/>
      <c r="GI1" s="575"/>
      <c r="GJ1" s="575"/>
      <c r="GK1" s="575"/>
      <c r="GL1" s="575"/>
      <c r="GM1" s="575"/>
      <c r="GN1" s="575"/>
      <c r="GO1" s="575"/>
      <c r="GP1" s="575"/>
      <c r="GQ1" s="575"/>
      <c r="GR1" s="575"/>
      <c r="GS1" s="575"/>
      <c r="GT1" s="575"/>
      <c r="GU1" s="575"/>
      <c r="GV1" s="575"/>
      <c r="GW1" s="575"/>
      <c r="GX1" s="575"/>
      <c r="GY1" s="575"/>
      <c r="GZ1" s="575"/>
      <c r="HA1" s="575"/>
      <c r="HB1" s="575"/>
      <c r="HC1" s="575"/>
      <c r="HD1" s="575"/>
      <c r="HE1" s="575"/>
      <c r="HF1" s="575"/>
      <c r="HG1" s="575"/>
      <c r="HH1" s="575"/>
      <c r="HI1" s="575"/>
      <c r="HJ1" s="575"/>
      <c r="HK1" s="575"/>
      <c r="HL1" s="575"/>
      <c r="HM1" s="575"/>
      <c r="HN1" s="575"/>
      <c r="HO1" s="575"/>
      <c r="HP1" s="575"/>
      <c r="HQ1" s="575"/>
      <c r="HR1" s="575"/>
      <c r="HS1" s="575"/>
      <c r="HT1" s="575"/>
      <c r="HU1" s="575"/>
      <c r="HV1" s="575"/>
      <c r="HW1" s="575"/>
      <c r="HX1" s="575"/>
      <c r="HY1" s="575"/>
      <c r="HZ1" s="575"/>
      <c r="IA1" s="575"/>
      <c r="IB1" s="575"/>
      <c r="IC1" s="575"/>
      <c r="ID1" s="575"/>
      <c r="IE1" s="575"/>
      <c r="IF1" s="575"/>
      <c r="IG1" s="575"/>
      <c r="IH1" s="575"/>
      <c r="II1" s="575"/>
      <c r="IJ1" s="575"/>
      <c r="IK1" s="575"/>
      <c r="IL1" s="575"/>
      <c r="IM1" s="575"/>
      <c r="IN1" s="575"/>
      <c r="IO1" s="575"/>
      <c r="IP1" s="575"/>
      <c r="IQ1" s="575"/>
      <c r="IR1" s="575"/>
      <c r="IS1" s="575"/>
      <c r="IT1" s="575"/>
      <c r="IU1" s="575"/>
      <c r="IV1" s="575"/>
      <c r="IW1" s="575"/>
      <c r="IX1" s="575"/>
      <c r="IY1" s="575"/>
      <c r="IZ1" s="575"/>
      <c r="JA1" s="575"/>
      <c r="JB1" s="575"/>
      <c r="JC1" s="575"/>
      <c r="JD1" s="575"/>
      <c r="JE1" s="575"/>
      <c r="JF1" s="575"/>
      <c r="JG1" s="575"/>
      <c r="JH1" s="575"/>
      <c r="JI1" s="575"/>
      <c r="JJ1" s="575"/>
      <c r="JK1" s="575"/>
      <c r="JL1" s="575"/>
      <c r="JM1" s="575"/>
      <c r="JN1" s="575"/>
      <c r="JO1" s="575"/>
      <c r="JP1" s="575"/>
      <c r="JQ1" s="575"/>
      <c r="JR1" s="575"/>
      <c r="JS1" s="575"/>
      <c r="JT1" s="575"/>
      <c r="JU1" s="575"/>
      <c r="JV1" s="575"/>
      <c r="JW1" s="575"/>
      <c r="JX1" s="575"/>
      <c r="JY1" s="575"/>
      <c r="JZ1" s="575"/>
      <c r="KA1" s="575"/>
      <c r="KB1" s="575"/>
      <c r="KC1" s="575"/>
      <c r="KD1" s="575"/>
      <c r="KE1" s="575"/>
      <c r="KF1" s="575"/>
      <c r="KG1" s="575"/>
      <c r="KH1" s="575"/>
      <c r="KI1" s="575"/>
      <c r="KJ1" s="575"/>
      <c r="KK1" s="575"/>
      <c r="KL1" s="575"/>
      <c r="KM1" s="575"/>
      <c r="KN1" s="575"/>
      <c r="KO1" s="575"/>
      <c r="KP1" s="575"/>
      <c r="KQ1" s="575"/>
      <c r="KR1" s="575"/>
      <c r="KS1" s="575"/>
      <c r="KT1" s="575"/>
      <c r="KU1" s="575"/>
      <c r="KV1" s="575"/>
      <c r="KW1" s="575"/>
      <c r="KX1" s="575"/>
      <c r="KY1" s="575"/>
      <c r="KZ1" s="575"/>
      <c r="LA1" s="575"/>
      <c r="LB1" s="575"/>
      <c r="LC1" s="575"/>
      <c r="LD1" s="575"/>
      <c r="LE1" s="575"/>
      <c r="LF1" s="575"/>
      <c r="LG1" s="575"/>
      <c r="LH1" s="575"/>
      <c r="LI1" s="575"/>
      <c r="LJ1" s="575"/>
      <c r="LK1" s="575"/>
      <c r="LL1" s="575"/>
      <c r="LM1" s="575"/>
      <c r="LN1" s="575"/>
      <c r="LO1" s="575"/>
      <c r="LP1" s="575"/>
      <c r="LQ1" s="575"/>
      <c r="LR1" s="575"/>
      <c r="LS1" s="575"/>
      <c r="LT1" s="575"/>
      <c r="LU1" s="575"/>
      <c r="LV1" s="575"/>
      <c r="LW1" s="575"/>
      <c r="LX1" s="575"/>
      <c r="LY1" s="575"/>
      <c r="LZ1" s="575"/>
      <c r="MA1" s="575"/>
      <c r="MB1" s="575"/>
      <c r="MC1" s="575"/>
      <c r="MD1" s="575"/>
      <c r="ME1" s="575"/>
      <c r="MF1" s="575"/>
      <c r="MG1" s="575"/>
      <c r="MH1" s="575"/>
      <c r="MI1" s="575"/>
      <c r="MJ1" s="575"/>
      <c r="MK1" s="575"/>
      <c r="ML1" s="575"/>
      <c r="MM1" s="575"/>
      <c r="MN1" s="575"/>
      <c r="MO1" s="575"/>
      <c r="MP1" s="575"/>
      <c r="MQ1" s="575"/>
      <c r="MR1" s="575"/>
      <c r="MS1" s="575"/>
      <c r="MT1" s="575"/>
      <c r="MU1" s="575"/>
      <c r="MV1" s="575"/>
      <c r="MW1" s="575"/>
      <c r="MX1" s="575"/>
      <c r="MY1" s="575"/>
      <c r="MZ1" s="575"/>
      <c r="NA1" s="575"/>
      <c r="NB1" s="575"/>
      <c r="NC1" s="575"/>
      <c r="ND1" s="575"/>
      <c r="NE1" s="575"/>
      <c r="NF1" s="575"/>
      <c r="NG1" s="575"/>
      <c r="NH1" s="575"/>
      <c r="NI1" s="575"/>
      <c r="NJ1" s="575"/>
      <c r="NK1" s="575"/>
      <c r="NL1" s="575"/>
      <c r="NM1" s="575"/>
      <c r="NN1" s="575"/>
      <c r="NO1" s="575"/>
      <c r="NP1" s="575"/>
      <c r="NQ1" s="575"/>
      <c r="NR1" s="575"/>
      <c r="NS1" s="575"/>
      <c r="NT1" s="575"/>
      <c r="NU1" s="575"/>
      <c r="NV1" s="575"/>
      <c r="NW1" s="575"/>
      <c r="NX1" s="575"/>
      <c r="NY1" s="575"/>
      <c r="NZ1" s="575"/>
      <c r="OA1" s="575"/>
      <c r="OB1" s="575"/>
      <c r="OC1" s="575"/>
      <c r="OD1" s="575"/>
      <c r="OE1" s="575"/>
      <c r="OF1" s="575"/>
      <c r="OG1" s="575"/>
      <c r="OH1" s="575"/>
      <c r="OI1" s="575"/>
      <c r="OJ1" s="575"/>
      <c r="OK1" s="575"/>
      <c r="OL1" s="575"/>
      <c r="OM1" s="575"/>
      <c r="ON1" s="575"/>
      <c r="OO1" s="575"/>
      <c r="OP1" s="575"/>
      <c r="OQ1" s="575"/>
      <c r="OR1" s="575"/>
      <c r="OS1" s="575"/>
      <c r="OT1" s="575"/>
      <c r="OU1" s="575"/>
      <c r="OV1" s="575"/>
      <c r="OW1" s="575"/>
      <c r="OX1" s="575"/>
      <c r="OY1" s="575"/>
      <c r="OZ1" s="575"/>
      <c r="PA1" s="575"/>
      <c r="PB1" s="575"/>
      <c r="PC1" s="575"/>
      <c r="PD1" s="575"/>
      <c r="PE1" s="575"/>
      <c r="PF1" s="575"/>
      <c r="PG1" s="575"/>
      <c r="PH1" s="575"/>
      <c r="PI1" s="575"/>
      <c r="PJ1" s="575"/>
      <c r="PK1" s="575"/>
      <c r="PL1" s="575"/>
      <c r="PM1" s="575"/>
      <c r="PN1" s="575"/>
      <c r="PO1" s="575"/>
      <c r="PP1" s="575"/>
      <c r="PQ1" s="575"/>
      <c r="PR1" s="575"/>
      <c r="PS1" s="575"/>
      <c r="PT1" s="575"/>
      <c r="PU1" s="575"/>
      <c r="PV1" s="575"/>
      <c r="PW1" s="575"/>
      <c r="PX1" s="575"/>
      <c r="PY1" s="575"/>
      <c r="PZ1" s="575"/>
      <c r="QA1" s="575"/>
      <c r="QB1" s="575"/>
      <c r="QC1" s="575"/>
      <c r="QD1" s="575"/>
      <c r="QE1" s="575"/>
      <c r="QF1" s="575"/>
      <c r="QG1" s="575"/>
      <c r="QH1" s="575"/>
      <c r="QI1" s="575"/>
      <c r="QJ1" s="575"/>
      <c r="QK1" s="575"/>
      <c r="QL1" s="575"/>
      <c r="QM1" s="575"/>
      <c r="QN1" s="575"/>
      <c r="QO1" s="575"/>
      <c r="QP1" s="575"/>
      <c r="QQ1" s="575"/>
      <c r="QR1" s="575"/>
      <c r="QS1" s="575"/>
      <c r="QT1" s="575"/>
      <c r="QU1" s="575"/>
      <c r="QV1" s="575"/>
      <c r="QW1" s="575"/>
      <c r="QX1" s="575"/>
      <c r="QY1" s="575"/>
      <c r="QZ1" s="575"/>
      <c r="RA1" s="575"/>
      <c r="RB1" s="575"/>
      <c r="RC1" s="575"/>
      <c r="RD1" s="575"/>
      <c r="RE1" s="575"/>
      <c r="RF1" s="575"/>
      <c r="RG1" s="575"/>
      <c r="RH1" s="575"/>
      <c r="RI1" s="575"/>
      <c r="RJ1" s="575"/>
      <c r="RK1" s="575"/>
      <c r="RL1" s="575"/>
      <c r="RM1" s="575"/>
      <c r="RN1" s="575"/>
      <c r="RO1" s="575"/>
      <c r="RP1" s="575"/>
      <c r="RQ1" s="575"/>
      <c r="RR1" s="575"/>
      <c r="RS1" s="575"/>
      <c r="RT1" s="575"/>
      <c r="RU1" s="575"/>
      <c r="RV1" s="575"/>
      <c r="RW1" s="575"/>
      <c r="RX1" s="575"/>
      <c r="RY1" s="575"/>
      <c r="RZ1" s="575"/>
      <c r="SA1" s="575"/>
      <c r="SB1" s="575"/>
      <c r="SC1" s="575"/>
      <c r="SD1" s="575"/>
      <c r="SE1" s="575"/>
      <c r="SF1" s="575"/>
      <c r="SG1" s="575"/>
      <c r="SH1" s="575"/>
      <c r="SI1" s="575"/>
      <c r="SJ1" s="575"/>
      <c r="SK1" s="575"/>
      <c r="SL1" s="575"/>
      <c r="SM1" s="575"/>
      <c r="SN1" s="575"/>
      <c r="SO1" s="575"/>
      <c r="SP1" s="575"/>
      <c r="SQ1" s="575"/>
      <c r="SR1" s="575"/>
      <c r="SS1" s="575"/>
      <c r="ST1" s="575"/>
      <c r="SU1" s="575"/>
      <c r="SV1" s="575"/>
      <c r="SW1" s="575"/>
      <c r="SX1" s="575"/>
      <c r="SY1" s="575"/>
      <c r="SZ1" s="575"/>
      <c r="TA1" s="575"/>
      <c r="TB1" s="575"/>
      <c r="TC1" s="575"/>
      <c r="TD1" s="575"/>
      <c r="TE1" s="575"/>
      <c r="TF1" s="575"/>
      <c r="TG1" s="575"/>
      <c r="TH1" s="575"/>
      <c r="TI1" s="575"/>
      <c r="TJ1" s="575"/>
      <c r="TK1" s="575"/>
      <c r="TL1" s="575"/>
      <c r="TM1" s="575"/>
      <c r="TN1" s="575"/>
      <c r="TO1" s="575"/>
      <c r="TP1" s="575"/>
      <c r="TQ1" s="575"/>
      <c r="TR1" s="575"/>
      <c r="TS1" s="575"/>
      <c r="TT1" s="575"/>
      <c r="TU1" s="575"/>
      <c r="TV1" s="575"/>
      <c r="TW1" s="575"/>
      <c r="TX1" s="575"/>
      <c r="TY1" s="575"/>
      <c r="TZ1" s="575"/>
      <c r="UA1" s="575"/>
      <c r="UB1" s="575"/>
      <c r="UC1" s="575"/>
      <c r="UD1" s="575"/>
      <c r="UE1" s="575"/>
      <c r="UF1" s="575"/>
      <c r="UG1" s="575"/>
      <c r="UH1" s="575"/>
      <c r="UI1" s="575"/>
      <c r="UJ1" s="575"/>
      <c r="UK1" s="575"/>
      <c r="UL1" s="575"/>
      <c r="UM1" s="575"/>
      <c r="UN1" s="575"/>
      <c r="UO1" s="575"/>
      <c r="UP1" s="575"/>
      <c r="UQ1" s="575"/>
      <c r="UR1" s="575"/>
      <c r="US1" s="575"/>
      <c r="UT1" s="575"/>
      <c r="UU1" s="575"/>
      <c r="UV1" s="575"/>
      <c r="UW1" s="575"/>
      <c r="UX1" s="575"/>
      <c r="UY1" s="575"/>
      <c r="UZ1" s="575"/>
      <c r="VA1" s="575"/>
      <c r="VB1" s="575"/>
      <c r="VC1" s="575"/>
      <c r="VD1" s="575"/>
      <c r="VE1" s="575"/>
      <c r="VF1" s="575"/>
      <c r="VG1" s="575"/>
      <c r="VH1" s="575"/>
      <c r="VI1" s="575"/>
      <c r="VJ1" s="575"/>
      <c r="VK1" s="575"/>
      <c r="VL1" s="575"/>
      <c r="VM1" s="575"/>
      <c r="VN1" s="575"/>
      <c r="VO1" s="575"/>
      <c r="VP1" s="575"/>
      <c r="VQ1" s="575"/>
      <c r="VR1" s="575"/>
      <c r="VS1" s="575"/>
      <c r="VT1" s="575"/>
      <c r="VU1" s="575"/>
      <c r="VV1" s="575"/>
      <c r="VW1" s="575"/>
      <c r="VX1" s="575"/>
      <c r="VY1" s="575"/>
      <c r="VZ1" s="575"/>
      <c r="WA1" s="575"/>
      <c r="WB1" s="575"/>
      <c r="WC1" s="575"/>
      <c r="WD1" s="575"/>
      <c r="WE1" s="575"/>
      <c r="WF1" s="575"/>
      <c r="WG1" s="575"/>
      <c r="WH1" s="575"/>
      <c r="WI1" s="575"/>
      <c r="WJ1" s="575"/>
      <c r="WK1" s="575"/>
      <c r="WL1" s="575"/>
      <c r="WM1" s="575"/>
      <c r="WN1" s="575"/>
      <c r="WO1" s="575"/>
      <c r="WP1" s="575"/>
      <c r="WQ1" s="575"/>
      <c r="WR1" s="575"/>
      <c r="WS1" s="575"/>
      <c r="WT1" s="575"/>
      <c r="WU1" s="575"/>
      <c r="WV1" s="575"/>
      <c r="WW1" s="575"/>
      <c r="WX1" s="575"/>
      <c r="WY1" s="575"/>
      <c r="WZ1" s="575"/>
      <c r="XA1" s="575"/>
      <c r="XB1" s="575"/>
      <c r="XC1" s="575"/>
      <c r="XD1" s="575"/>
      <c r="XE1" s="575"/>
      <c r="XF1" s="575"/>
      <c r="XG1" s="575"/>
      <c r="XH1" s="575"/>
      <c r="XI1" s="575"/>
      <c r="XJ1" s="575"/>
      <c r="XK1" s="575"/>
      <c r="XL1" s="575"/>
      <c r="XM1" s="575"/>
      <c r="XN1" s="575"/>
      <c r="XO1" s="575"/>
      <c r="XP1" s="575"/>
      <c r="XQ1" s="575"/>
      <c r="XR1" s="575"/>
      <c r="XS1" s="575"/>
      <c r="XT1" s="575"/>
      <c r="XU1" s="575"/>
      <c r="XV1" s="575"/>
      <c r="XW1" s="575"/>
      <c r="XX1" s="575"/>
      <c r="XY1" s="575"/>
      <c r="XZ1" s="575"/>
      <c r="YA1" s="575"/>
      <c r="YB1" s="575"/>
      <c r="YC1" s="575"/>
      <c r="YD1" s="575"/>
      <c r="YE1" s="575"/>
      <c r="YF1" s="575"/>
      <c r="YG1" s="575"/>
      <c r="YH1" s="575"/>
      <c r="YI1" s="575"/>
      <c r="YJ1" s="575"/>
      <c r="YK1" s="575"/>
      <c r="YL1" s="575"/>
      <c r="YM1" s="575"/>
      <c r="YN1" s="575"/>
      <c r="YO1" s="575"/>
      <c r="YP1" s="575"/>
      <c r="YQ1" s="575"/>
      <c r="YR1" s="575"/>
      <c r="YS1" s="575"/>
      <c r="YT1" s="575"/>
      <c r="YU1" s="575"/>
      <c r="YV1" s="575"/>
      <c r="YW1" s="575"/>
      <c r="YX1" s="575"/>
      <c r="YY1" s="575"/>
      <c r="YZ1" s="575"/>
      <c r="ZA1" s="575"/>
      <c r="ZB1" s="575"/>
      <c r="ZC1" s="575"/>
      <c r="ZD1" s="575"/>
      <c r="ZE1" s="575"/>
      <c r="ZF1" s="575"/>
      <c r="ZG1" s="575"/>
      <c r="ZH1" s="575"/>
      <c r="ZI1" s="575"/>
      <c r="ZJ1" s="575"/>
      <c r="ZK1" s="575"/>
      <c r="ZL1" s="575"/>
      <c r="ZM1" s="575"/>
      <c r="ZN1" s="575"/>
      <c r="ZO1" s="575"/>
      <c r="ZP1" s="575"/>
      <c r="ZQ1" s="575"/>
      <c r="ZR1" s="575"/>
      <c r="ZS1" s="575"/>
      <c r="ZT1" s="575"/>
      <c r="ZU1" s="575"/>
      <c r="ZV1" s="575"/>
      <c r="ZW1" s="575"/>
      <c r="ZX1" s="575"/>
      <c r="ZY1" s="575"/>
      <c r="ZZ1" s="575"/>
      <c r="AAA1" s="575"/>
      <c r="AAB1" s="575"/>
      <c r="AAC1" s="575"/>
      <c r="AAD1" s="575"/>
      <c r="AAE1" s="575"/>
      <c r="AAF1" s="575"/>
      <c r="AAG1" s="575"/>
      <c r="AAH1" s="575"/>
      <c r="AAI1" s="575"/>
      <c r="AAJ1" s="575"/>
      <c r="AAK1" s="575"/>
      <c r="AAL1" s="575"/>
      <c r="AAM1" s="575"/>
      <c r="AAN1" s="575"/>
      <c r="AAO1" s="575"/>
      <c r="AAP1" s="575"/>
      <c r="AAQ1" s="575"/>
      <c r="AAR1" s="575"/>
      <c r="AAS1" s="575"/>
      <c r="AAT1" s="575"/>
      <c r="AAU1" s="575"/>
      <c r="AAV1" s="575"/>
      <c r="AAW1" s="575"/>
      <c r="AAX1" s="575"/>
      <c r="AAY1" s="575"/>
      <c r="AAZ1" s="575"/>
      <c r="ABA1" s="575"/>
      <c r="ABB1" s="575"/>
      <c r="ABC1" s="575"/>
      <c r="ABD1" s="575"/>
      <c r="ABE1" s="575"/>
      <c r="ABF1" s="575"/>
      <c r="ABG1" s="575"/>
      <c r="ABH1" s="575"/>
      <c r="ABI1" s="575"/>
      <c r="ABJ1" s="575"/>
      <c r="ABK1" s="575"/>
      <c r="ABL1" s="575"/>
      <c r="ABM1" s="575"/>
      <c r="ABN1" s="575"/>
      <c r="ABO1" s="575"/>
      <c r="ABP1" s="575"/>
      <c r="ABQ1" s="575"/>
      <c r="ABR1" s="575"/>
      <c r="ABS1" s="575"/>
      <c r="ABT1" s="575"/>
      <c r="ABU1" s="575"/>
      <c r="ABV1" s="575"/>
      <c r="ABW1" s="575"/>
      <c r="ABX1" s="575"/>
      <c r="ABY1" s="575"/>
      <c r="ABZ1" s="575"/>
      <c r="ACA1" s="575"/>
      <c r="ACB1" s="575"/>
      <c r="ACC1" s="575"/>
      <c r="ACD1" s="575"/>
      <c r="ACE1" s="575"/>
      <c r="ACF1" s="575"/>
      <c r="ACG1" s="575"/>
      <c r="ACH1" s="575"/>
      <c r="ACI1" s="575"/>
      <c r="ACJ1" s="575"/>
      <c r="ACK1" s="575"/>
      <c r="ACL1" s="575"/>
      <c r="ACM1" s="575"/>
      <c r="ACN1" s="575"/>
      <c r="ACO1" s="575"/>
      <c r="ACP1" s="575"/>
      <c r="ACQ1" s="575"/>
      <c r="ACR1" s="575"/>
      <c r="ACS1" s="575"/>
      <c r="ACT1" s="575"/>
      <c r="ACU1" s="575"/>
      <c r="ACV1" s="575"/>
      <c r="ACW1" s="575"/>
      <c r="ACX1" s="575"/>
      <c r="ACY1" s="575"/>
      <c r="ACZ1" s="575"/>
      <c r="ADA1" s="575"/>
      <c r="ADB1" s="575"/>
      <c r="ADC1" s="575"/>
      <c r="ADD1" s="575"/>
      <c r="ADE1" s="575"/>
      <c r="ADF1" s="575"/>
      <c r="ADG1" s="575"/>
      <c r="ADH1" s="575"/>
      <c r="ADI1" s="575"/>
      <c r="ADJ1" s="575"/>
      <c r="ADK1" s="575"/>
      <c r="ADL1" s="575"/>
      <c r="ADM1" s="575"/>
      <c r="ADN1" s="575"/>
      <c r="ADO1" s="575"/>
      <c r="ADP1" s="575"/>
      <c r="ADQ1" s="575"/>
      <c r="ADR1" s="575"/>
      <c r="ADS1" s="575"/>
      <c r="ADT1" s="575"/>
      <c r="ADU1" s="575"/>
      <c r="ADV1" s="575"/>
      <c r="ADW1" s="575"/>
      <c r="ADX1" s="575"/>
      <c r="ADY1" s="575"/>
      <c r="ADZ1" s="575"/>
      <c r="AEA1" s="575"/>
      <c r="AEB1" s="575"/>
      <c r="AEC1" s="575"/>
      <c r="AED1" s="575"/>
      <c r="AEE1" s="575"/>
      <c r="AEF1" s="575"/>
      <c r="AEG1" s="575"/>
      <c r="AEH1" s="575"/>
      <c r="AEI1" s="575"/>
      <c r="AEJ1" s="575"/>
      <c r="AEK1" s="575"/>
      <c r="AEL1" s="575"/>
      <c r="AEM1" s="575"/>
      <c r="AEN1" s="575"/>
      <c r="AEO1" s="575"/>
      <c r="AEP1" s="575"/>
      <c r="AEQ1" s="575"/>
      <c r="AER1" s="575"/>
      <c r="AES1" s="575"/>
      <c r="AET1" s="575"/>
      <c r="AEU1" s="575"/>
      <c r="AEV1" s="575"/>
      <c r="AEW1" s="575"/>
      <c r="AEX1" s="575"/>
      <c r="AEY1" s="575"/>
      <c r="AEZ1" s="575"/>
      <c r="AFA1" s="575"/>
      <c r="AFB1" s="575"/>
      <c r="AFC1" s="575"/>
      <c r="AFD1" s="575"/>
      <c r="AFE1" s="575"/>
      <c r="AFF1" s="575"/>
      <c r="AFG1" s="575"/>
      <c r="AFH1" s="575"/>
      <c r="AFI1" s="575"/>
      <c r="AFJ1" s="575"/>
      <c r="AFK1" s="575"/>
      <c r="AFL1" s="575"/>
      <c r="AFM1" s="575"/>
      <c r="AFN1" s="575"/>
      <c r="AFO1" s="575"/>
      <c r="AFP1" s="575"/>
      <c r="AFQ1" s="575"/>
      <c r="AFR1" s="575"/>
      <c r="AFS1" s="575"/>
      <c r="AFT1" s="575"/>
      <c r="AFU1" s="575"/>
      <c r="AFV1" s="575"/>
      <c r="AFW1" s="575"/>
      <c r="AFX1" s="575"/>
      <c r="AFY1" s="575"/>
      <c r="AFZ1" s="575"/>
      <c r="AGA1" s="575"/>
      <c r="AGB1" s="575"/>
      <c r="AGC1" s="575"/>
      <c r="AGD1" s="575"/>
      <c r="AGE1" s="575"/>
      <c r="AGF1" s="575"/>
      <c r="AGG1" s="575"/>
      <c r="AGH1" s="575"/>
      <c r="AGI1" s="575"/>
      <c r="AGJ1" s="575"/>
      <c r="AGK1" s="575"/>
      <c r="AGL1" s="575"/>
      <c r="AGM1" s="575"/>
      <c r="AGN1" s="575"/>
      <c r="AGO1" s="575"/>
      <c r="AGP1" s="575"/>
      <c r="AGQ1" s="575"/>
      <c r="AGR1" s="575"/>
      <c r="AGS1" s="575"/>
      <c r="AGT1" s="575"/>
      <c r="AGU1" s="575"/>
      <c r="AGV1" s="575"/>
      <c r="AGW1" s="575"/>
      <c r="AGX1" s="575"/>
      <c r="AGY1" s="575"/>
      <c r="AGZ1" s="575"/>
      <c r="AHA1" s="575"/>
      <c r="AHB1" s="575"/>
      <c r="AHC1" s="575"/>
      <c r="AHD1" s="575"/>
      <c r="AHE1" s="575"/>
      <c r="AHF1" s="575"/>
      <c r="AHG1" s="575"/>
      <c r="AHH1" s="575"/>
      <c r="AHI1" s="575"/>
      <c r="AHJ1" s="575"/>
      <c r="AHK1" s="575"/>
      <c r="AHL1" s="575"/>
      <c r="AHM1" s="575"/>
      <c r="AHN1" s="575"/>
      <c r="AHO1" s="575"/>
      <c r="AHP1" s="575"/>
      <c r="AHQ1" s="575"/>
      <c r="AHR1" s="575"/>
      <c r="AHS1" s="575"/>
      <c r="AHT1" s="575"/>
      <c r="AHU1" s="575"/>
      <c r="AHV1" s="575"/>
      <c r="AHW1" s="575"/>
      <c r="AHX1" s="575"/>
      <c r="AHY1" s="575"/>
      <c r="AHZ1" s="575"/>
      <c r="AIA1" s="575"/>
      <c r="AIB1" s="575"/>
      <c r="AIC1" s="575"/>
      <c r="AID1" s="575"/>
      <c r="AIE1" s="575"/>
      <c r="AIF1" s="575"/>
      <c r="AIG1" s="575"/>
      <c r="AIH1" s="575"/>
      <c r="AII1" s="575"/>
      <c r="AIJ1" s="575"/>
      <c r="AIK1" s="575"/>
      <c r="AIL1" s="575"/>
      <c r="AIM1" s="575"/>
      <c r="AIN1" s="575"/>
      <c r="AIO1" s="575"/>
      <c r="AIP1" s="575"/>
      <c r="AIQ1" s="575"/>
      <c r="AIR1" s="575"/>
      <c r="AIS1" s="575"/>
      <c r="AIT1" s="575"/>
      <c r="AIU1" s="575"/>
      <c r="AIV1" s="575"/>
      <c r="AIW1" s="575"/>
      <c r="AIX1" s="575"/>
      <c r="AIY1" s="575"/>
      <c r="AIZ1" s="575"/>
      <c r="AJA1" s="575"/>
      <c r="AJB1" s="575"/>
      <c r="AJC1" s="575"/>
      <c r="AJD1" s="575"/>
      <c r="AJE1" s="575"/>
      <c r="AJF1" s="575"/>
      <c r="AJG1" s="575"/>
      <c r="AJH1" s="575"/>
      <c r="AJI1" s="575"/>
      <c r="AJJ1" s="575"/>
      <c r="AJK1" s="575"/>
      <c r="AJL1" s="575"/>
      <c r="AJM1" s="575"/>
      <c r="AJN1" s="575"/>
      <c r="AJO1" s="575"/>
      <c r="AJP1" s="575"/>
      <c r="AJQ1" s="575"/>
      <c r="AJR1" s="575"/>
      <c r="AJS1" s="575"/>
      <c r="AJT1" s="575"/>
      <c r="AJU1" s="575"/>
      <c r="AJV1" s="575"/>
      <c r="AJW1" s="575"/>
      <c r="AJX1" s="575"/>
      <c r="AJY1" s="575"/>
      <c r="AJZ1" s="575"/>
      <c r="AKA1" s="575"/>
      <c r="AKB1" s="575"/>
      <c r="AKC1" s="575"/>
      <c r="AKD1" s="575"/>
      <c r="AKE1" s="575"/>
      <c r="AKF1" s="575"/>
      <c r="AKG1" s="575"/>
      <c r="AKH1" s="575"/>
      <c r="AKI1" s="575"/>
      <c r="AKJ1" s="575"/>
      <c r="AKK1" s="575"/>
      <c r="AKL1" s="575"/>
      <c r="AKM1" s="575"/>
      <c r="AKN1" s="575"/>
      <c r="AKO1" s="575"/>
      <c r="AKP1" s="575"/>
      <c r="AKQ1" s="575"/>
      <c r="AKR1" s="575"/>
      <c r="AKS1" s="575"/>
      <c r="AKT1" s="575"/>
      <c r="AKU1" s="575"/>
      <c r="AKV1" s="575"/>
      <c r="AKW1" s="575"/>
      <c r="AKX1" s="575"/>
      <c r="AKY1" s="575"/>
      <c r="AKZ1" s="575"/>
      <c r="ALA1" s="575"/>
      <c r="ALB1" s="575"/>
      <c r="ALC1" s="575"/>
      <c r="ALD1" s="575"/>
      <c r="ALE1" s="575"/>
      <c r="ALF1" s="575"/>
      <c r="ALG1" s="575"/>
      <c r="ALH1" s="575"/>
      <c r="ALI1" s="575"/>
      <c r="ALJ1" s="575"/>
      <c r="ALK1" s="575"/>
      <c r="ALL1" s="575"/>
      <c r="ALM1" s="575"/>
      <c r="ALN1" s="575"/>
      <c r="ALO1" s="575"/>
      <c r="ALP1" s="575"/>
      <c r="ALQ1" s="575"/>
      <c r="ALR1" s="575"/>
      <c r="ALS1" s="575"/>
      <c r="ALT1" s="575"/>
      <c r="ALU1" s="575"/>
      <c r="ALV1" s="575"/>
      <c r="ALW1" s="575"/>
      <c r="ALX1" s="575"/>
      <c r="ALY1" s="575"/>
      <c r="ALZ1" s="575"/>
      <c r="AMA1" s="575"/>
      <c r="AMB1" s="575"/>
      <c r="AMC1" s="575"/>
      <c r="AMD1" s="575"/>
      <c r="AME1" s="575"/>
      <c r="AMF1" s="575"/>
      <c r="AMG1" s="575"/>
      <c r="AMH1" s="575"/>
      <c r="AMI1" s="575"/>
      <c r="AMJ1" s="575"/>
      <c r="AMK1" s="575"/>
      <c r="AML1" s="575"/>
      <c r="AMM1" s="575"/>
      <c r="AMN1" s="575"/>
      <c r="AMO1" s="575"/>
      <c r="AMP1" s="575"/>
      <c r="AMQ1" s="575"/>
      <c r="AMR1" s="575"/>
      <c r="AMS1" s="575"/>
      <c r="AMT1" s="575"/>
      <c r="AMU1" s="575"/>
      <c r="AMV1" s="575"/>
      <c r="AMW1" s="575"/>
      <c r="AMX1" s="575"/>
      <c r="AMY1" s="575"/>
      <c r="AMZ1" s="575"/>
      <c r="ANA1" s="575"/>
      <c r="ANB1" s="575"/>
      <c r="ANC1" s="575"/>
      <c r="AND1" s="575"/>
      <c r="ANE1" s="575"/>
      <c r="ANF1" s="575"/>
      <c r="ANG1" s="575"/>
      <c r="ANH1" s="575"/>
      <c r="ANI1" s="575"/>
      <c r="ANJ1" s="575"/>
      <c r="ANK1" s="575"/>
      <c r="ANL1" s="575"/>
      <c r="ANM1" s="575"/>
      <c r="ANN1" s="575"/>
      <c r="ANO1" s="575"/>
      <c r="ANP1" s="575"/>
      <c r="ANQ1" s="575"/>
      <c r="ANR1" s="575"/>
      <c r="ANS1" s="575"/>
      <c r="ANT1" s="575"/>
      <c r="ANU1" s="575"/>
      <c r="ANV1" s="575"/>
      <c r="ANW1" s="575"/>
      <c r="ANX1" s="575"/>
      <c r="ANY1" s="575"/>
      <c r="ANZ1" s="575"/>
      <c r="AOA1" s="575"/>
      <c r="AOB1" s="575"/>
      <c r="AOC1" s="575"/>
      <c r="AOD1" s="575"/>
      <c r="AOE1" s="575"/>
      <c r="AOF1" s="575"/>
      <c r="AOG1" s="575"/>
      <c r="AOH1" s="575"/>
      <c r="AOI1" s="575"/>
      <c r="AOJ1" s="575"/>
      <c r="AOK1" s="575"/>
      <c r="AOL1" s="575"/>
      <c r="AOM1" s="575"/>
      <c r="AON1" s="575"/>
      <c r="AOO1" s="575"/>
      <c r="AOP1" s="575"/>
      <c r="AOQ1" s="575"/>
      <c r="AOR1" s="575"/>
      <c r="AOS1" s="575"/>
      <c r="AOT1" s="575"/>
      <c r="AOU1" s="575"/>
      <c r="AOV1" s="575"/>
      <c r="AOW1" s="575"/>
      <c r="AOX1" s="575"/>
      <c r="AOY1" s="575"/>
      <c r="AOZ1" s="575"/>
      <c r="APA1" s="575"/>
      <c r="APB1" s="575"/>
      <c r="APC1" s="575"/>
      <c r="APD1" s="575"/>
      <c r="APE1" s="575"/>
      <c r="APF1" s="575"/>
      <c r="APG1" s="575"/>
      <c r="APH1" s="575"/>
      <c r="API1" s="575"/>
      <c r="APJ1" s="575"/>
      <c r="APK1" s="575"/>
      <c r="APL1" s="575"/>
      <c r="APM1" s="575"/>
      <c r="APN1" s="575"/>
      <c r="APO1" s="575"/>
      <c r="APP1" s="575"/>
      <c r="APQ1" s="575"/>
      <c r="APR1" s="575"/>
      <c r="APS1" s="575"/>
      <c r="APT1" s="575"/>
      <c r="APU1" s="575"/>
      <c r="APV1" s="575"/>
      <c r="APW1" s="575"/>
      <c r="APX1" s="575"/>
      <c r="APY1" s="575"/>
      <c r="APZ1" s="575"/>
      <c r="AQA1" s="575"/>
      <c r="AQB1" s="575"/>
      <c r="AQC1" s="575"/>
      <c r="AQD1" s="575"/>
      <c r="AQE1" s="575"/>
      <c r="AQF1" s="575"/>
      <c r="AQG1" s="575"/>
      <c r="AQH1" s="575"/>
      <c r="AQI1" s="575"/>
      <c r="AQJ1" s="575"/>
      <c r="AQK1" s="575"/>
      <c r="AQL1" s="575"/>
      <c r="AQM1" s="575"/>
      <c r="AQN1" s="575"/>
      <c r="AQO1" s="575"/>
      <c r="AQP1" s="575"/>
      <c r="AQQ1" s="575"/>
      <c r="AQR1" s="575"/>
      <c r="AQS1" s="575"/>
      <c r="AQT1" s="575"/>
      <c r="AQU1" s="575"/>
      <c r="AQV1" s="575"/>
      <c r="AQW1" s="575"/>
      <c r="AQX1" s="575"/>
      <c r="AQY1" s="575"/>
      <c r="AQZ1" s="575"/>
      <c r="ARA1" s="575"/>
      <c r="ARB1" s="575"/>
      <c r="ARC1" s="575"/>
      <c r="ARD1" s="575"/>
      <c r="ARE1" s="575"/>
      <c r="ARF1" s="575"/>
      <c r="ARG1" s="575"/>
      <c r="ARH1" s="575"/>
      <c r="ARI1" s="575"/>
      <c r="ARJ1" s="575"/>
      <c r="ARK1" s="575"/>
      <c r="ARL1" s="575"/>
      <c r="ARM1" s="575"/>
      <c r="ARN1" s="575"/>
      <c r="ARO1" s="575"/>
      <c r="ARP1" s="575"/>
      <c r="ARQ1" s="575"/>
      <c r="ARR1" s="575"/>
      <c r="ARS1" s="575"/>
      <c r="ART1" s="575"/>
      <c r="ARU1" s="575"/>
      <c r="ARV1" s="575"/>
      <c r="ARW1" s="575"/>
      <c r="ARX1" s="575"/>
      <c r="ARY1" s="575"/>
      <c r="ARZ1" s="575"/>
      <c r="ASA1" s="575"/>
      <c r="ASB1" s="575"/>
      <c r="ASC1" s="575"/>
      <c r="ASD1" s="575"/>
      <c r="ASE1" s="575"/>
      <c r="ASF1" s="575"/>
      <c r="ASG1" s="575"/>
      <c r="ASH1" s="575"/>
      <c r="ASI1" s="575"/>
      <c r="ASJ1" s="575"/>
      <c r="ASK1" s="575"/>
      <c r="ASL1" s="575"/>
      <c r="ASM1" s="575"/>
      <c r="ASN1" s="575"/>
      <c r="ASO1" s="575"/>
      <c r="ASP1" s="575"/>
      <c r="ASQ1" s="575"/>
      <c r="ASR1" s="575"/>
      <c r="ASS1" s="575"/>
      <c r="AST1" s="575"/>
      <c r="ASU1" s="575"/>
      <c r="ASV1" s="575"/>
      <c r="ASW1" s="575"/>
      <c r="ASX1" s="575"/>
      <c r="ASY1" s="575"/>
      <c r="ASZ1" s="575"/>
      <c r="ATA1" s="575"/>
      <c r="ATB1" s="575"/>
      <c r="ATC1" s="575"/>
      <c r="ATD1" s="575"/>
      <c r="ATE1" s="575"/>
      <c r="ATF1" s="575"/>
      <c r="ATG1" s="575"/>
      <c r="ATH1" s="575"/>
      <c r="ATI1" s="575"/>
      <c r="ATJ1" s="575"/>
      <c r="ATK1" s="575"/>
      <c r="ATL1" s="575"/>
      <c r="ATM1" s="575"/>
      <c r="ATN1" s="575"/>
      <c r="ATO1" s="575"/>
      <c r="ATP1" s="575"/>
      <c r="ATQ1" s="575"/>
      <c r="ATR1" s="575"/>
      <c r="ATS1" s="575"/>
      <c r="ATT1" s="575"/>
      <c r="ATU1" s="575"/>
      <c r="ATV1" s="575"/>
      <c r="ATW1" s="575"/>
      <c r="ATX1" s="575"/>
      <c r="ATY1" s="575"/>
      <c r="ATZ1" s="575"/>
      <c r="AUA1" s="575"/>
      <c r="AUB1" s="575"/>
      <c r="AUC1" s="575"/>
      <c r="AUD1" s="575"/>
      <c r="AUE1" s="575"/>
      <c r="AUF1" s="575"/>
      <c r="AUG1" s="575"/>
      <c r="AUH1" s="575"/>
      <c r="AUI1" s="575"/>
      <c r="AUJ1" s="575"/>
      <c r="AUK1" s="575"/>
      <c r="AUL1" s="575"/>
      <c r="AUM1" s="575"/>
      <c r="AUN1" s="575"/>
      <c r="AUO1" s="575"/>
      <c r="AUP1" s="575"/>
      <c r="AUQ1" s="575"/>
      <c r="AUR1" s="575"/>
      <c r="AUS1" s="575"/>
      <c r="AUT1" s="575"/>
      <c r="AUU1" s="575"/>
      <c r="AUV1" s="575"/>
      <c r="AUW1" s="575"/>
      <c r="AUX1" s="575"/>
      <c r="AUY1" s="575"/>
      <c r="AUZ1" s="575"/>
      <c r="AVA1" s="575"/>
      <c r="AVB1" s="575"/>
      <c r="AVC1" s="575"/>
      <c r="AVD1" s="575"/>
      <c r="AVE1" s="575"/>
      <c r="AVF1" s="575"/>
      <c r="AVG1" s="575"/>
      <c r="AVH1" s="575"/>
      <c r="AVI1" s="575"/>
      <c r="AVJ1" s="575"/>
      <c r="AVK1" s="575"/>
      <c r="AVL1" s="575"/>
      <c r="AVM1" s="575"/>
      <c r="AVN1" s="575"/>
      <c r="AVO1" s="575"/>
      <c r="AVP1" s="575"/>
      <c r="AVQ1" s="575"/>
      <c r="AVR1" s="575"/>
      <c r="AVS1" s="575"/>
      <c r="AVT1" s="575"/>
      <c r="AVU1" s="575"/>
      <c r="AVV1" s="575"/>
      <c r="AVW1" s="575"/>
      <c r="AVX1" s="575"/>
      <c r="AVY1" s="575"/>
      <c r="AVZ1" s="575"/>
      <c r="AWA1" s="575"/>
      <c r="AWB1" s="575"/>
      <c r="AWC1" s="575"/>
      <c r="AWD1" s="575"/>
      <c r="AWE1" s="575"/>
      <c r="AWF1" s="575"/>
      <c r="AWG1" s="575"/>
      <c r="AWH1" s="575"/>
      <c r="AWI1" s="575"/>
      <c r="AWJ1" s="575"/>
      <c r="AWK1" s="575"/>
      <c r="AWL1" s="575"/>
      <c r="AWM1" s="575"/>
      <c r="AWN1" s="575"/>
      <c r="AWO1" s="575"/>
      <c r="AWP1" s="575"/>
      <c r="AWQ1" s="575"/>
      <c r="AWR1" s="575"/>
      <c r="AWS1" s="575"/>
      <c r="AWT1" s="575"/>
      <c r="AWU1" s="575"/>
      <c r="AWV1" s="575"/>
      <c r="AWW1" s="575"/>
      <c r="AWX1" s="575"/>
      <c r="AWY1" s="575"/>
      <c r="AWZ1" s="575"/>
      <c r="AXA1" s="575"/>
      <c r="AXB1" s="575"/>
      <c r="AXC1" s="575"/>
      <c r="AXD1" s="575"/>
      <c r="AXE1" s="575"/>
      <c r="AXF1" s="575"/>
      <c r="AXG1" s="575"/>
      <c r="AXH1" s="575"/>
      <c r="AXI1" s="575"/>
      <c r="AXJ1" s="575"/>
      <c r="AXK1" s="575"/>
      <c r="AXL1" s="575"/>
      <c r="AXM1" s="575"/>
      <c r="AXN1" s="575"/>
      <c r="AXO1" s="575"/>
      <c r="AXP1" s="575"/>
      <c r="AXQ1" s="575"/>
      <c r="AXR1" s="575"/>
      <c r="AXS1" s="575"/>
      <c r="AXT1" s="575"/>
      <c r="AXU1" s="575"/>
      <c r="AXV1" s="575"/>
      <c r="AXW1" s="575"/>
      <c r="AXX1" s="575"/>
      <c r="AXY1" s="575"/>
      <c r="AXZ1" s="575"/>
      <c r="AYA1" s="575"/>
      <c r="AYB1" s="575"/>
      <c r="AYC1" s="575"/>
      <c r="AYD1" s="575"/>
      <c r="AYE1" s="575"/>
      <c r="AYF1" s="575"/>
      <c r="AYG1" s="575"/>
      <c r="AYH1" s="575"/>
      <c r="AYI1" s="575"/>
      <c r="AYJ1" s="575"/>
      <c r="AYK1" s="575"/>
      <c r="AYL1" s="575"/>
      <c r="AYM1" s="575"/>
      <c r="AYN1" s="575"/>
      <c r="AYO1" s="575"/>
      <c r="AYP1" s="575"/>
      <c r="AYQ1" s="575"/>
      <c r="AYR1" s="575"/>
      <c r="AYS1" s="575"/>
      <c r="AYT1" s="575"/>
      <c r="AYU1" s="575"/>
      <c r="AYV1" s="575"/>
      <c r="AYW1" s="575"/>
      <c r="AYX1" s="575"/>
      <c r="AYY1" s="575"/>
      <c r="AYZ1" s="575"/>
      <c r="AZA1" s="575"/>
      <c r="AZB1" s="575"/>
      <c r="AZC1" s="575"/>
      <c r="AZD1" s="575"/>
      <c r="AZE1" s="575"/>
      <c r="AZF1" s="575"/>
      <c r="AZG1" s="575"/>
      <c r="AZH1" s="575"/>
      <c r="AZI1" s="575"/>
      <c r="AZJ1" s="575"/>
      <c r="AZK1" s="575"/>
      <c r="AZL1" s="575"/>
      <c r="AZM1" s="575"/>
      <c r="AZN1" s="575"/>
      <c r="AZO1" s="575"/>
      <c r="AZP1" s="575"/>
      <c r="AZQ1" s="575"/>
      <c r="AZR1" s="575"/>
      <c r="AZS1" s="575"/>
      <c r="AZT1" s="575"/>
      <c r="AZU1" s="575"/>
      <c r="AZV1" s="575"/>
      <c r="AZW1" s="575"/>
      <c r="AZX1" s="575"/>
      <c r="AZY1" s="575"/>
      <c r="AZZ1" s="575"/>
      <c r="BAA1" s="575"/>
      <c r="BAB1" s="575"/>
      <c r="BAC1" s="575"/>
      <c r="BAD1" s="575"/>
      <c r="BAE1" s="575"/>
      <c r="BAF1" s="575"/>
      <c r="BAG1" s="575"/>
      <c r="BAH1" s="575"/>
      <c r="BAI1" s="575"/>
      <c r="BAJ1" s="575"/>
      <c r="BAK1" s="575"/>
      <c r="BAL1" s="575"/>
      <c r="BAM1" s="575"/>
      <c r="BAN1" s="575"/>
      <c r="BAO1" s="575"/>
      <c r="BAP1" s="575"/>
      <c r="BAQ1" s="575"/>
      <c r="BAR1" s="575"/>
      <c r="BAS1" s="575"/>
      <c r="BAT1" s="575"/>
      <c r="BAU1" s="575"/>
      <c r="BAV1" s="575"/>
      <c r="BAW1" s="575"/>
      <c r="BAX1" s="575"/>
      <c r="BAY1" s="575"/>
      <c r="BAZ1" s="575"/>
      <c r="BBA1" s="575"/>
      <c r="BBB1" s="575"/>
      <c r="BBC1" s="575"/>
      <c r="BBD1" s="575"/>
      <c r="BBE1" s="575"/>
      <c r="BBF1" s="575"/>
      <c r="BBG1" s="575"/>
      <c r="BBH1" s="575"/>
      <c r="BBI1" s="575"/>
      <c r="BBJ1" s="575"/>
      <c r="BBK1" s="575"/>
      <c r="BBL1" s="575"/>
      <c r="BBM1" s="575"/>
      <c r="BBN1" s="575"/>
      <c r="BBO1" s="575"/>
      <c r="BBP1" s="575"/>
      <c r="BBQ1" s="575"/>
      <c r="BBR1" s="575"/>
      <c r="BBS1" s="575"/>
      <c r="BBT1" s="575"/>
      <c r="BBU1" s="575"/>
      <c r="BBV1" s="575"/>
      <c r="BBW1" s="575"/>
      <c r="BBX1" s="575"/>
      <c r="BBY1" s="575"/>
      <c r="BBZ1" s="575"/>
      <c r="BCA1" s="575"/>
      <c r="BCB1" s="575"/>
      <c r="BCC1" s="575"/>
      <c r="BCD1" s="575"/>
      <c r="BCE1" s="575"/>
      <c r="BCF1" s="575"/>
      <c r="BCG1" s="575"/>
      <c r="BCH1" s="575"/>
      <c r="BCI1" s="575"/>
      <c r="BCJ1" s="575"/>
      <c r="BCK1" s="575"/>
      <c r="BCL1" s="575"/>
      <c r="BCM1" s="575"/>
      <c r="BCN1" s="575"/>
      <c r="BCO1" s="575"/>
      <c r="BCP1" s="575"/>
      <c r="BCQ1" s="575"/>
      <c r="BCR1" s="575"/>
      <c r="BCS1" s="575"/>
      <c r="BCT1" s="575"/>
      <c r="BCU1" s="575"/>
      <c r="BCV1" s="575"/>
      <c r="BCW1" s="575"/>
      <c r="BCX1" s="575"/>
      <c r="BCY1" s="575"/>
      <c r="BCZ1" s="575"/>
      <c r="BDA1" s="575"/>
      <c r="BDB1" s="575"/>
      <c r="BDC1" s="575"/>
      <c r="BDD1" s="575"/>
      <c r="BDE1" s="575"/>
      <c r="BDF1" s="575"/>
      <c r="BDG1" s="575"/>
      <c r="BDH1" s="575"/>
      <c r="BDI1" s="575"/>
      <c r="BDJ1" s="575"/>
      <c r="BDK1" s="575"/>
      <c r="BDL1" s="575"/>
      <c r="BDM1" s="575"/>
      <c r="BDN1" s="575"/>
      <c r="BDO1" s="575"/>
      <c r="BDP1" s="575"/>
      <c r="BDQ1" s="575"/>
      <c r="BDR1" s="575"/>
      <c r="BDS1" s="575"/>
      <c r="BDT1" s="575"/>
      <c r="BDU1" s="575"/>
      <c r="BDV1" s="575"/>
      <c r="BDW1" s="575"/>
      <c r="BDX1" s="575"/>
      <c r="BDY1" s="575"/>
      <c r="BDZ1" s="575"/>
      <c r="BEA1" s="575"/>
      <c r="BEB1" s="575"/>
      <c r="BEC1" s="575"/>
      <c r="BED1" s="575"/>
      <c r="BEE1" s="575"/>
      <c r="BEF1" s="575"/>
      <c r="BEG1" s="575"/>
      <c r="BEH1" s="575"/>
      <c r="BEI1" s="575"/>
      <c r="BEJ1" s="575"/>
      <c r="BEK1" s="575"/>
      <c r="BEL1" s="575"/>
      <c r="BEM1" s="575"/>
      <c r="BEN1" s="575"/>
      <c r="BEO1" s="575"/>
      <c r="BEP1" s="575"/>
      <c r="BEQ1" s="575"/>
      <c r="BER1" s="575"/>
      <c r="BES1" s="575"/>
      <c r="BET1" s="575"/>
      <c r="BEU1" s="575"/>
      <c r="BEV1" s="575"/>
      <c r="BEW1" s="575"/>
      <c r="BEX1" s="575"/>
      <c r="BEY1" s="575"/>
      <c r="BEZ1" s="575"/>
      <c r="BFA1" s="575"/>
      <c r="BFB1" s="575"/>
      <c r="BFC1" s="575"/>
      <c r="BFD1" s="575"/>
      <c r="BFE1" s="575"/>
      <c r="BFF1" s="575"/>
      <c r="BFG1" s="575"/>
      <c r="BFH1" s="575"/>
      <c r="BFI1" s="575"/>
      <c r="BFJ1" s="575"/>
      <c r="BFK1" s="575"/>
      <c r="BFL1" s="575"/>
      <c r="BFM1" s="575"/>
      <c r="BFN1" s="575"/>
      <c r="BFO1" s="575"/>
      <c r="BFP1" s="575"/>
      <c r="BFQ1" s="575"/>
      <c r="BFR1" s="575"/>
      <c r="BFS1" s="575"/>
      <c r="BFT1" s="575"/>
      <c r="BFU1" s="575"/>
      <c r="BFV1" s="575"/>
      <c r="BFW1" s="575"/>
      <c r="BFX1" s="575"/>
      <c r="BFY1" s="575"/>
      <c r="BFZ1" s="575"/>
      <c r="BGA1" s="575"/>
      <c r="BGB1" s="575"/>
      <c r="BGC1" s="575"/>
      <c r="BGD1" s="575"/>
      <c r="BGE1" s="575"/>
      <c r="BGF1" s="575"/>
      <c r="BGG1" s="575"/>
      <c r="BGH1" s="575"/>
      <c r="BGI1" s="575"/>
      <c r="BGJ1" s="575"/>
      <c r="BGK1" s="575"/>
      <c r="BGL1" s="575"/>
      <c r="BGM1" s="575"/>
      <c r="BGN1" s="575"/>
      <c r="BGO1" s="575"/>
      <c r="BGP1" s="575"/>
      <c r="BGQ1" s="575"/>
      <c r="BGR1" s="575"/>
      <c r="BGS1" s="575"/>
      <c r="BGT1" s="575"/>
      <c r="BGU1" s="575"/>
      <c r="BGV1" s="575"/>
      <c r="BGW1" s="575"/>
      <c r="BGX1" s="575"/>
      <c r="BGY1" s="575"/>
      <c r="BGZ1" s="575"/>
      <c r="BHA1" s="575"/>
      <c r="BHB1" s="575"/>
      <c r="BHC1" s="575"/>
      <c r="BHD1" s="575"/>
      <c r="BHE1" s="575"/>
      <c r="BHF1" s="575"/>
      <c r="BHG1" s="575"/>
      <c r="BHH1" s="575"/>
      <c r="BHI1" s="575"/>
      <c r="BHJ1" s="575"/>
      <c r="BHK1" s="575"/>
      <c r="BHL1" s="575"/>
      <c r="BHM1" s="575"/>
      <c r="BHN1" s="575"/>
      <c r="BHO1" s="575"/>
      <c r="BHP1" s="575"/>
      <c r="BHQ1" s="575"/>
      <c r="BHR1" s="575"/>
      <c r="BHS1" s="575"/>
      <c r="BHT1" s="575"/>
      <c r="BHU1" s="575"/>
      <c r="BHV1" s="575"/>
      <c r="BHW1" s="575"/>
      <c r="BHX1" s="575"/>
      <c r="BHY1" s="575"/>
      <c r="BHZ1" s="575"/>
      <c r="BIA1" s="575"/>
      <c r="BIB1" s="575"/>
      <c r="BIC1" s="575"/>
      <c r="BID1" s="575"/>
      <c r="BIE1" s="575"/>
      <c r="BIF1" s="575"/>
      <c r="BIG1" s="575"/>
      <c r="BIH1" s="575"/>
      <c r="BII1" s="575"/>
      <c r="BIJ1" s="575"/>
      <c r="BIK1" s="575"/>
      <c r="BIL1" s="575"/>
      <c r="BIM1" s="575"/>
      <c r="BIN1" s="575"/>
      <c r="BIO1" s="575"/>
      <c r="BIP1" s="575"/>
      <c r="BIQ1" s="575"/>
      <c r="BIR1" s="575"/>
      <c r="BIS1" s="575"/>
      <c r="BIT1" s="575"/>
      <c r="BIU1" s="575"/>
      <c r="BIV1" s="575"/>
      <c r="BIW1" s="575"/>
      <c r="BIX1" s="575"/>
      <c r="BIY1" s="575"/>
      <c r="BIZ1" s="575"/>
      <c r="BJA1" s="575"/>
      <c r="BJB1" s="575"/>
      <c r="BJC1" s="575"/>
      <c r="BJD1" s="575"/>
      <c r="BJE1" s="575"/>
      <c r="BJF1" s="575"/>
      <c r="BJG1" s="575"/>
      <c r="BJH1" s="575"/>
      <c r="BJI1" s="575"/>
      <c r="BJJ1" s="575"/>
      <c r="BJK1" s="575"/>
      <c r="BJL1" s="575"/>
      <c r="BJM1" s="575"/>
      <c r="BJN1" s="575"/>
      <c r="BJO1" s="575"/>
      <c r="BJP1" s="575"/>
      <c r="BJQ1" s="575"/>
      <c r="BJR1" s="575"/>
      <c r="BJS1" s="575"/>
      <c r="BJT1" s="575"/>
      <c r="BJU1" s="575"/>
      <c r="BJV1" s="575"/>
      <c r="BJW1" s="575"/>
      <c r="BJX1" s="575"/>
      <c r="BJY1" s="575"/>
      <c r="BJZ1" s="575"/>
      <c r="BKA1" s="575"/>
      <c r="BKB1" s="575"/>
      <c r="BKC1" s="575"/>
      <c r="BKD1" s="575"/>
      <c r="BKE1" s="575"/>
      <c r="BKF1" s="575"/>
      <c r="BKG1" s="575"/>
      <c r="BKH1" s="575"/>
      <c r="BKI1" s="575"/>
      <c r="BKJ1" s="575"/>
      <c r="BKK1" s="575"/>
      <c r="BKL1" s="575"/>
      <c r="BKM1" s="575"/>
      <c r="BKN1" s="575"/>
      <c r="BKO1" s="575"/>
      <c r="BKP1" s="575"/>
      <c r="BKQ1" s="575"/>
      <c r="BKR1" s="575"/>
      <c r="BKS1" s="575"/>
      <c r="BKT1" s="575"/>
      <c r="BKU1" s="575"/>
      <c r="BKV1" s="575"/>
      <c r="BKW1" s="575"/>
      <c r="BKX1" s="575"/>
      <c r="BKY1" s="575"/>
      <c r="BKZ1" s="575"/>
      <c r="BLA1" s="575"/>
      <c r="BLB1" s="575"/>
      <c r="BLC1" s="575"/>
      <c r="BLD1" s="575"/>
      <c r="BLE1" s="575"/>
      <c r="BLF1" s="575"/>
      <c r="BLG1" s="575"/>
      <c r="BLH1" s="575"/>
      <c r="BLI1" s="575"/>
      <c r="BLJ1" s="575"/>
      <c r="BLK1" s="575"/>
      <c r="BLL1" s="575"/>
      <c r="BLM1" s="575"/>
      <c r="BLN1" s="575"/>
      <c r="BLO1" s="575"/>
      <c r="BLP1" s="575"/>
      <c r="BLQ1" s="575"/>
      <c r="BLR1" s="575"/>
      <c r="BLS1" s="575"/>
      <c r="BLT1" s="575"/>
      <c r="BLU1" s="575"/>
      <c r="BLV1" s="575"/>
      <c r="BLW1" s="575"/>
      <c r="BLX1" s="575"/>
      <c r="BLY1" s="575"/>
      <c r="BLZ1" s="575"/>
      <c r="BMA1" s="575"/>
      <c r="BMB1" s="575"/>
      <c r="BMC1" s="575"/>
      <c r="BMD1" s="575"/>
      <c r="BME1" s="575"/>
      <c r="BMF1" s="575"/>
      <c r="BMG1" s="575"/>
      <c r="BMH1" s="575"/>
      <c r="BMI1" s="575"/>
      <c r="BMJ1" s="575"/>
      <c r="BMK1" s="575"/>
      <c r="BML1" s="575"/>
      <c r="BMM1" s="575"/>
      <c r="BMN1" s="575"/>
      <c r="BMO1" s="575"/>
      <c r="BMP1" s="575"/>
      <c r="BMQ1" s="575"/>
      <c r="BMR1" s="575"/>
      <c r="BMS1" s="575"/>
      <c r="BMT1" s="575"/>
      <c r="BMU1" s="575"/>
      <c r="BMV1" s="575"/>
      <c r="BMW1" s="575"/>
      <c r="BMX1" s="575"/>
      <c r="BMY1" s="575"/>
      <c r="BMZ1" s="575"/>
      <c r="BNA1" s="575"/>
      <c r="BNB1" s="575"/>
      <c r="BNC1" s="575"/>
      <c r="BND1" s="575"/>
      <c r="BNE1" s="575"/>
      <c r="BNF1" s="575"/>
      <c r="BNG1" s="575"/>
      <c r="BNH1" s="575"/>
      <c r="BNI1" s="575"/>
      <c r="BNJ1" s="575"/>
      <c r="BNK1" s="575"/>
      <c r="BNL1" s="575"/>
      <c r="BNM1" s="575"/>
      <c r="BNN1" s="575"/>
      <c r="BNO1" s="575"/>
      <c r="BNP1" s="575"/>
      <c r="BNQ1" s="575"/>
      <c r="BNR1" s="575"/>
      <c r="BNS1" s="575"/>
      <c r="BNT1" s="575"/>
      <c r="BNU1" s="575"/>
      <c r="BNV1" s="575"/>
      <c r="BNW1" s="575"/>
      <c r="BNX1" s="575"/>
      <c r="BNY1" s="575"/>
      <c r="BNZ1" s="575"/>
      <c r="BOA1" s="575"/>
      <c r="BOB1" s="575"/>
      <c r="BOC1" s="575"/>
      <c r="BOD1" s="575"/>
      <c r="BOE1" s="575"/>
      <c r="BOF1" s="575"/>
      <c r="BOG1" s="575"/>
      <c r="BOH1" s="575"/>
      <c r="BOI1" s="575"/>
      <c r="BOJ1" s="575"/>
      <c r="BOK1" s="575"/>
      <c r="BOL1" s="575"/>
      <c r="BOM1" s="575"/>
      <c r="BON1" s="575"/>
      <c r="BOO1" s="575"/>
      <c r="BOP1" s="575"/>
      <c r="BOQ1" s="575"/>
      <c r="BOR1" s="575"/>
      <c r="BOS1" s="575"/>
      <c r="BOT1" s="575"/>
      <c r="BOU1" s="575"/>
      <c r="BOV1" s="575"/>
      <c r="BOW1" s="575"/>
      <c r="BOX1" s="575"/>
      <c r="BOY1" s="575"/>
      <c r="BOZ1" s="575"/>
      <c r="BPA1" s="575"/>
      <c r="BPB1" s="575"/>
      <c r="BPC1" s="575"/>
      <c r="BPD1" s="575"/>
      <c r="BPE1" s="575"/>
      <c r="BPF1" s="575"/>
      <c r="BPG1" s="575"/>
      <c r="BPH1" s="575"/>
      <c r="BPI1" s="575"/>
      <c r="BPJ1" s="575"/>
      <c r="BPK1" s="575"/>
      <c r="BPL1" s="575"/>
      <c r="BPM1" s="575"/>
      <c r="BPN1" s="575"/>
      <c r="BPO1" s="575"/>
      <c r="BPP1" s="575"/>
      <c r="BPQ1" s="575"/>
      <c r="BPR1" s="575"/>
      <c r="BPS1" s="575"/>
      <c r="BPT1" s="575"/>
      <c r="BPU1" s="575"/>
      <c r="BPV1" s="575"/>
      <c r="BPW1" s="575"/>
      <c r="BPX1" s="575"/>
      <c r="BPY1" s="575"/>
      <c r="BPZ1" s="575"/>
      <c r="BQA1" s="575"/>
      <c r="BQB1" s="575"/>
      <c r="BQC1" s="575"/>
      <c r="BQD1" s="575"/>
      <c r="BQE1" s="575"/>
      <c r="BQF1" s="575"/>
      <c r="BQG1" s="575"/>
      <c r="BQH1" s="575"/>
      <c r="BQI1" s="575"/>
      <c r="BQJ1" s="575"/>
      <c r="BQK1" s="575"/>
      <c r="BQL1" s="575"/>
      <c r="BQM1" s="575"/>
      <c r="BQN1" s="575"/>
      <c r="BQO1" s="575"/>
      <c r="BQP1" s="575"/>
      <c r="BQQ1" s="575"/>
      <c r="BQR1" s="575"/>
      <c r="BQS1" s="575"/>
      <c r="BQT1" s="575"/>
      <c r="BQU1" s="575"/>
      <c r="BQV1" s="575"/>
      <c r="BQW1" s="575"/>
      <c r="BQX1" s="575"/>
      <c r="BQY1" s="575"/>
      <c r="BQZ1" s="575"/>
      <c r="BRA1" s="575"/>
      <c r="BRB1" s="575"/>
      <c r="BRC1" s="575"/>
      <c r="BRD1" s="575"/>
      <c r="BRE1" s="575"/>
      <c r="BRF1" s="575"/>
      <c r="BRG1" s="575"/>
      <c r="BRH1" s="575"/>
      <c r="BRI1" s="575"/>
      <c r="BRJ1" s="575"/>
      <c r="BRK1" s="575"/>
      <c r="BRL1" s="575"/>
      <c r="BRM1" s="575"/>
      <c r="BRN1" s="575"/>
      <c r="BRO1" s="575"/>
      <c r="BRP1" s="575"/>
      <c r="BRQ1" s="575"/>
      <c r="BRR1" s="575"/>
      <c r="BRS1" s="575"/>
      <c r="BRT1" s="575"/>
      <c r="BRU1" s="575"/>
      <c r="BRV1" s="575"/>
      <c r="BRW1" s="575"/>
      <c r="BRX1" s="575"/>
      <c r="BRY1" s="575"/>
      <c r="BRZ1" s="575"/>
      <c r="BSA1" s="575"/>
      <c r="BSB1" s="575"/>
      <c r="BSC1" s="575"/>
      <c r="BSD1" s="575"/>
      <c r="BSE1" s="575"/>
      <c r="BSF1" s="575"/>
      <c r="BSG1" s="575"/>
      <c r="BSH1" s="575"/>
      <c r="BSI1" s="575"/>
      <c r="BSJ1" s="575"/>
      <c r="BSK1" s="575"/>
      <c r="BSL1" s="575"/>
      <c r="BSM1" s="575"/>
      <c r="BSN1" s="575"/>
      <c r="BSO1" s="575"/>
      <c r="BSP1" s="575"/>
      <c r="BSQ1" s="575"/>
      <c r="BSR1" s="575"/>
      <c r="BSS1" s="575"/>
      <c r="BST1" s="575"/>
      <c r="BSU1" s="575"/>
      <c r="BSV1" s="575"/>
      <c r="BSW1" s="575"/>
      <c r="BSX1" s="575"/>
      <c r="BSY1" s="575"/>
      <c r="BSZ1" s="575"/>
      <c r="BTA1" s="575"/>
      <c r="BTB1" s="575"/>
      <c r="BTC1" s="575"/>
      <c r="BTD1" s="575"/>
      <c r="BTE1" s="575"/>
      <c r="BTF1" s="575"/>
      <c r="BTG1" s="575"/>
      <c r="BTH1" s="575"/>
      <c r="BTI1" s="575"/>
      <c r="BTJ1" s="575"/>
      <c r="BTK1" s="575"/>
      <c r="BTL1" s="575"/>
      <c r="BTM1" s="575"/>
      <c r="BTN1" s="575"/>
      <c r="BTO1" s="575"/>
      <c r="BTP1" s="575"/>
      <c r="BTQ1" s="575"/>
      <c r="BTR1" s="575"/>
      <c r="BTS1" s="575"/>
      <c r="BTT1" s="575"/>
      <c r="BTU1" s="575"/>
      <c r="BTV1" s="575"/>
      <c r="BTW1" s="575"/>
      <c r="BTX1" s="575"/>
      <c r="BTY1" s="575"/>
      <c r="BTZ1" s="575"/>
      <c r="BUA1" s="575"/>
      <c r="BUB1" s="575"/>
      <c r="BUC1" s="575"/>
      <c r="BUD1" s="575"/>
      <c r="BUE1" s="575"/>
      <c r="BUF1" s="575"/>
      <c r="BUG1" s="575"/>
      <c r="BUH1" s="575"/>
      <c r="BUI1" s="575"/>
      <c r="BUJ1" s="575"/>
      <c r="BUK1" s="575"/>
      <c r="BUL1" s="575"/>
      <c r="BUM1" s="575"/>
      <c r="BUN1" s="575"/>
      <c r="BUO1" s="575"/>
      <c r="BUP1" s="575"/>
      <c r="BUQ1" s="575"/>
      <c r="BUR1" s="575"/>
      <c r="BUS1" s="575"/>
      <c r="BUT1" s="575"/>
      <c r="BUU1" s="575"/>
      <c r="BUV1" s="575"/>
      <c r="BUW1" s="575"/>
      <c r="BUX1" s="575"/>
      <c r="BUY1" s="575"/>
      <c r="BUZ1" s="575"/>
      <c r="BVA1" s="575"/>
      <c r="BVB1" s="575"/>
      <c r="BVC1" s="575"/>
      <c r="BVD1" s="575"/>
      <c r="BVE1" s="575"/>
      <c r="BVF1" s="575"/>
      <c r="BVG1" s="575"/>
      <c r="BVH1" s="575"/>
      <c r="BVI1" s="575"/>
      <c r="BVJ1" s="575"/>
      <c r="BVK1" s="575"/>
      <c r="BVL1" s="575"/>
      <c r="BVM1" s="575"/>
      <c r="BVN1" s="575"/>
      <c r="BVO1" s="575"/>
      <c r="BVP1" s="575"/>
      <c r="BVQ1" s="575"/>
      <c r="BVR1" s="575"/>
      <c r="BVS1" s="575"/>
      <c r="BVT1" s="575"/>
      <c r="BVU1" s="575"/>
      <c r="BVV1" s="575"/>
      <c r="BVW1" s="575"/>
      <c r="BVX1" s="575"/>
      <c r="BVY1" s="575"/>
      <c r="BVZ1" s="575"/>
      <c r="BWA1" s="575"/>
      <c r="BWB1" s="575"/>
      <c r="BWC1" s="575"/>
      <c r="BWD1" s="575"/>
      <c r="BWE1" s="575"/>
      <c r="BWF1" s="575"/>
      <c r="BWG1" s="575"/>
      <c r="BWH1" s="575"/>
      <c r="BWI1" s="575"/>
      <c r="BWJ1" s="575"/>
      <c r="BWK1" s="575"/>
      <c r="BWL1" s="575"/>
      <c r="BWM1" s="575"/>
      <c r="BWN1" s="575"/>
      <c r="BWO1" s="575"/>
      <c r="BWP1" s="575"/>
      <c r="BWQ1" s="575"/>
      <c r="BWR1" s="575"/>
      <c r="BWS1" s="575"/>
      <c r="BWT1" s="575"/>
      <c r="BWU1" s="575"/>
      <c r="BWV1" s="575"/>
      <c r="BWW1" s="575"/>
      <c r="BWX1" s="575"/>
      <c r="BWY1" s="575"/>
      <c r="BWZ1" s="575"/>
      <c r="BXA1" s="575"/>
      <c r="BXB1" s="575"/>
      <c r="BXC1" s="575"/>
      <c r="BXD1" s="575"/>
      <c r="BXE1" s="575"/>
      <c r="BXF1" s="575"/>
      <c r="BXG1" s="575"/>
      <c r="BXH1" s="575"/>
      <c r="BXI1" s="575"/>
      <c r="BXJ1" s="575"/>
      <c r="BXK1" s="575"/>
      <c r="BXL1" s="575"/>
      <c r="BXM1" s="575"/>
      <c r="BXN1" s="575"/>
      <c r="BXO1" s="575"/>
      <c r="BXP1" s="575"/>
      <c r="BXQ1" s="575"/>
      <c r="BXR1" s="575"/>
      <c r="BXS1" s="575"/>
      <c r="BXT1" s="575"/>
      <c r="BXU1" s="575"/>
      <c r="BXV1" s="575"/>
      <c r="BXW1" s="575"/>
      <c r="BXX1" s="575"/>
      <c r="BXY1" s="575"/>
      <c r="BXZ1" s="575"/>
      <c r="BYA1" s="575"/>
      <c r="BYB1" s="575"/>
      <c r="BYC1" s="575"/>
      <c r="BYD1" s="575"/>
      <c r="BYE1" s="575"/>
      <c r="BYF1" s="575"/>
      <c r="BYG1" s="575"/>
      <c r="BYH1" s="575"/>
      <c r="BYI1" s="575"/>
      <c r="BYJ1" s="575"/>
      <c r="BYK1" s="575"/>
      <c r="BYL1" s="575"/>
      <c r="BYM1" s="575"/>
      <c r="BYN1" s="575"/>
      <c r="BYO1" s="575"/>
      <c r="BYP1" s="575"/>
      <c r="BYQ1" s="575"/>
      <c r="BYR1" s="575"/>
      <c r="BYS1" s="575"/>
      <c r="BYT1" s="575"/>
      <c r="BYU1" s="575"/>
      <c r="BYV1" s="575"/>
      <c r="BYW1" s="575"/>
      <c r="BYX1" s="575"/>
      <c r="BYY1" s="575"/>
      <c r="BYZ1" s="575"/>
      <c r="BZA1" s="575"/>
      <c r="BZB1" s="575"/>
      <c r="BZC1" s="575"/>
      <c r="BZD1" s="575"/>
      <c r="BZE1" s="575"/>
      <c r="BZF1" s="575"/>
      <c r="BZG1" s="575"/>
      <c r="BZH1" s="575"/>
      <c r="BZI1" s="575"/>
      <c r="BZJ1" s="575"/>
      <c r="BZK1" s="575"/>
      <c r="BZL1" s="575"/>
      <c r="BZM1" s="575"/>
      <c r="BZN1" s="575"/>
      <c r="BZO1" s="575"/>
      <c r="BZP1" s="575"/>
      <c r="BZQ1" s="575"/>
      <c r="BZR1" s="575"/>
      <c r="BZS1" s="575"/>
      <c r="BZT1" s="575"/>
      <c r="BZU1" s="575"/>
      <c r="BZV1" s="575"/>
      <c r="BZW1" s="575"/>
      <c r="BZX1" s="575"/>
      <c r="BZY1" s="575"/>
      <c r="BZZ1" s="575"/>
      <c r="CAA1" s="575"/>
      <c r="CAB1" s="575"/>
      <c r="CAC1" s="575"/>
      <c r="CAD1" s="575"/>
      <c r="CAE1" s="575"/>
      <c r="CAF1" s="575"/>
      <c r="CAG1" s="575"/>
      <c r="CAH1" s="575"/>
      <c r="CAI1" s="575"/>
      <c r="CAJ1" s="575"/>
      <c r="CAK1" s="575"/>
      <c r="CAL1" s="575"/>
      <c r="CAM1" s="575"/>
      <c r="CAN1" s="575"/>
      <c r="CAO1" s="575"/>
      <c r="CAP1" s="575"/>
      <c r="CAQ1" s="575"/>
      <c r="CAR1" s="575"/>
      <c r="CAS1" s="575"/>
      <c r="CAT1" s="575"/>
      <c r="CAU1" s="575"/>
      <c r="CAV1" s="575"/>
      <c r="CAW1" s="575"/>
      <c r="CAX1" s="575"/>
      <c r="CAY1" s="575"/>
      <c r="CAZ1" s="575"/>
      <c r="CBA1" s="575"/>
      <c r="CBB1" s="575"/>
      <c r="CBC1" s="575"/>
      <c r="CBD1" s="575"/>
      <c r="CBE1" s="575"/>
      <c r="CBF1" s="575"/>
      <c r="CBG1" s="575"/>
      <c r="CBH1" s="575"/>
      <c r="CBI1" s="575"/>
      <c r="CBJ1" s="575"/>
      <c r="CBK1" s="575"/>
      <c r="CBL1" s="575"/>
      <c r="CBM1" s="575"/>
      <c r="CBN1" s="575"/>
      <c r="CBO1" s="575"/>
      <c r="CBP1" s="575"/>
      <c r="CBQ1" s="575"/>
      <c r="CBR1" s="575"/>
      <c r="CBS1" s="575"/>
      <c r="CBT1" s="575"/>
      <c r="CBU1" s="575"/>
      <c r="CBV1" s="575"/>
      <c r="CBW1" s="575"/>
      <c r="CBX1" s="575"/>
      <c r="CBY1" s="575"/>
      <c r="CBZ1" s="575"/>
      <c r="CCA1" s="575"/>
      <c r="CCB1" s="575"/>
      <c r="CCC1" s="575"/>
      <c r="CCD1" s="575"/>
      <c r="CCE1" s="575"/>
      <c r="CCF1" s="575"/>
      <c r="CCG1" s="575"/>
      <c r="CCH1" s="575"/>
      <c r="CCI1" s="575"/>
      <c r="CCJ1" s="575"/>
      <c r="CCK1" s="575"/>
      <c r="CCL1" s="575"/>
      <c r="CCM1" s="575"/>
      <c r="CCN1" s="575"/>
      <c r="CCO1" s="575"/>
      <c r="CCP1" s="575"/>
      <c r="CCQ1" s="575"/>
      <c r="CCR1" s="575"/>
      <c r="CCS1" s="575"/>
      <c r="CCT1" s="575"/>
      <c r="CCU1" s="575"/>
      <c r="CCV1" s="575"/>
      <c r="CCW1" s="575"/>
      <c r="CCX1" s="575"/>
      <c r="CCY1" s="575"/>
      <c r="CCZ1" s="575"/>
      <c r="CDA1" s="575"/>
      <c r="CDB1" s="575"/>
      <c r="CDC1" s="575"/>
      <c r="CDD1" s="575"/>
      <c r="CDE1" s="575"/>
      <c r="CDF1" s="575"/>
      <c r="CDG1" s="575"/>
      <c r="CDH1" s="575"/>
      <c r="CDI1" s="575"/>
      <c r="CDJ1" s="575"/>
      <c r="CDK1" s="575"/>
      <c r="CDL1" s="575"/>
      <c r="CDM1" s="575"/>
      <c r="CDN1" s="575"/>
      <c r="CDO1" s="575"/>
      <c r="CDP1" s="575"/>
      <c r="CDQ1" s="575"/>
      <c r="CDR1" s="575"/>
      <c r="CDS1" s="575"/>
      <c r="CDT1" s="575"/>
      <c r="CDU1" s="575"/>
      <c r="CDV1" s="575"/>
      <c r="CDW1" s="575"/>
      <c r="CDX1" s="575"/>
      <c r="CDY1" s="575"/>
      <c r="CDZ1" s="575"/>
      <c r="CEA1" s="575"/>
      <c r="CEB1" s="575"/>
      <c r="CEC1" s="575"/>
      <c r="CED1" s="575"/>
      <c r="CEE1" s="575"/>
      <c r="CEF1" s="575"/>
      <c r="CEG1" s="575"/>
      <c r="CEH1" s="575"/>
      <c r="CEI1" s="575"/>
      <c r="CEJ1" s="575"/>
      <c r="CEK1" s="575"/>
      <c r="CEL1" s="575"/>
      <c r="CEM1" s="575"/>
      <c r="CEN1" s="575"/>
      <c r="CEO1" s="575"/>
      <c r="CEP1" s="575"/>
      <c r="CEQ1" s="575"/>
      <c r="CER1" s="575"/>
      <c r="CES1" s="575"/>
      <c r="CET1" s="575"/>
      <c r="CEU1" s="575"/>
      <c r="CEV1" s="575"/>
      <c r="CEW1" s="575"/>
      <c r="CEX1" s="575"/>
      <c r="CEY1" s="575"/>
      <c r="CEZ1" s="575"/>
      <c r="CFA1" s="575"/>
      <c r="CFB1" s="575"/>
      <c r="CFC1" s="575"/>
      <c r="CFD1" s="575"/>
      <c r="CFE1" s="575"/>
      <c r="CFF1" s="575"/>
      <c r="CFG1" s="575"/>
      <c r="CFH1" s="575"/>
      <c r="CFI1" s="575"/>
      <c r="CFJ1" s="575"/>
      <c r="CFK1" s="575"/>
      <c r="CFL1" s="575"/>
      <c r="CFM1" s="575"/>
      <c r="CFN1" s="575"/>
      <c r="CFO1" s="575"/>
      <c r="CFP1" s="575"/>
      <c r="CFQ1" s="575"/>
      <c r="CFR1" s="575"/>
      <c r="CFS1" s="575"/>
      <c r="CFT1" s="575"/>
      <c r="CFU1" s="575"/>
      <c r="CFV1" s="575"/>
      <c r="CFW1" s="575"/>
      <c r="CFX1" s="575"/>
      <c r="CFY1" s="575"/>
      <c r="CFZ1" s="575"/>
      <c r="CGA1" s="575"/>
      <c r="CGB1" s="575"/>
      <c r="CGC1" s="575"/>
      <c r="CGD1" s="575"/>
      <c r="CGE1" s="575"/>
      <c r="CGF1" s="575"/>
      <c r="CGG1" s="575"/>
      <c r="CGH1" s="575"/>
      <c r="CGI1" s="575"/>
      <c r="CGJ1" s="575"/>
      <c r="CGK1" s="575"/>
      <c r="CGL1" s="575"/>
      <c r="CGM1" s="575"/>
      <c r="CGN1" s="575"/>
      <c r="CGO1" s="575"/>
      <c r="CGP1" s="575"/>
      <c r="CGQ1" s="575"/>
      <c r="CGR1" s="575"/>
      <c r="CGS1" s="575"/>
      <c r="CGT1" s="575"/>
      <c r="CGU1" s="575"/>
      <c r="CGV1" s="575"/>
      <c r="CGW1" s="575"/>
      <c r="CGX1" s="575"/>
      <c r="CGY1" s="575"/>
      <c r="CGZ1" s="575"/>
      <c r="CHA1" s="575"/>
      <c r="CHB1" s="575"/>
      <c r="CHC1" s="575"/>
      <c r="CHD1" s="575"/>
      <c r="CHE1" s="575"/>
      <c r="CHF1" s="575"/>
      <c r="CHG1" s="575"/>
      <c r="CHH1" s="575"/>
      <c r="CHI1" s="575"/>
      <c r="CHJ1" s="575"/>
      <c r="CHK1" s="575"/>
      <c r="CHL1" s="575"/>
      <c r="CHM1" s="575"/>
      <c r="CHN1" s="575"/>
      <c r="CHO1" s="575"/>
      <c r="CHP1" s="575"/>
      <c r="CHQ1" s="575"/>
      <c r="CHR1" s="575"/>
      <c r="CHS1" s="575"/>
      <c r="CHT1" s="575"/>
      <c r="CHU1" s="575"/>
      <c r="CHV1" s="575"/>
      <c r="CHW1" s="575"/>
      <c r="CHX1" s="575"/>
      <c r="CHY1" s="575"/>
      <c r="CHZ1" s="575"/>
      <c r="CIA1" s="575"/>
      <c r="CIB1" s="575"/>
      <c r="CIC1" s="575"/>
      <c r="CID1" s="575"/>
      <c r="CIE1" s="575"/>
      <c r="CIF1" s="575"/>
      <c r="CIG1" s="575"/>
      <c r="CIH1" s="575"/>
      <c r="CII1" s="575"/>
      <c r="CIJ1" s="575"/>
      <c r="CIK1" s="575"/>
      <c r="CIL1" s="575"/>
      <c r="CIM1" s="575"/>
      <c r="CIN1" s="575"/>
      <c r="CIO1" s="575"/>
      <c r="CIP1" s="575"/>
      <c r="CIQ1" s="575"/>
      <c r="CIR1" s="575"/>
      <c r="CIS1" s="575"/>
      <c r="CIT1" s="575"/>
      <c r="CIU1" s="575"/>
      <c r="CIV1" s="575"/>
      <c r="CIW1" s="575"/>
      <c r="CIX1" s="575"/>
      <c r="CIY1" s="575"/>
      <c r="CIZ1" s="575"/>
      <c r="CJA1" s="575"/>
      <c r="CJB1" s="575"/>
      <c r="CJC1" s="575"/>
      <c r="CJD1" s="575"/>
      <c r="CJE1" s="575"/>
      <c r="CJF1" s="575"/>
      <c r="CJG1" s="575"/>
      <c r="CJH1" s="575"/>
      <c r="CJI1" s="575"/>
      <c r="CJJ1" s="575"/>
      <c r="CJK1" s="575"/>
      <c r="CJL1" s="575"/>
      <c r="CJM1" s="575"/>
      <c r="CJN1" s="575"/>
      <c r="CJO1" s="575"/>
      <c r="CJP1" s="575"/>
      <c r="CJQ1" s="575"/>
      <c r="CJR1" s="575"/>
      <c r="CJS1" s="575"/>
      <c r="CJT1" s="575"/>
      <c r="CJU1" s="575"/>
      <c r="CJV1" s="575"/>
      <c r="CJW1" s="575"/>
      <c r="CJX1" s="575"/>
      <c r="CJY1" s="575"/>
      <c r="CJZ1" s="575"/>
      <c r="CKA1" s="575"/>
      <c r="CKB1" s="575"/>
      <c r="CKC1" s="575"/>
      <c r="CKD1" s="575"/>
      <c r="CKE1" s="575"/>
      <c r="CKF1" s="575"/>
      <c r="CKG1" s="575"/>
      <c r="CKH1" s="575"/>
      <c r="CKI1" s="575"/>
      <c r="CKJ1" s="575"/>
      <c r="CKK1" s="575"/>
      <c r="CKL1" s="575"/>
      <c r="CKM1" s="575"/>
      <c r="CKN1" s="575"/>
      <c r="CKO1" s="575"/>
      <c r="CKP1" s="575"/>
      <c r="CKQ1" s="575"/>
      <c r="CKR1" s="575"/>
      <c r="CKS1" s="575"/>
      <c r="CKT1" s="575"/>
      <c r="CKU1" s="575"/>
      <c r="CKV1" s="575"/>
      <c r="CKW1" s="575"/>
      <c r="CKX1" s="575"/>
      <c r="CKY1" s="575"/>
      <c r="CKZ1" s="575"/>
      <c r="CLA1" s="575"/>
      <c r="CLB1" s="575"/>
      <c r="CLC1" s="575"/>
      <c r="CLD1" s="575"/>
      <c r="CLE1" s="575"/>
      <c r="CLF1" s="575"/>
      <c r="CLG1" s="575"/>
      <c r="CLH1" s="575"/>
      <c r="CLI1" s="575"/>
      <c r="CLJ1" s="575"/>
      <c r="CLK1" s="575"/>
      <c r="CLL1" s="575"/>
      <c r="CLM1" s="575"/>
      <c r="CLN1" s="575"/>
      <c r="CLO1" s="575"/>
      <c r="CLP1" s="575"/>
      <c r="CLQ1" s="575"/>
      <c r="CLR1" s="575"/>
      <c r="CLS1" s="575"/>
      <c r="CLT1" s="575"/>
      <c r="CLU1" s="575"/>
      <c r="CLV1" s="575"/>
      <c r="CLW1" s="575"/>
      <c r="CLX1" s="575"/>
      <c r="CLY1" s="575"/>
      <c r="CLZ1" s="575"/>
      <c r="CMA1" s="575"/>
      <c r="CMB1" s="575"/>
      <c r="CMC1" s="575"/>
      <c r="CMD1" s="575"/>
      <c r="CME1" s="575"/>
      <c r="CMF1" s="575"/>
      <c r="CMG1" s="575"/>
      <c r="CMH1" s="575"/>
      <c r="CMI1" s="575"/>
      <c r="CMJ1" s="575"/>
      <c r="CMK1" s="575"/>
      <c r="CML1" s="575"/>
      <c r="CMM1" s="575"/>
      <c r="CMN1" s="575"/>
      <c r="CMO1" s="575"/>
      <c r="CMP1" s="575"/>
      <c r="CMQ1" s="575"/>
      <c r="CMR1" s="575"/>
      <c r="CMS1" s="575"/>
      <c r="CMT1" s="575"/>
      <c r="CMU1" s="575"/>
      <c r="CMV1" s="575"/>
      <c r="CMW1" s="575"/>
      <c r="CMX1" s="575"/>
      <c r="CMY1" s="575"/>
      <c r="CMZ1" s="575"/>
      <c r="CNA1" s="575"/>
      <c r="CNB1" s="575"/>
      <c r="CNC1" s="575"/>
      <c r="CND1" s="575"/>
      <c r="CNE1" s="575"/>
      <c r="CNF1" s="575"/>
      <c r="CNG1" s="575"/>
      <c r="CNH1" s="575"/>
      <c r="CNI1" s="575"/>
      <c r="CNJ1" s="575"/>
      <c r="CNK1" s="575"/>
      <c r="CNL1" s="575"/>
      <c r="CNM1" s="575"/>
      <c r="CNN1" s="575"/>
      <c r="CNO1" s="575"/>
      <c r="CNP1" s="575"/>
      <c r="CNQ1" s="575"/>
      <c r="CNR1" s="575"/>
      <c r="CNS1" s="575"/>
      <c r="CNT1" s="575"/>
      <c r="CNU1" s="575"/>
      <c r="CNV1" s="575"/>
      <c r="CNW1" s="575"/>
      <c r="CNX1" s="575"/>
      <c r="CNY1" s="575"/>
      <c r="CNZ1" s="575"/>
      <c r="COA1" s="575"/>
      <c r="COB1" s="575"/>
      <c r="COC1" s="575"/>
      <c r="COD1" s="575"/>
      <c r="COE1" s="575"/>
      <c r="COF1" s="575"/>
      <c r="COG1" s="575"/>
      <c r="COH1" s="575"/>
      <c r="COI1" s="575"/>
      <c r="COJ1" s="575"/>
      <c r="COK1" s="575"/>
      <c r="COL1" s="575"/>
      <c r="COM1" s="575"/>
      <c r="CON1" s="575"/>
      <c r="COO1" s="575"/>
      <c r="COP1" s="575"/>
      <c r="COQ1" s="575"/>
      <c r="COR1" s="575"/>
      <c r="COS1" s="575"/>
      <c r="COT1" s="575"/>
      <c r="COU1" s="575"/>
      <c r="COV1" s="575"/>
      <c r="COW1" s="575"/>
      <c r="COX1" s="575"/>
      <c r="COY1" s="575"/>
      <c r="COZ1" s="575"/>
      <c r="CPA1" s="575"/>
      <c r="CPB1" s="575"/>
      <c r="CPC1" s="575"/>
      <c r="CPD1" s="575"/>
      <c r="CPE1" s="575"/>
      <c r="CPF1" s="575"/>
      <c r="CPG1" s="575"/>
      <c r="CPH1" s="575"/>
      <c r="CPI1" s="575"/>
      <c r="CPJ1" s="575"/>
      <c r="CPK1" s="575"/>
      <c r="CPL1" s="575"/>
      <c r="CPM1" s="575"/>
      <c r="CPN1" s="575"/>
      <c r="CPO1" s="575"/>
      <c r="CPP1" s="575"/>
      <c r="CPQ1" s="575"/>
      <c r="CPR1" s="575"/>
      <c r="CPS1" s="575"/>
      <c r="CPT1" s="575"/>
      <c r="CPU1" s="575"/>
      <c r="CPV1" s="575"/>
      <c r="CPW1" s="575"/>
      <c r="CPX1" s="575"/>
      <c r="CPY1" s="575"/>
      <c r="CPZ1" s="575"/>
      <c r="CQA1" s="575"/>
      <c r="CQB1" s="575"/>
      <c r="CQC1" s="575"/>
      <c r="CQD1" s="575"/>
      <c r="CQE1" s="575"/>
      <c r="CQF1" s="575"/>
      <c r="CQG1" s="575"/>
      <c r="CQH1" s="575"/>
      <c r="CQI1" s="575"/>
      <c r="CQJ1" s="575"/>
      <c r="CQK1" s="575"/>
      <c r="CQL1" s="575"/>
      <c r="CQM1" s="575"/>
      <c r="CQN1" s="575"/>
      <c r="CQO1" s="575"/>
      <c r="CQP1" s="575"/>
      <c r="CQQ1" s="575"/>
      <c r="CQR1" s="575"/>
      <c r="CQS1" s="575"/>
      <c r="CQT1" s="575"/>
      <c r="CQU1" s="575"/>
      <c r="CQV1" s="575"/>
      <c r="CQW1" s="575"/>
      <c r="CQX1" s="575"/>
      <c r="CQY1" s="575"/>
      <c r="CQZ1" s="575"/>
      <c r="CRA1" s="575"/>
      <c r="CRB1" s="575"/>
      <c r="CRC1" s="575"/>
      <c r="CRD1" s="575"/>
      <c r="CRE1" s="575"/>
      <c r="CRF1" s="575"/>
      <c r="CRG1" s="575"/>
      <c r="CRH1" s="575"/>
      <c r="CRI1" s="575"/>
      <c r="CRJ1" s="575"/>
      <c r="CRK1" s="575"/>
      <c r="CRL1" s="575"/>
      <c r="CRM1" s="575"/>
      <c r="CRN1" s="575"/>
      <c r="CRO1" s="575"/>
      <c r="CRP1" s="575"/>
      <c r="CRQ1" s="575"/>
      <c r="CRR1" s="575"/>
      <c r="CRS1" s="575"/>
      <c r="CRT1" s="575"/>
      <c r="CRU1" s="575"/>
      <c r="CRV1" s="575"/>
      <c r="CRW1" s="575"/>
      <c r="CRX1" s="575"/>
      <c r="CRY1" s="575"/>
      <c r="CRZ1" s="575"/>
      <c r="CSA1" s="575"/>
      <c r="CSB1" s="575"/>
      <c r="CSC1" s="575"/>
      <c r="CSD1" s="575"/>
      <c r="CSE1" s="575"/>
      <c r="CSF1" s="575"/>
      <c r="CSG1" s="575"/>
      <c r="CSH1" s="575"/>
      <c r="CSI1" s="575"/>
      <c r="CSJ1" s="575"/>
      <c r="CSK1" s="575"/>
      <c r="CSL1" s="575"/>
      <c r="CSM1" s="575"/>
      <c r="CSN1" s="575"/>
      <c r="CSO1" s="575"/>
      <c r="CSP1" s="575"/>
      <c r="CSQ1" s="575"/>
      <c r="CSR1" s="575"/>
      <c r="CSS1" s="575"/>
      <c r="CST1" s="575"/>
      <c r="CSU1" s="575"/>
      <c r="CSV1" s="575"/>
      <c r="CSW1" s="575"/>
      <c r="CSX1" s="575"/>
      <c r="CSY1" s="575"/>
      <c r="CSZ1" s="575"/>
      <c r="CTA1" s="575"/>
      <c r="CTB1" s="575"/>
      <c r="CTC1" s="575"/>
      <c r="CTD1" s="575"/>
      <c r="CTE1" s="575"/>
      <c r="CTF1" s="575"/>
      <c r="CTG1" s="575"/>
      <c r="CTH1" s="575"/>
      <c r="CTI1" s="575"/>
      <c r="CTJ1" s="575"/>
      <c r="CTK1" s="575"/>
      <c r="CTL1" s="575"/>
      <c r="CTM1" s="575"/>
      <c r="CTN1" s="575"/>
      <c r="CTO1" s="575"/>
      <c r="CTP1" s="575"/>
      <c r="CTQ1" s="575"/>
      <c r="CTR1" s="575"/>
      <c r="CTS1" s="575"/>
      <c r="CTT1" s="575"/>
      <c r="CTU1" s="575"/>
      <c r="CTV1" s="575"/>
      <c r="CTW1" s="575"/>
      <c r="CTX1" s="575"/>
      <c r="CTY1" s="575"/>
      <c r="CTZ1" s="575"/>
      <c r="CUA1" s="575"/>
      <c r="CUB1" s="575"/>
      <c r="CUC1" s="575"/>
      <c r="CUD1" s="575"/>
      <c r="CUE1" s="575"/>
      <c r="CUF1" s="575"/>
      <c r="CUG1" s="575"/>
      <c r="CUH1" s="575"/>
      <c r="CUI1" s="575"/>
      <c r="CUJ1" s="575"/>
      <c r="CUK1" s="575"/>
      <c r="CUL1" s="575"/>
      <c r="CUM1" s="575"/>
      <c r="CUN1" s="575"/>
      <c r="CUO1" s="575"/>
      <c r="CUP1" s="575"/>
      <c r="CUQ1" s="575"/>
      <c r="CUR1" s="575"/>
      <c r="CUS1" s="575"/>
      <c r="CUT1" s="575"/>
      <c r="CUU1" s="575"/>
      <c r="CUV1" s="575"/>
      <c r="CUW1" s="575"/>
      <c r="CUX1" s="575"/>
      <c r="CUY1" s="575"/>
      <c r="CUZ1" s="575"/>
      <c r="CVA1" s="575"/>
      <c r="CVB1" s="575"/>
      <c r="CVC1" s="575"/>
      <c r="CVD1" s="575"/>
      <c r="CVE1" s="575"/>
      <c r="CVF1" s="575"/>
      <c r="CVG1" s="575"/>
      <c r="CVH1" s="575"/>
      <c r="CVI1" s="575"/>
      <c r="CVJ1" s="575"/>
      <c r="CVK1" s="575"/>
      <c r="CVL1" s="575"/>
      <c r="CVM1" s="575"/>
      <c r="CVN1" s="575"/>
      <c r="CVO1" s="575"/>
      <c r="CVP1" s="575"/>
      <c r="CVQ1" s="575"/>
      <c r="CVR1" s="575"/>
      <c r="CVS1" s="575"/>
      <c r="CVT1" s="575"/>
      <c r="CVU1" s="575"/>
      <c r="CVV1" s="575"/>
      <c r="CVW1" s="575"/>
      <c r="CVX1" s="575"/>
      <c r="CVY1" s="575"/>
      <c r="CVZ1" s="575"/>
      <c r="CWA1" s="575"/>
      <c r="CWB1" s="575"/>
      <c r="CWC1" s="575"/>
      <c r="CWD1" s="575"/>
      <c r="CWE1" s="575"/>
      <c r="CWF1" s="575"/>
      <c r="CWG1" s="575"/>
      <c r="CWH1" s="575"/>
      <c r="CWI1" s="575"/>
      <c r="CWJ1" s="575"/>
      <c r="CWK1" s="575"/>
      <c r="CWL1" s="575"/>
      <c r="CWM1" s="575"/>
      <c r="CWN1" s="575"/>
      <c r="CWO1" s="575"/>
      <c r="CWP1" s="575"/>
      <c r="CWQ1" s="575"/>
      <c r="CWR1" s="575"/>
      <c r="CWS1" s="575"/>
      <c r="CWT1" s="575"/>
      <c r="CWU1" s="575"/>
      <c r="CWV1" s="575"/>
      <c r="CWW1" s="575"/>
      <c r="CWX1" s="575"/>
      <c r="CWY1" s="575"/>
      <c r="CWZ1" s="575"/>
      <c r="CXA1" s="575"/>
      <c r="CXB1" s="575"/>
      <c r="CXC1" s="575"/>
      <c r="CXD1" s="575"/>
      <c r="CXE1" s="575"/>
      <c r="CXF1" s="575"/>
      <c r="CXG1" s="575"/>
      <c r="CXH1" s="575"/>
      <c r="CXI1" s="575"/>
      <c r="CXJ1" s="575"/>
      <c r="CXK1" s="575"/>
      <c r="CXL1" s="575"/>
      <c r="CXM1" s="575"/>
      <c r="CXN1" s="575"/>
      <c r="CXO1" s="575"/>
      <c r="CXP1" s="575"/>
      <c r="CXQ1" s="575"/>
      <c r="CXR1" s="575"/>
      <c r="CXS1" s="575"/>
      <c r="CXT1" s="575"/>
      <c r="CXU1" s="575"/>
      <c r="CXV1" s="575"/>
      <c r="CXW1" s="575"/>
      <c r="CXX1" s="575"/>
      <c r="CXY1" s="575"/>
      <c r="CXZ1" s="575"/>
      <c r="CYA1" s="575"/>
      <c r="CYB1" s="575"/>
      <c r="CYC1" s="575"/>
      <c r="CYD1" s="575"/>
      <c r="CYE1" s="575"/>
      <c r="CYF1" s="575"/>
      <c r="CYG1" s="575"/>
      <c r="CYH1" s="575"/>
      <c r="CYI1" s="575"/>
      <c r="CYJ1" s="575"/>
      <c r="CYK1" s="575"/>
      <c r="CYL1" s="575"/>
      <c r="CYM1" s="575"/>
      <c r="CYN1" s="575"/>
      <c r="CYO1" s="575"/>
      <c r="CYP1" s="575"/>
      <c r="CYQ1" s="575"/>
      <c r="CYR1" s="575"/>
      <c r="CYS1" s="575"/>
      <c r="CYT1" s="575"/>
      <c r="CYU1" s="575"/>
      <c r="CYV1" s="575"/>
      <c r="CYW1" s="575"/>
      <c r="CYX1" s="575"/>
      <c r="CYY1" s="575"/>
      <c r="CYZ1" s="575"/>
      <c r="CZA1" s="575"/>
      <c r="CZB1" s="575"/>
      <c r="CZC1" s="575"/>
      <c r="CZD1" s="575"/>
      <c r="CZE1" s="575"/>
      <c r="CZF1" s="575"/>
      <c r="CZG1" s="575"/>
      <c r="CZH1" s="575"/>
      <c r="CZI1" s="575"/>
      <c r="CZJ1" s="575"/>
      <c r="CZK1" s="575"/>
      <c r="CZL1" s="575"/>
      <c r="CZM1" s="575"/>
      <c r="CZN1" s="575"/>
      <c r="CZO1" s="575"/>
      <c r="CZP1" s="575"/>
      <c r="CZQ1" s="575"/>
      <c r="CZR1" s="575"/>
      <c r="CZS1" s="575"/>
      <c r="CZT1" s="575"/>
      <c r="CZU1" s="575"/>
      <c r="CZV1" s="575"/>
      <c r="CZW1" s="575"/>
      <c r="CZX1" s="575"/>
      <c r="CZY1" s="575"/>
      <c r="CZZ1" s="575"/>
      <c r="DAA1" s="575"/>
      <c r="DAB1" s="575"/>
      <c r="DAC1" s="575"/>
      <c r="DAD1" s="575"/>
      <c r="DAE1" s="575"/>
      <c r="DAF1" s="575"/>
      <c r="DAG1" s="575"/>
      <c r="DAH1" s="575"/>
      <c r="DAI1" s="575"/>
      <c r="DAJ1" s="575"/>
      <c r="DAK1" s="575"/>
      <c r="DAL1" s="575"/>
      <c r="DAM1" s="575"/>
      <c r="DAN1" s="575"/>
      <c r="DAO1" s="575"/>
      <c r="DAP1" s="575"/>
      <c r="DAQ1" s="575"/>
      <c r="DAR1" s="575"/>
      <c r="DAS1" s="575"/>
      <c r="DAT1" s="575"/>
      <c r="DAU1" s="575"/>
      <c r="DAV1" s="575"/>
      <c r="DAW1" s="575"/>
      <c r="DAX1" s="575"/>
      <c r="DAY1" s="575"/>
      <c r="DAZ1" s="575"/>
      <c r="DBA1" s="575"/>
      <c r="DBB1" s="575"/>
      <c r="DBC1" s="575"/>
      <c r="DBD1" s="575"/>
      <c r="DBE1" s="575"/>
      <c r="DBF1" s="575"/>
      <c r="DBG1" s="575"/>
      <c r="DBH1" s="575"/>
      <c r="DBI1" s="575"/>
      <c r="DBJ1" s="575"/>
      <c r="DBK1" s="575"/>
      <c r="DBL1" s="575"/>
      <c r="DBM1" s="575"/>
      <c r="DBN1" s="575"/>
      <c r="DBO1" s="575"/>
      <c r="DBP1" s="575"/>
      <c r="DBQ1" s="575"/>
      <c r="DBR1" s="575"/>
      <c r="DBS1" s="575"/>
      <c r="DBT1" s="575"/>
      <c r="DBU1" s="575"/>
      <c r="DBV1" s="575"/>
      <c r="DBW1" s="575"/>
      <c r="DBX1" s="575"/>
      <c r="DBY1" s="575"/>
      <c r="DBZ1" s="575"/>
      <c r="DCA1" s="575"/>
      <c r="DCB1" s="575"/>
      <c r="DCC1" s="575"/>
      <c r="DCD1" s="575"/>
      <c r="DCE1" s="575"/>
      <c r="DCF1" s="575"/>
      <c r="DCG1" s="575"/>
      <c r="DCH1" s="575"/>
      <c r="DCI1" s="575"/>
      <c r="DCJ1" s="575"/>
      <c r="DCK1" s="575"/>
      <c r="DCL1" s="575"/>
      <c r="DCM1" s="575"/>
      <c r="DCN1" s="575"/>
      <c r="DCO1" s="575"/>
      <c r="DCP1" s="575"/>
      <c r="DCQ1" s="575"/>
      <c r="DCR1" s="575"/>
      <c r="DCS1" s="575"/>
      <c r="DCT1" s="575"/>
      <c r="DCU1" s="575"/>
      <c r="DCV1" s="575"/>
      <c r="DCW1" s="575"/>
      <c r="DCX1" s="575"/>
      <c r="DCY1" s="575"/>
      <c r="DCZ1" s="575"/>
      <c r="DDA1" s="575"/>
      <c r="DDB1" s="575"/>
      <c r="DDC1" s="575"/>
      <c r="DDD1" s="575"/>
      <c r="DDE1" s="575"/>
      <c r="DDF1" s="575"/>
      <c r="DDG1" s="575"/>
      <c r="DDH1" s="575"/>
      <c r="DDI1" s="575"/>
      <c r="DDJ1" s="575"/>
      <c r="DDK1" s="575"/>
      <c r="DDL1" s="575"/>
      <c r="DDM1" s="575"/>
      <c r="DDN1" s="575"/>
      <c r="DDO1" s="575"/>
      <c r="DDP1" s="575"/>
      <c r="DDQ1" s="575"/>
      <c r="DDR1" s="575"/>
      <c r="DDS1" s="575"/>
      <c r="DDT1" s="575"/>
      <c r="DDU1" s="575"/>
      <c r="DDV1" s="575"/>
      <c r="DDW1" s="575"/>
      <c r="DDX1" s="575"/>
      <c r="DDY1" s="575"/>
      <c r="DDZ1" s="575"/>
      <c r="DEA1" s="575"/>
      <c r="DEB1" s="575"/>
      <c r="DEC1" s="575"/>
      <c r="DED1" s="575"/>
      <c r="DEE1" s="575"/>
      <c r="DEF1" s="575"/>
      <c r="DEG1" s="575"/>
      <c r="DEH1" s="575"/>
      <c r="DEI1" s="575"/>
      <c r="DEJ1" s="575"/>
      <c r="DEK1" s="575"/>
      <c r="DEL1" s="575"/>
      <c r="DEM1" s="575"/>
      <c r="DEN1" s="575"/>
      <c r="DEO1" s="575"/>
      <c r="DEP1" s="575"/>
      <c r="DEQ1" s="575"/>
      <c r="DER1" s="575"/>
      <c r="DES1" s="575"/>
      <c r="DET1" s="575"/>
      <c r="DEU1" s="575"/>
      <c r="DEV1" s="575"/>
      <c r="DEW1" s="575"/>
      <c r="DEX1" s="575"/>
      <c r="DEY1" s="575"/>
      <c r="DEZ1" s="575"/>
      <c r="DFA1" s="575"/>
      <c r="DFB1" s="575"/>
      <c r="DFC1" s="575"/>
      <c r="DFD1" s="575"/>
      <c r="DFE1" s="575"/>
      <c r="DFF1" s="575"/>
      <c r="DFG1" s="575"/>
      <c r="DFH1" s="575"/>
      <c r="DFI1" s="575"/>
      <c r="DFJ1" s="575"/>
      <c r="DFK1" s="575"/>
      <c r="DFL1" s="575"/>
      <c r="DFM1" s="575"/>
      <c r="DFN1" s="575"/>
      <c r="DFO1" s="575"/>
      <c r="DFP1" s="575"/>
      <c r="DFQ1" s="575"/>
      <c r="DFR1" s="575"/>
      <c r="DFS1" s="575"/>
      <c r="DFT1" s="575"/>
      <c r="DFU1" s="575"/>
      <c r="DFV1" s="575"/>
      <c r="DFW1" s="575"/>
      <c r="DFX1" s="575"/>
      <c r="DFY1" s="575"/>
      <c r="DFZ1" s="575"/>
      <c r="DGA1" s="575"/>
      <c r="DGB1" s="575"/>
      <c r="DGC1" s="575"/>
      <c r="DGD1" s="575"/>
      <c r="DGE1" s="575"/>
      <c r="DGF1" s="575"/>
      <c r="DGG1" s="575"/>
      <c r="DGH1" s="575"/>
      <c r="DGI1" s="575"/>
      <c r="DGJ1" s="575"/>
      <c r="DGK1" s="575"/>
      <c r="DGL1" s="575"/>
      <c r="DGM1" s="575"/>
      <c r="DGN1" s="575"/>
      <c r="DGO1" s="575"/>
      <c r="DGP1" s="575"/>
      <c r="DGQ1" s="575"/>
      <c r="DGR1" s="575"/>
      <c r="DGS1" s="575"/>
      <c r="DGT1" s="575"/>
      <c r="DGU1" s="575"/>
      <c r="DGV1" s="575"/>
      <c r="DGW1" s="575"/>
      <c r="DGX1" s="575"/>
      <c r="DGY1" s="575"/>
      <c r="DGZ1" s="575"/>
      <c r="DHA1" s="575"/>
      <c r="DHB1" s="575"/>
      <c r="DHC1" s="575"/>
      <c r="DHD1" s="575"/>
      <c r="DHE1" s="575"/>
      <c r="DHF1" s="575"/>
      <c r="DHG1" s="575"/>
      <c r="DHH1" s="575"/>
      <c r="DHI1" s="575"/>
      <c r="DHJ1" s="575"/>
      <c r="DHK1" s="575"/>
      <c r="DHL1" s="575"/>
      <c r="DHM1" s="575"/>
      <c r="DHN1" s="575"/>
      <c r="DHO1" s="575"/>
      <c r="DHP1" s="575"/>
      <c r="DHQ1" s="575"/>
      <c r="DHR1" s="575"/>
      <c r="DHS1" s="575"/>
      <c r="DHT1" s="575"/>
      <c r="DHU1" s="575"/>
      <c r="DHV1" s="575"/>
      <c r="DHW1" s="575"/>
      <c r="DHX1" s="575"/>
      <c r="DHY1" s="575"/>
      <c r="DHZ1" s="575"/>
      <c r="DIA1" s="575"/>
      <c r="DIB1" s="575"/>
      <c r="DIC1" s="575"/>
      <c r="DID1" s="575"/>
      <c r="DIE1" s="575"/>
      <c r="DIF1" s="575"/>
      <c r="DIG1" s="575"/>
      <c r="DIH1" s="575"/>
      <c r="DII1" s="575"/>
      <c r="DIJ1" s="575"/>
      <c r="DIK1" s="575"/>
      <c r="DIL1" s="575"/>
      <c r="DIM1" s="575"/>
      <c r="DIN1" s="575"/>
      <c r="DIO1" s="575"/>
      <c r="DIP1" s="575"/>
      <c r="DIQ1" s="575"/>
      <c r="DIR1" s="575"/>
      <c r="DIS1" s="575"/>
      <c r="DIT1" s="575"/>
      <c r="DIU1" s="575"/>
      <c r="DIV1" s="575"/>
      <c r="DIW1" s="575"/>
      <c r="DIX1" s="575"/>
      <c r="DIY1" s="575"/>
      <c r="DIZ1" s="575"/>
      <c r="DJA1" s="575"/>
      <c r="DJB1" s="575"/>
      <c r="DJC1" s="575"/>
      <c r="DJD1" s="575"/>
      <c r="DJE1" s="575"/>
      <c r="DJF1" s="575"/>
      <c r="DJG1" s="575"/>
      <c r="DJH1" s="575"/>
      <c r="DJI1" s="575"/>
      <c r="DJJ1" s="575"/>
      <c r="DJK1" s="575"/>
      <c r="DJL1" s="575"/>
      <c r="DJM1" s="575"/>
      <c r="DJN1" s="575"/>
      <c r="DJO1" s="575"/>
      <c r="DJP1" s="575"/>
      <c r="DJQ1" s="575"/>
      <c r="DJR1" s="575"/>
      <c r="DJS1" s="575"/>
      <c r="DJT1" s="575"/>
      <c r="DJU1" s="575"/>
      <c r="DJV1" s="575"/>
      <c r="DJW1" s="575"/>
      <c r="DJX1" s="575"/>
      <c r="DJY1" s="575"/>
      <c r="DJZ1" s="575"/>
      <c r="DKA1" s="575"/>
      <c r="DKB1" s="575"/>
      <c r="DKC1" s="575"/>
      <c r="DKD1" s="575"/>
      <c r="DKE1" s="575"/>
      <c r="DKF1" s="575"/>
      <c r="DKG1" s="575"/>
      <c r="DKH1" s="575"/>
      <c r="DKI1" s="575"/>
      <c r="DKJ1" s="575"/>
      <c r="DKK1" s="575"/>
      <c r="DKL1" s="575"/>
      <c r="DKM1" s="575"/>
      <c r="DKN1" s="575"/>
      <c r="DKO1" s="575"/>
      <c r="DKP1" s="575"/>
      <c r="DKQ1" s="575"/>
      <c r="DKR1" s="575"/>
      <c r="DKS1" s="575"/>
      <c r="DKT1" s="575"/>
      <c r="DKU1" s="575"/>
      <c r="DKV1" s="575"/>
      <c r="DKW1" s="575"/>
      <c r="DKX1" s="575"/>
      <c r="DKY1" s="575"/>
      <c r="DKZ1" s="575"/>
      <c r="DLA1" s="575"/>
      <c r="DLB1" s="575"/>
      <c r="DLC1" s="575"/>
      <c r="DLD1" s="575"/>
      <c r="DLE1" s="575"/>
      <c r="DLF1" s="575"/>
      <c r="DLG1" s="575"/>
      <c r="DLH1" s="575"/>
      <c r="DLI1" s="575"/>
      <c r="DLJ1" s="575"/>
      <c r="DLK1" s="575"/>
      <c r="DLL1" s="575"/>
      <c r="DLM1" s="575"/>
      <c r="DLN1" s="575"/>
      <c r="DLO1" s="575"/>
      <c r="DLP1" s="575"/>
      <c r="DLQ1" s="575"/>
      <c r="DLR1" s="575"/>
      <c r="DLS1" s="575"/>
      <c r="DLT1" s="575"/>
      <c r="DLU1" s="575"/>
      <c r="DLV1" s="575"/>
      <c r="DLW1" s="575"/>
      <c r="DLX1" s="575"/>
      <c r="DLY1" s="575"/>
      <c r="DLZ1" s="575"/>
      <c r="DMA1" s="575"/>
      <c r="DMB1" s="575"/>
      <c r="DMC1" s="575"/>
      <c r="DMD1" s="575"/>
      <c r="DME1" s="575"/>
      <c r="DMF1" s="575"/>
      <c r="DMG1" s="575"/>
      <c r="DMH1" s="575"/>
      <c r="DMI1" s="575"/>
      <c r="DMJ1" s="575"/>
      <c r="DMK1" s="575"/>
      <c r="DML1" s="575"/>
      <c r="DMM1" s="575"/>
      <c r="DMN1" s="575"/>
      <c r="DMO1" s="575"/>
      <c r="DMP1" s="575"/>
      <c r="DMQ1" s="575"/>
      <c r="DMR1" s="575"/>
      <c r="DMS1" s="575"/>
      <c r="DMT1" s="575"/>
      <c r="DMU1" s="575"/>
      <c r="DMV1" s="575"/>
      <c r="DMW1" s="575"/>
      <c r="DMX1" s="575"/>
      <c r="DMY1" s="575"/>
      <c r="DMZ1" s="575"/>
      <c r="DNA1" s="575"/>
      <c r="DNB1" s="575"/>
      <c r="DNC1" s="575"/>
      <c r="DND1" s="575"/>
      <c r="DNE1" s="575"/>
      <c r="DNF1" s="575"/>
      <c r="DNG1" s="575"/>
      <c r="DNH1" s="575"/>
      <c r="DNI1" s="575"/>
      <c r="DNJ1" s="575"/>
      <c r="DNK1" s="575"/>
      <c r="DNL1" s="575"/>
      <c r="DNM1" s="575"/>
      <c r="DNN1" s="575"/>
      <c r="DNO1" s="575"/>
      <c r="DNP1" s="575"/>
      <c r="DNQ1" s="575"/>
      <c r="DNR1" s="575"/>
      <c r="DNS1" s="575"/>
      <c r="DNT1" s="575"/>
      <c r="DNU1" s="575"/>
      <c r="DNV1" s="575"/>
      <c r="DNW1" s="575"/>
      <c r="DNX1" s="575"/>
      <c r="DNY1" s="575"/>
      <c r="DNZ1" s="575"/>
      <c r="DOA1" s="575"/>
      <c r="DOB1" s="575"/>
      <c r="DOC1" s="575"/>
      <c r="DOD1" s="575"/>
      <c r="DOE1" s="575"/>
      <c r="DOF1" s="575"/>
      <c r="DOG1" s="575"/>
      <c r="DOH1" s="575"/>
      <c r="DOI1" s="575"/>
      <c r="DOJ1" s="575"/>
      <c r="DOK1" s="575"/>
      <c r="DOL1" s="575"/>
      <c r="DOM1" s="575"/>
      <c r="DON1" s="575"/>
      <c r="DOO1" s="575"/>
      <c r="DOP1" s="575"/>
      <c r="DOQ1" s="575"/>
      <c r="DOR1" s="575"/>
      <c r="DOS1" s="575"/>
      <c r="DOT1" s="575"/>
      <c r="DOU1" s="575"/>
      <c r="DOV1" s="575"/>
      <c r="DOW1" s="575"/>
      <c r="DOX1" s="575"/>
      <c r="DOY1" s="575"/>
      <c r="DOZ1" s="575"/>
      <c r="DPA1" s="575"/>
      <c r="DPB1" s="575"/>
      <c r="DPC1" s="575"/>
      <c r="DPD1" s="575"/>
      <c r="DPE1" s="575"/>
      <c r="DPF1" s="575"/>
      <c r="DPG1" s="575"/>
      <c r="DPH1" s="575"/>
      <c r="DPI1" s="575"/>
      <c r="DPJ1" s="575"/>
      <c r="DPK1" s="575"/>
      <c r="DPL1" s="575"/>
      <c r="DPM1" s="575"/>
      <c r="DPN1" s="575"/>
      <c r="DPO1" s="575"/>
      <c r="DPP1" s="575"/>
      <c r="DPQ1" s="575"/>
      <c r="DPR1" s="575"/>
      <c r="DPS1" s="575"/>
      <c r="DPT1" s="575"/>
      <c r="DPU1" s="575"/>
      <c r="DPV1" s="575"/>
      <c r="DPW1" s="575"/>
      <c r="DPX1" s="575"/>
      <c r="DPY1" s="575"/>
      <c r="DPZ1" s="575"/>
      <c r="DQA1" s="575"/>
      <c r="DQB1" s="575"/>
      <c r="DQC1" s="575"/>
      <c r="DQD1" s="575"/>
      <c r="DQE1" s="575"/>
      <c r="DQF1" s="575"/>
      <c r="DQG1" s="575"/>
      <c r="DQH1" s="575"/>
      <c r="DQI1" s="575"/>
      <c r="DQJ1" s="575"/>
      <c r="DQK1" s="575"/>
      <c r="DQL1" s="575"/>
      <c r="DQM1" s="575"/>
      <c r="DQN1" s="575"/>
      <c r="DQO1" s="575"/>
      <c r="DQP1" s="575"/>
      <c r="DQQ1" s="575"/>
      <c r="DQR1" s="575"/>
      <c r="DQS1" s="575"/>
      <c r="DQT1" s="575"/>
      <c r="DQU1" s="575"/>
      <c r="DQV1" s="575"/>
      <c r="DQW1" s="575"/>
      <c r="DQX1" s="575"/>
      <c r="DQY1" s="575"/>
      <c r="DQZ1" s="575"/>
      <c r="DRA1" s="575"/>
      <c r="DRB1" s="575"/>
      <c r="DRC1" s="575"/>
      <c r="DRD1" s="575"/>
      <c r="DRE1" s="575"/>
      <c r="DRF1" s="575"/>
      <c r="DRG1" s="575"/>
      <c r="DRH1" s="575"/>
      <c r="DRI1" s="575"/>
      <c r="DRJ1" s="575"/>
      <c r="DRK1" s="575"/>
      <c r="DRL1" s="575"/>
      <c r="DRM1" s="575"/>
      <c r="DRN1" s="575"/>
      <c r="DRO1" s="575"/>
      <c r="DRP1" s="575"/>
      <c r="DRQ1" s="575"/>
      <c r="DRR1" s="575"/>
      <c r="DRS1" s="575"/>
      <c r="DRT1" s="575"/>
      <c r="DRU1" s="575"/>
      <c r="DRV1" s="575"/>
      <c r="DRW1" s="575"/>
      <c r="DRX1" s="575"/>
      <c r="DRY1" s="575"/>
      <c r="DRZ1" s="575"/>
      <c r="DSA1" s="575"/>
      <c r="DSB1" s="575"/>
      <c r="DSC1" s="575"/>
      <c r="DSD1" s="575"/>
      <c r="DSE1" s="575"/>
      <c r="DSF1" s="575"/>
      <c r="DSG1" s="575"/>
      <c r="DSH1" s="575"/>
      <c r="DSI1" s="575"/>
      <c r="DSJ1" s="575"/>
      <c r="DSK1" s="575"/>
      <c r="DSL1" s="575"/>
      <c r="DSM1" s="575"/>
      <c r="DSN1" s="575"/>
      <c r="DSO1" s="575"/>
      <c r="DSP1" s="575"/>
      <c r="DSQ1" s="575"/>
      <c r="DSR1" s="575"/>
      <c r="DSS1" s="575"/>
      <c r="DST1" s="575"/>
      <c r="DSU1" s="575"/>
      <c r="DSV1" s="575"/>
      <c r="DSW1" s="575"/>
      <c r="DSX1" s="575"/>
      <c r="DSY1" s="575"/>
      <c r="DSZ1" s="575"/>
      <c r="DTA1" s="575"/>
      <c r="DTB1" s="575"/>
      <c r="DTC1" s="575"/>
      <c r="DTD1" s="575"/>
      <c r="DTE1" s="575"/>
      <c r="DTF1" s="575"/>
      <c r="DTG1" s="575"/>
      <c r="DTH1" s="575"/>
      <c r="DTI1" s="575"/>
      <c r="DTJ1" s="575"/>
      <c r="DTK1" s="575"/>
      <c r="DTL1" s="575"/>
      <c r="DTM1" s="575"/>
      <c r="DTN1" s="575"/>
      <c r="DTO1" s="575"/>
      <c r="DTP1" s="575"/>
      <c r="DTQ1" s="575"/>
      <c r="DTR1" s="575"/>
      <c r="DTS1" s="575"/>
      <c r="DTT1" s="575"/>
      <c r="DTU1" s="575"/>
      <c r="DTV1" s="575"/>
      <c r="DTW1" s="575"/>
      <c r="DTX1" s="575"/>
      <c r="DTY1" s="575"/>
      <c r="DTZ1" s="575"/>
      <c r="DUA1" s="575"/>
      <c r="DUB1" s="575"/>
      <c r="DUC1" s="575"/>
      <c r="DUD1" s="575"/>
      <c r="DUE1" s="575"/>
      <c r="DUF1" s="575"/>
      <c r="DUG1" s="575"/>
      <c r="DUH1" s="575"/>
      <c r="DUI1" s="575"/>
      <c r="DUJ1" s="575"/>
      <c r="DUK1" s="575"/>
      <c r="DUL1" s="575"/>
      <c r="DUM1" s="575"/>
      <c r="DUN1" s="575"/>
      <c r="DUO1" s="575"/>
      <c r="DUP1" s="575"/>
      <c r="DUQ1" s="575"/>
      <c r="DUR1" s="575"/>
      <c r="DUS1" s="575"/>
      <c r="DUT1" s="575"/>
      <c r="DUU1" s="575"/>
      <c r="DUV1" s="575"/>
      <c r="DUW1" s="575"/>
      <c r="DUX1" s="575"/>
      <c r="DUY1" s="575"/>
      <c r="DUZ1" s="575"/>
      <c r="DVA1" s="575"/>
      <c r="DVB1" s="575"/>
      <c r="DVC1" s="575"/>
      <c r="DVD1" s="575"/>
      <c r="DVE1" s="575"/>
      <c r="DVF1" s="575"/>
      <c r="DVG1" s="575"/>
      <c r="DVH1" s="575"/>
      <c r="DVI1" s="575"/>
      <c r="DVJ1" s="575"/>
      <c r="DVK1" s="575"/>
      <c r="DVL1" s="575"/>
      <c r="DVM1" s="575"/>
      <c r="DVN1" s="575"/>
      <c r="DVO1" s="575"/>
      <c r="DVP1" s="575"/>
      <c r="DVQ1" s="575"/>
      <c r="DVR1" s="575"/>
      <c r="DVS1" s="575"/>
      <c r="DVT1" s="575"/>
      <c r="DVU1" s="575"/>
      <c r="DVV1" s="575"/>
      <c r="DVW1" s="575"/>
      <c r="DVX1" s="575"/>
      <c r="DVY1" s="575"/>
      <c r="DVZ1" s="575"/>
      <c r="DWA1" s="575"/>
      <c r="DWB1" s="575"/>
      <c r="DWC1" s="575"/>
      <c r="DWD1" s="575"/>
      <c r="DWE1" s="575"/>
      <c r="DWF1" s="575"/>
      <c r="DWG1" s="575"/>
      <c r="DWH1" s="575"/>
      <c r="DWI1" s="575"/>
      <c r="DWJ1" s="575"/>
      <c r="DWK1" s="575"/>
      <c r="DWL1" s="575"/>
      <c r="DWM1" s="575"/>
      <c r="DWN1" s="575"/>
      <c r="DWO1" s="575"/>
      <c r="DWP1" s="575"/>
      <c r="DWQ1" s="575"/>
      <c r="DWR1" s="575"/>
      <c r="DWS1" s="575"/>
      <c r="DWT1" s="575"/>
      <c r="DWU1" s="575"/>
      <c r="DWV1" s="575"/>
      <c r="DWW1" s="575"/>
      <c r="DWX1" s="575"/>
      <c r="DWY1" s="575"/>
      <c r="DWZ1" s="575"/>
      <c r="DXA1" s="575"/>
      <c r="DXB1" s="575"/>
      <c r="DXC1" s="575"/>
      <c r="DXD1" s="575"/>
      <c r="DXE1" s="575"/>
      <c r="DXF1" s="575"/>
      <c r="DXG1" s="575"/>
      <c r="DXH1" s="575"/>
      <c r="DXI1" s="575"/>
      <c r="DXJ1" s="575"/>
      <c r="DXK1" s="575"/>
      <c r="DXL1" s="575"/>
      <c r="DXM1" s="575"/>
      <c r="DXN1" s="575"/>
      <c r="DXO1" s="575"/>
      <c r="DXP1" s="575"/>
      <c r="DXQ1" s="575"/>
      <c r="DXR1" s="575"/>
      <c r="DXS1" s="575"/>
      <c r="DXT1" s="575"/>
      <c r="DXU1" s="575"/>
      <c r="DXV1" s="575"/>
      <c r="DXW1" s="575"/>
      <c r="DXX1" s="575"/>
      <c r="DXY1" s="575"/>
      <c r="DXZ1" s="575"/>
      <c r="DYA1" s="575"/>
      <c r="DYB1" s="575"/>
      <c r="DYC1" s="575"/>
      <c r="DYD1" s="575"/>
      <c r="DYE1" s="575"/>
      <c r="DYF1" s="575"/>
      <c r="DYG1" s="575"/>
      <c r="DYH1" s="575"/>
      <c r="DYI1" s="575"/>
      <c r="DYJ1" s="575"/>
      <c r="DYK1" s="575"/>
      <c r="DYL1" s="575"/>
      <c r="DYM1" s="575"/>
      <c r="DYN1" s="575"/>
      <c r="DYO1" s="575"/>
      <c r="DYP1" s="575"/>
      <c r="DYQ1" s="575"/>
      <c r="DYR1" s="575"/>
      <c r="DYS1" s="575"/>
      <c r="DYT1" s="575"/>
      <c r="DYU1" s="575"/>
      <c r="DYV1" s="575"/>
      <c r="DYW1" s="575"/>
      <c r="DYX1" s="575"/>
      <c r="DYY1" s="575"/>
      <c r="DYZ1" s="575"/>
      <c r="DZA1" s="575"/>
      <c r="DZB1" s="575"/>
      <c r="DZC1" s="575"/>
      <c r="DZD1" s="575"/>
      <c r="DZE1" s="575"/>
      <c r="DZF1" s="575"/>
      <c r="DZG1" s="575"/>
      <c r="DZH1" s="575"/>
      <c r="DZI1" s="575"/>
      <c r="DZJ1" s="575"/>
      <c r="DZK1" s="575"/>
      <c r="DZL1" s="575"/>
      <c r="DZM1" s="575"/>
      <c r="DZN1" s="575"/>
      <c r="DZO1" s="575"/>
      <c r="DZP1" s="575"/>
      <c r="DZQ1" s="575"/>
      <c r="DZR1" s="575"/>
      <c r="DZS1" s="575"/>
      <c r="DZT1" s="575"/>
      <c r="DZU1" s="575"/>
      <c r="DZV1" s="575"/>
      <c r="DZW1" s="575"/>
      <c r="DZX1" s="575"/>
      <c r="DZY1" s="575"/>
      <c r="DZZ1" s="575"/>
      <c r="EAA1" s="575"/>
      <c r="EAB1" s="575"/>
      <c r="EAC1" s="575"/>
      <c r="EAD1" s="575"/>
      <c r="EAE1" s="575"/>
      <c r="EAF1" s="575"/>
      <c r="EAG1" s="575"/>
      <c r="EAH1" s="575"/>
      <c r="EAI1" s="575"/>
      <c r="EAJ1" s="575"/>
      <c r="EAK1" s="575"/>
      <c r="EAL1" s="575"/>
      <c r="EAM1" s="575"/>
      <c r="EAN1" s="575"/>
      <c r="EAO1" s="575"/>
      <c r="EAP1" s="575"/>
      <c r="EAQ1" s="575"/>
      <c r="EAR1" s="575"/>
      <c r="EAS1" s="575"/>
      <c r="EAT1" s="575"/>
      <c r="EAU1" s="575"/>
      <c r="EAV1" s="575"/>
      <c r="EAW1" s="575"/>
      <c r="EAX1" s="575"/>
      <c r="EAY1" s="575"/>
      <c r="EAZ1" s="575"/>
      <c r="EBA1" s="575"/>
      <c r="EBB1" s="575"/>
      <c r="EBC1" s="575"/>
      <c r="EBD1" s="575"/>
      <c r="EBE1" s="575"/>
      <c r="EBF1" s="575"/>
      <c r="EBG1" s="575"/>
      <c r="EBH1" s="575"/>
      <c r="EBI1" s="575"/>
      <c r="EBJ1" s="575"/>
      <c r="EBK1" s="575"/>
      <c r="EBL1" s="575"/>
      <c r="EBM1" s="575"/>
      <c r="EBN1" s="575"/>
      <c r="EBO1" s="575"/>
      <c r="EBP1" s="575"/>
      <c r="EBQ1" s="575"/>
      <c r="EBR1" s="575"/>
      <c r="EBS1" s="575"/>
      <c r="EBT1" s="575"/>
      <c r="EBU1" s="575"/>
      <c r="EBV1" s="575"/>
      <c r="EBW1" s="575"/>
      <c r="EBX1" s="575"/>
      <c r="EBY1" s="575"/>
      <c r="EBZ1" s="575"/>
      <c r="ECA1" s="575"/>
      <c r="ECB1" s="575"/>
      <c r="ECC1" s="575"/>
      <c r="ECD1" s="575"/>
      <c r="ECE1" s="575"/>
      <c r="ECF1" s="575"/>
      <c r="ECG1" s="575"/>
      <c r="ECH1" s="575"/>
      <c r="ECI1" s="575"/>
      <c r="ECJ1" s="575"/>
      <c r="ECK1" s="575"/>
      <c r="ECL1" s="575"/>
      <c r="ECM1" s="575"/>
      <c r="ECN1" s="575"/>
      <c r="ECO1" s="575"/>
      <c r="ECP1" s="575"/>
      <c r="ECQ1" s="575"/>
      <c r="ECR1" s="575"/>
      <c r="ECS1" s="575"/>
      <c r="ECT1" s="575"/>
      <c r="ECU1" s="575"/>
      <c r="ECV1" s="575"/>
      <c r="ECW1" s="575"/>
      <c r="ECX1" s="575"/>
      <c r="ECY1" s="575"/>
      <c r="ECZ1" s="575"/>
      <c r="EDA1" s="575"/>
      <c r="EDB1" s="575"/>
      <c r="EDC1" s="575"/>
      <c r="EDD1" s="575"/>
      <c r="EDE1" s="575"/>
      <c r="EDF1" s="575"/>
      <c r="EDG1" s="575"/>
      <c r="EDH1" s="575"/>
      <c r="EDI1" s="575"/>
      <c r="EDJ1" s="575"/>
      <c r="EDK1" s="575"/>
      <c r="EDL1" s="575"/>
      <c r="EDM1" s="575"/>
      <c r="EDN1" s="575"/>
      <c r="EDO1" s="575"/>
      <c r="EDP1" s="575"/>
      <c r="EDQ1" s="575"/>
      <c r="EDR1" s="575"/>
      <c r="EDS1" s="575"/>
      <c r="EDT1" s="575"/>
      <c r="EDU1" s="575"/>
      <c r="EDV1" s="575"/>
      <c r="EDW1" s="575"/>
      <c r="EDX1" s="575"/>
      <c r="EDY1" s="575"/>
      <c r="EDZ1" s="575"/>
      <c r="EEA1" s="575"/>
      <c r="EEB1" s="575"/>
      <c r="EEC1" s="575"/>
      <c r="EED1" s="575"/>
      <c r="EEE1" s="575"/>
      <c r="EEF1" s="575"/>
      <c r="EEG1" s="575"/>
      <c r="EEH1" s="575"/>
      <c r="EEI1" s="575"/>
      <c r="EEJ1" s="575"/>
      <c r="EEK1" s="575"/>
      <c r="EEL1" s="575"/>
      <c r="EEM1" s="575"/>
      <c r="EEN1" s="575"/>
      <c r="EEO1" s="575"/>
      <c r="EEP1" s="575"/>
      <c r="EEQ1" s="575"/>
      <c r="EER1" s="575"/>
      <c r="EES1" s="575"/>
      <c r="EET1" s="575"/>
      <c r="EEU1" s="575"/>
      <c r="EEV1" s="575"/>
      <c r="EEW1" s="575"/>
      <c r="EEX1" s="575"/>
      <c r="EEY1" s="575"/>
      <c r="EEZ1" s="575"/>
      <c r="EFA1" s="575"/>
      <c r="EFB1" s="575"/>
      <c r="EFC1" s="575"/>
      <c r="EFD1" s="575"/>
      <c r="EFE1" s="575"/>
      <c r="EFF1" s="575"/>
      <c r="EFG1" s="575"/>
      <c r="EFH1" s="575"/>
      <c r="EFI1" s="575"/>
      <c r="EFJ1" s="575"/>
      <c r="EFK1" s="575"/>
      <c r="EFL1" s="575"/>
      <c r="EFM1" s="575"/>
      <c r="EFN1" s="575"/>
      <c r="EFO1" s="575"/>
      <c r="EFP1" s="575"/>
      <c r="EFQ1" s="575"/>
      <c r="EFR1" s="575"/>
      <c r="EFS1" s="575"/>
      <c r="EFT1" s="575"/>
      <c r="EFU1" s="575"/>
      <c r="EFV1" s="575"/>
      <c r="EFW1" s="575"/>
      <c r="EFX1" s="575"/>
      <c r="EFY1" s="575"/>
      <c r="EFZ1" s="575"/>
      <c r="EGA1" s="575"/>
      <c r="EGB1" s="575"/>
      <c r="EGC1" s="575"/>
      <c r="EGD1" s="575"/>
      <c r="EGE1" s="575"/>
      <c r="EGF1" s="575"/>
      <c r="EGG1" s="575"/>
      <c r="EGH1" s="575"/>
      <c r="EGI1" s="575"/>
      <c r="EGJ1" s="575"/>
      <c r="EGK1" s="575"/>
      <c r="EGL1" s="575"/>
      <c r="EGM1" s="575"/>
      <c r="EGN1" s="575"/>
      <c r="EGO1" s="575"/>
      <c r="EGP1" s="575"/>
      <c r="EGQ1" s="575"/>
      <c r="EGR1" s="575"/>
      <c r="EGS1" s="575"/>
      <c r="EGT1" s="575"/>
      <c r="EGU1" s="575"/>
      <c r="EGV1" s="575"/>
      <c r="EGW1" s="575"/>
      <c r="EGX1" s="575"/>
      <c r="EGY1" s="575"/>
      <c r="EGZ1" s="575"/>
      <c r="EHA1" s="575"/>
      <c r="EHB1" s="575"/>
      <c r="EHC1" s="575"/>
      <c r="EHD1" s="575"/>
      <c r="EHE1" s="575"/>
      <c r="EHF1" s="575"/>
      <c r="EHG1" s="575"/>
      <c r="EHH1" s="575"/>
      <c r="EHI1" s="575"/>
      <c r="EHJ1" s="575"/>
      <c r="EHK1" s="575"/>
      <c r="EHL1" s="575"/>
      <c r="EHM1" s="575"/>
      <c r="EHN1" s="575"/>
      <c r="EHO1" s="575"/>
      <c r="EHP1" s="575"/>
      <c r="EHQ1" s="575"/>
      <c r="EHR1" s="575"/>
      <c r="EHS1" s="575"/>
      <c r="EHT1" s="575"/>
      <c r="EHU1" s="575"/>
      <c r="EHV1" s="575"/>
      <c r="EHW1" s="575"/>
      <c r="EHX1" s="575"/>
      <c r="EHY1" s="575"/>
      <c r="EHZ1" s="575"/>
      <c r="EIA1" s="575"/>
      <c r="EIB1" s="575"/>
      <c r="EIC1" s="575"/>
      <c r="EID1" s="575"/>
      <c r="EIE1" s="575"/>
      <c r="EIF1" s="575"/>
      <c r="EIG1" s="575"/>
      <c r="EIH1" s="575"/>
      <c r="EII1" s="575"/>
      <c r="EIJ1" s="575"/>
      <c r="EIK1" s="575"/>
      <c r="EIL1" s="575"/>
      <c r="EIM1" s="575"/>
      <c r="EIN1" s="575"/>
      <c r="EIO1" s="575"/>
      <c r="EIP1" s="575"/>
      <c r="EIQ1" s="575"/>
      <c r="EIR1" s="575"/>
      <c r="EIS1" s="575"/>
      <c r="EIT1" s="575"/>
      <c r="EIU1" s="575"/>
      <c r="EIV1" s="575"/>
      <c r="EIW1" s="575"/>
      <c r="EIX1" s="575"/>
      <c r="EIY1" s="575"/>
      <c r="EIZ1" s="575"/>
      <c r="EJA1" s="575"/>
      <c r="EJB1" s="575"/>
      <c r="EJC1" s="575"/>
      <c r="EJD1" s="575"/>
      <c r="EJE1" s="575"/>
      <c r="EJF1" s="575"/>
      <c r="EJG1" s="575"/>
      <c r="EJH1" s="575"/>
      <c r="EJI1" s="575"/>
      <c r="EJJ1" s="575"/>
      <c r="EJK1" s="575"/>
      <c r="EJL1" s="575"/>
      <c r="EJM1" s="575"/>
      <c r="EJN1" s="575"/>
      <c r="EJO1" s="575"/>
      <c r="EJP1" s="575"/>
      <c r="EJQ1" s="575"/>
      <c r="EJR1" s="575"/>
      <c r="EJS1" s="575"/>
      <c r="EJT1" s="575"/>
      <c r="EJU1" s="575"/>
      <c r="EJV1" s="575"/>
      <c r="EJW1" s="575"/>
      <c r="EJX1" s="575"/>
      <c r="EJY1" s="575"/>
      <c r="EJZ1" s="575"/>
      <c r="EKA1" s="575"/>
      <c r="EKB1" s="575"/>
      <c r="EKC1" s="575"/>
      <c r="EKD1" s="575"/>
      <c r="EKE1" s="575"/>
      <c r="EKF1" s="575"/>
      <c r="EKG1" s="575"/>
      <c r="EKH1" s="575"/>
      <c r="EKI1" s="575"/>
      <c r="EKJ1" s="575"/>
      <c r="EKK1" s="575"/>
      <c r="EKL1" s="575"/>
      <c r="EKM1" s="575"/>
      <c r="EKN1" s="575"/>
      <c r="EKO1" s="575"/>
      <c r="EKP1" s="575"/>
      <c r="EKQ1" s="575"/>
      <c r="EKR1" s="575"/>
      <c r="EKS1" s="575"/>
      <c r="EKT1" s="575"/>
      <c r="EKU1" s="575"/>
      <c r="EKV1" s="575"/>
      <c r="EKW1" s="575"/>
      <c r="EKX1" s="575"/>
      <c r="EKY1" s="575"/>
      <c r="EKZ1" s="575"/>
      <c r="ELA1" s="575"/>
      <c r="ELB1" s="575"/>
      <c r="ELC1" s="575"/>
      <c r="ELD1" s="575"/>
      <c r="ELE1" s="575"/>
      <c r="ELF1" s="575"/>
      <c r="ELG1" s="575"/>
      <c r="ELH1" s="575"/>
      <c r="ELI1" s="575"/>
      <c r="ELJ1" s="575"/>
      <c r="ELK1" s="575"/>
      <c r="ELL1" s="575"/>
      <c r="ELM1" s="575"/>
      <c r="ELN1" s="575"/>
      <c r="ELO1" s="575"/>
      <c r="ELP1" s="575"/>
      <c r="ELQ1" s="575"/>
      <c r="ELR1" s="575"/>
      <c r="ELS1" s="575"/>
      <c r="ELT1" s="575"/>
      <c r="ELU1" s="575"/>
      <c r="ELV1" s="575"/>
      <c r="ELW1" s="575"/>
      <c r="ELX1" s="575"/>
      <c r="ELY1" s="575"/>
      <c r="ELZ1" s="575"/>
      <c r="EMA1" s="575"/>
      <c r="EMB1" s="575"/>
      <c r="EMC1" s="575"/>
      <c r="EMD1" s="575"/>
      <c r="EME1" s="575"/>
      <c r="EMF1" s="575"/>
      <c r="EMG1" s="575"/>
      <c r="EMH1" s="575"/>
      <c r="EMI1" s="575"/>
      <c r="EMJ1" s="575"/>
      <c r="EMK1" s="575"/>
      <c r="EML1" s="575"/>
      <c r="EMM1" s="575"/>
      <c r="EMN1" s="575"/>
      <c r="EMO1" s="575"/>
      <c r="EMP1" s="575"/>
      <c r="EMQ1" s="575"/>
      <c r="EMR1" s="575"/>
      <c r="EMS1" s="575"/>
      <c r="EMT1" s="575"/>
      <c r="EMU1" s="575"/>
      <c r="EMV1" s="575"/>
      <c r="EMW1" s="575"/>
      <c r="EMX1" s="575"/>
      <c r="EMY1" s="575"/>
      <c r="EMZ1" s="575"/>
      <c r="ENA1" s="575"/>
      <c r="ENB1" s="575"/>
      <c r="ENC1" s="575"/>
      <c r="END1" s="575"/>
      <c r="ENE1" s="575"/>
      <c r="ENF1" s="575"/>
      <c r="ENG1" s="575"/>
      <c r="ENH1" s="575"/>
      <c r="ENI1" s="575"/>
      <c r="ENJ1" s="575"/>
      <c r="ENK1" s="575"/>
      <c r="ENL1" s="575"/>
      <c r="ENM1" s="575"/>
      <c r="ENN1" s="575"/>
      <c r="ENO1" s="575"/>
      <c r="ENP1" s="575"/>
      <c r="ENQ1" s="575"/>
      <c r="ENR1" s="575"/>
      <c r="ENS1" s="575"/>
      <c r="ENT1" s="575"/>
      <c r="ENU1" s="575"/>
      <c r="ENV1" s="575"/>
      <c r="ENW1" s="575"/>
      <c r="ENX1" s="575"/>
      <c r="ENY1" s="575"/>
      <c r="ENZ1" s="575"/>
      <c r="EOA1" s="575"/>
      <c r="EOB1" s="575"/>
      <c r="EOC1" s="575"/>
      <c r="EOD1" s="575"/>
      <c r="EOE1" s="575"/>
      <c r="EOF1" s="575"/>
      <c r="EOG1" s="575"/>
      <c r="EOH1" s="575"/>
      <c r="EOI1" s="575"/>
      <c r="EOJ1" s="575"/>
      <c r="EOK1" s="575"/>
      <c r="EOL1" s="575"/>
      <c r="EOM1" s="575"/>
      <c r="EON1" s="575"/>
      <c r="EOO1" s="575"/>
      <c r="EOP1" s="575"/>
      <c r="EOQ1" s="575"/>
      <c r="EOR1" s="575"/>
      <c r="EOS1" s="575"/>
      <c r="EOT1" s="575"/>
      <c r="EOU1" s="575"/>
      <c r="EOV1" s="575"/>
      <c r="EOW1" s="575"/>
      <c r="EOX1" s="575"/>
      <c r="EOY1" s="575"/>
      <c r="EOZ1" s="575"/>
      <c r="EPA1" s="575"/>
      <c r="EPB1" s="575"/>
      <c r="EPC1" s="575"/>
      <c r="EPD1" s="575"/>
      <c r="EPE1" s="575"/>
      <c r="EPF1" s="575"/>
      <c r="EPG1" s="575"/>
      <c r="EPH1" s="575"/>
      <c r="EPI1" s="575"/>
      <c r="EPJ1" s="575"/>
      <c r="EPK1" s="575"/>
      <c r="EPL1" s="575"/>
      <c r="EPM1" s="575"/>
      <c r="EPN1" s="575"/>
      <c r="EPO1" s="575"/>
      <c r="EPP1" s="575"/>
      <c r="EPQ1" s="575"/>
      <c r="EPR1" s="575"/>
      <c r="EPS1" s="575"/>
      <c r="EPT1" s="575"/>
      <c r="EPU1" s="575"/>
      <c r="EPV1" s="575"/>
      <c r="EPW1" s="575"/>
      <c r="EPX1" s="575"/>
      <c r="EPY1" s="575"/>
      <c r="EPZ1" s="575"/>
      <c r="EQA1" s="575"/>
      <c r="EQB1" s="575"/>
      <c r="EQC1" s="575"/>
      <c r="EQD1" s="575"/>
      <c r="EQE1" s="575"/>
      <c r="EQF1" s="575"/>
      <c r="EQG1" s="575"/>
      <c r="EQH1" s="575"/>
      <c r="EQI1" s="575"/>
      <c r="EQJ1" s="575"/>
      <c r="EQK1" s="575"/>
      <c r="EQL1" s="575"/>
      <c r="EQM1" s="575"/>
      <c r="EQN1" s="575"/>
      <c r="EQO1" s="575"/>
      <c r="EQP1" s="575"/>
      <c r="EQQ1" s="575"/>
      <c r="EQR1" s="575"/>
      <c r="EQS1" s="575"/>
      <c r="EQT1" s="575"/>
      <c r="EQU1" s="575"/>
      <c r="EQV1" s="575"/>
      <c r="EQW1" s="575"/>
      <c r="EQX1" s="575"/>
      <c r="EQY1" s="575"/>
      <c r="EQZ1" s="575"/>
      <c r="ERA1" s="575"/>
      <c r="ERB1" s="575"/>
      <c r="ERC1" s="575"/>
      <c r="ERD1" s="575"/>
      <c r="ERE1" s="575"/>
      <c r="ERF1" s="575"/>
      <c r="ERG1" s="575"/>
      <c r="ERH1" s="575"/>
      <c r="ERI1" s="575"/>
      <c r="ERJ1" s="575"/>
      <c r="ERK1" s="575"/>
      <c r="ERL1" s="575"/>
      <c r="ERM1" s="575"/>
      <c r="ERN1" s="575"/>
      <c r="ERO1" s="575"/>
      <c r="ERP1" s="575"/>
      <c r="ERQ1" s="575"/>
      <c r="ERR1" s="575"/>
      <c r="ERS1" s="575"/>
      <c r="ERT1" s="575"/>
      <c r="ERU1" s="575"/>
      <c r="ERV1" s="575"/>
      <c r="ERW1" s="575"/>
      <c r="ERX1" s="575"/>
      <c r="ERY1" s="575"/>
      <c r="ERZ1" s="575"/>
      <c r="ESA1" s="575"/>
      <c r="ESB1" s="575"/>
      <c r="ESC1" s="575"/>
      <c r="ESD1" s="575"/>
      <c r="ESE1" s="575"/>
      <c r="ESF1" s="575"/>
      <c r="ESG1" s="575"/>
      <c r="ESH1" s="575"/>
      <c r="ESI1" s="575"/>
      <c r="ESJ1" s="575"/>
      <c r="ESK1" s="575"/>
      <c r="ESL1" s="575"/>
      <c r="ESM1" s="575"/>
      <c r="ESN1" s="575"/>
      <c r="ESO1" s="575"/>
      <c r="ESP1" s="575"/>
      <c r="ESQ1" s="575"/>
      <c r="ESR1" s="575"/>
      <c r="ESS1" s="575"/>
      <c r="EST1" s="575"/>
      <c r="ESU1" s="575"/>
      <c r="ESV1" s="575"/>
      <c r="ESW1" s="575"/>
      <c r="ESX1" s="575"/>
      <c r="ESY1" s="575"/>
      <c r="ESZ1" s="575"/>
      <c r="ETA1" s="575"/>
      <c r="ETB1" s="575"/>
      <c r="ETC1" s="575"/>
      <c r="ETD1" s="575"/>
      <c r="ETE1" s="575"/>
      <c r="ETF1" s="575"/>
      <c r="ETG1" s="575"/>
      <c r="ETH1" s="575"/>
      <c r="ETI1" s="575"/>
      <c r="ETJ1" s="575"/>
      <c r="ETK1" s="575"/>
      <c r="ETL1" s="575"/>
      <c r="ETM1" s="575"/>
      <c r="ETN1" s="575"/>
      <c r="ETO1" s="575"/>
      <c r="ETP1" s="575"/>
      <c r="ETQ1" s="575"/>
      <c r="ETR1" s="575"/>
      <c r="ETS1" s="575"/>
      <c r="ETT1" s="575"/>
      <c r="ETU1" s="575"/>
      <c r="ETV1" s="575"/>
      <c r="ETW1" s="575"/>
      <c r="ETX1" s="575"/>
      <c r="ETY1" s="575"/>
      <c r="ETZ1" s="575"/>
      <c r="EUA1" s="575"/>
      <c r="EUB1" s="575"/>
      <c r="EUC1" s="575"/>
      <c r="EUD1" s="575"/>
      <c r="EUE1" s="575"/>
      <c r="EUF1" s="575"/>
      <c r="EUG1" s="575"/>
      <c r="EUH1" s="575"/>
      <c r="EUI1" s="575"/>
      <c r="EUJ1" s="575"/>
      <c r="EUK1" s="575"/>
      <c r="EUL1" s="575"/>
      <c r="EUM1" s="575"/>
      <c r="EUN1" s="575"/>
      <c r="EUO1" s="575"/>
      <c r="EUP1" s="575"/>
      <c r="EUQ1" s="575"/>
      <c r="EUR1" s="575"/>
      <c r="EUS1" s="575"/>
      <c r="EUT1" s="575"/>
      <c r="EUU1" s="575"/>
      <c r="EUV1" s="575"/>
      <c r="EUW1" s="575"/>
      <c r="EUX1" s="575"/>
      <c r="EUY1" s="575"/>
      <c r="EUZ1" s="575"/>
      <c r="EVA1" s="575"/>
      <c r="EVB1" s="575"/>
      <c r="EVC1" s="575"/>
      <c r="EVD1" s="575"/>
      <c r="EVE1" s="575"/>
      <c r="EVF1" s="575"/>
      <c r="EVG1" s="575"/>
      <c r="EVH1" s="575"/>
      <c r="EVI1" s="575"/>
      <c r="EVJ1" s="575"/>
      <c r="EVK1" s="575"/>
      <c r="EVL1" s="575"/>
      <c r="EVM1" s="575"/>
      <c r="EVN1" s="575"/>
      <c r="EVO1" s="575"/>
      <c r="EVP1" s="575"/>
      <c r="EVQ1" s="575"/>
      <c r="EVR1" s="575"/>
      <c r="EVS1" s="575"/>
      <c r="EVT1" s="575"/>
      <c r="EVU1" s="575"/>
      <c r="EVV1" s="575"/>
      <c r="EVW1" s="575"/>
      <c r="EVX1" s="575"/>
      <c r="EVY1" s="575"/>
      <c r="EVZ1" s="575"/>
      <c r="EWA1" s="575"/>
      <c r="EWB1" s="575"/>
      <c r="EWC1" s="575"/>
      <c r="EWD1" s="575"/>
      <c r="EWE1" s="575"/>
      <c r="EWF1" s="575"/>
      <c r="EWG1" s="575"/>
      <c r="EWH1" s="575"/>
      <c r="EWI1" s="575"/>
      <c r="EWJ1" s="575"/>
      <c r="EWK1" s="575"/>
      <c r="EWL1" s="575"/>
      <c r="EWM1" s="575"/>
      <c r="EWN1" s="575"/>
      <c r="EWO1" s="575"/>
      <c r="EWP1" s="575"/>
      <c r="EWQ1" s="575"/>
      <c r="EWR1" s="575"/>
      <c r="EWS1" s="575"/>
      <c r="EWT1" s="575"/>
      <c r="EWU1" s="575"/>
      <c r="EWV1" s="575"/>
      <c r="EWW1" s="575"/>
      <c r="EWX1" s="575"/>
      <c r="EWY1" s="575"/>
      <c r="EWZ1" s="575"/>
      <c r="EXA1" s="575"/>
      <c r="EXB1" s="575"/>
      <c r="EXC1" s="575"/>
      <c r="EXD1" s="575"/>
      <c r="EXE1" s="575"/>
      <c r="EXF1" s="575"/>
      <c r="EXG1" s="575"/>
      <c r="EXH1" s="575"/>
      <c r="EXI1" s="575"/>
      <c r="EXJ1" s="575"/>
      <c r="EXK1" s="575"/>
      <c r="EXL1" s="575"/>
      <c r="EXM1" s="575"/>
      <c r="EXN1" s="575"/>
      <c r="EXO1" s="575"/>
      <c r="EXP1" s="575"/>
      <c r="EXQ1" s="575"/>
      <c r="EXR1" s="575"/>
      <c r="EXS1" s="575"/>
      <c r="EXT1" s="575"/>
      <c r="EXU1" s="575"/>
      <c r="EXV1" s="575"/>
      <c r="EXW1" s="575"/>
      <c r="EXX1" s="575"/>
      <c r="EXY1" s="575"/>
      <c r="EXZ1" s="575"/>
      <c r="EYA1" s="575"/>
      <c r="EYB1" s="575"/>
      <c r="EYC1" s="575"/>
      <c r="EYD1" s="575"/>
      <c r="EYE1" s="575"/>
      <c r="EYF1" s="575"/>
      <c r="EYG1" s="575"/>
      <c r="EYH1" s="575"/>
      <c r="EYI1" s="575"/>
      <c r="EYJ1" s="575"/>
      <c r="EYK1" s="575"/>
      <c r="EYL1" s="575"/>
      <c r="EYM1" s="575"/>
      <c r="EYN1" s="575"/>
      <c r="EYO1" s="575"/>
      <c r="EYP1" s="575"/>
      <c r="EYQ1" s="575"/>
      <c r="EYR1" s="575"/>
      <c r="EYS1" s="575"/>
      <c r="EYT1" s="575"/>
      <c r="EYU1" s="575"/>
      <c r="EYV1" s="575"/>
      <c r="EYW1" s="575"/>
      <c r="EYX1" s="575"/>
      <c r="EYY1" s="575"/>
      <c r="EYZ1" s="575"/>
      <c r="EZA1" s="575"/>
      <c r="EZB1" s="575"/>
      <c r="EZC1" s="575"/>
      <c r="EZD1" s="575"/>
      <c r="EZE1" s="575"/>
      <c r="EZF1" s="575"/>
      <c r="EZG1" s="575"/>
      <c r="EZH1" s="575"/>
      <c r="EZI1" s="575"/>
      <c r="EZJ1" s="575"/>
      <c r="EZK1" s="575"/>
      <c r="EZL1" s="575"/>
      <c r="EZM1" s="575"/>
      <c r="EZN1" s="575"/>
      <c r="EZO1" s="575"/>
      <c r="EZP1" s="575"/>
      <c r="EZQ1" s="575"/>
      <c r="EZR1" s="575"/>
      <c r="EZS1" s="575"/>
      <c r="EZT1" s="575"/>
      <c r="EZU1" s="575"/>
      <c r="EZV1" s="575"/>
      <c r="EZW1" s="575"/>
      <c r="EZX1" s="575"/>
      <c r="EZY1" s="575"/>
      <c r="EZZ1" s="575"/>
      <c r="FAA1" s="575"/>
      <c r="FAB1" s="575"/>
      <c r="FAC1" s="575"/>
      <c r="FAD1" s="575"/>
      <c r="FAE1" s="575"/>
      <c r="FAF1" s="575"/>
      <c r="FAG1" s="575"/>
      <c r="FAH1" s="575"/>
      <c r="FAI1" s="575"/>
      <c r="FAJ1" s="575"/>
      <c r="FAK1" s="575"/>
      <c r="FAL1" s="575"/>
      <c r="FAM1" s="575"/>
      <c r="FAN1" s="575"/>
      <c r="FAO1" s="575"/>
      <c r="FAP1" s="575"/>
      <c r="FAQ1" s="575"/>
      <c r="FAR1" s="575"/>
      <c r="FAS1" s="575"/>
      <c r="FAT1" s="575"/>
      <c r="FAU1" s="575"/>
      <c r="FAV1" s="575"/>
      <c r="FAW1" s="575"/>
      <c r="FAX1" s="575"/>
      <c r="FAY1" s="575"/>
      <c r="FAZ1" s="575"/>
      <c r="FBA1" s="575"/>
      <c r="FBB1" s="575"/>
      <c r="FBC1" s="575"/>
      <c r="FBD1" s="575"/>
      <c r="FBE1" s="575"/>
      <c r="FBF1" s="575"/>
      <c r="FBG1" s="575"/>
      <c r="FBH1" s="575"/>
      <c r="FBI1" s="575"/>
      <c r="FBJ1" s="575"/>
      <c r="FBK1" s="575"/>
      <c r="FBL1" s="575"/>
      <c r="FBM1" s="575"/>
      <c r="FBN1" s="575"/>
      <c r="FBO1" s="575"/>
      <c r="FBP1" s="575"/>
      <c r="FBQ1" s="575"/>
      <c r="FBR1" s="575"/>
      <c r="FBS1" s="575"/>
      <c r="FBT1" s="575"/>
      <c r="FBU1" s="575"/>
      <c r="FBV1" s="575"/>
      <c r="FBW1" s="575"/>
      <c r="FBX1" s="575"/>
      <c r="FBY1" s="575"/>
      <c r="FBZ1" s="575"/>
      <c r="FCA1" s="575"/>
      <c r="FCB1" s="575"/>
      <c r="FCC1" s="575"/>
      <c r="FCD1" s="575"/>
      <c r="FCE1" s="575"/>
      <c r="FCF1" s="575"/>
      <c r="FCG1" s="575"/>
      <c r="FCH1" s="575"/>
      <c r="FCI1" s="575"/>
      <c r="FCJ1" s="575"/>
      <c r="FCK1" s="575"/>
      <c r="FCL1" s="575"/>
      <c r="FCM1" s="575"/>
      <c r="FCN1" s="575"/>
      <c r="FCO1" s="575"/>
      <c r="FCP1" s="575"/>
      <c r="FCQ1" s="575"/>
      <c r="FCR1" s="575"/>
      <c r="FCS1" s="575"/>
      <c r="FCT1" s="575"/>
      <c r="FCU1" s="575"/>
      <c r="FCV1" s="575"/>
      <c r="FCW1" s="575"/>
      <c r="FCX1" s="575"/>
      <c r="FCY1" s="575"/>
      <c r="FCZ1" s="575"/>
      <c r="FDA1" s="575"/>
      <c r="FDB1" s="575"/>
      <c r="FDC1" s="575"/>
      <c r="FDD1" s="575"/>
      <c r="FDE1" s="575"/>
      <c r="FDF1" s="575"/>
      <c r="FDG1" s="575"/>
      <c r="FDH1" s="575"/>
      <c r="FDI1" s="575"/>
      <c r="FDJ1" s="575"/>
      <c r="FDK1" s="575"/>
      <c r="FDL1" s="575"/>
      <c r="FDM1" s="575"/>
      <c r="FDN1" s="575"/>
      <c r="FDO1" s="575"/>
      <c r="FDP1" s="575"/>
      <c r="FDQ1" s="575"/>
      <c r="FDR1" s="575"/>
      <c r="FDS1" s="575"/>
      <c r="FDT1" s="575"/>
      <c r="FDU1" s="575"/>
      <c r="FDV1" s="575"/>
      <c r="FDW1" s="575"/>
      <c r="FDX1" s="575"/>
      <c r="FDY1" s="575"/>
      <c r="FDZ1" s="575"/>
      <c r="FEA1" s="575"/>
      <c r="FEB1" s="575"/>
      <c r="FEC1" s="575"/>
      <c r="FED1" s="575"/>
      <c r="FEE1" s="575"/>
      <c r="FEF1" s="575"/>
      <c r="FEG1" s="575"/>
      <c r="FEH1" s="575"/>
      <c r="FEI1" s="575"/>
      <c r="FEJ1" s="575"/>
      <c r="FEK1" s="575"/>
      <c r="FEL1" s="575"/>
      <c r="FEM1" s="575"/>
      <c r="FEN1" s="575"/>
      <c r="FEO1" s="575"/>
      <c r="FEP1" s="575"/>
      <c r="FEQ1" s="575"/>
      <c r="FER1" s="575"/>
      <c r="FES1" s="575"/>
      <c r="FET1" s="575"/>
      <c r="FEU1" s="575"/>
      <c r="FEV1" s="575"/>
      <c r="FEW1" s="575"/>
      <c r="FEX1" s="575"/>
      <c r="FEY1" s="575"/>
      <c r="FEZ1" s="575"/>
      <c r="FFA1" s="575"/>
      <c r="FFB1" s="575"/>
      <c r="FFC1" s="575"/>
      <c r="FFD1" s="575"/>
      <c r="FFE1" s="575"/>
      <c r="FFF1" s="575"/>
      <c r="FFG1" s="575"/>
      <c r="FFH1" s="575"/>
      <c r="FFI1" s="575"/>
      <c r="FFJ1" s="575"/>
      <c r="FFK1" s="575"/>
      <c r="FFL1" s="575"/>
      <c r="FFM1" s="575"/>
      <c r="FFN1" s="575"/>
      <c r="FFO1" s="575"/>
      <c r="FFP1" s="575"/>
      <c r="FFQ1" s="575"/>
      <c r="FFR1" s="575"/>
      <c r="FFS1" s="575"/>
      <c r="FFT1" s="575"/>
      <c r="FFU1" s="575"/>
      <c r="FFV1" s="575"/>
      <c r="FFW1" s="575"/>
      <c r="FFX1" s="575"/>
      <c r="FFY1" s="575"/>
      <c r="FFZ1" s="575"/>
      <c r="FGA1" s="575"/>
      <c r="FGB1" s="575"/>
      <c r="FGC1" s="575"/>
      <c r="FGD1" s="575"/>
      <c r="FGE1" s="575"/>
      <c r="FGF1" s="575"/>
      <c r="FGG1" s="575"/>
      <c r="FGH1" s="575"/>
      <c r="FGI1" s="575"/>
      <c r="FGJ1" s="575"/>
      <c r="FGK1" s="575"/>
      <c r="FGL1" s="575"/>
      <c r="FGM1" s="575"/>
      <c r="FGN1" s="575"/>
      <c r="FGO1" s="575"/>
      <c r="FGP1" s="575"/>
      <c r="FGQ1" s="575"/>
      <c r="FGR1" s="575"/>
      <c r="FGS1" s="575"/>
      <c r="FGT1" s="575"/>
      <c r="FGU1" s="575"/>
      <c r="FGV1" s="575"/>
      <c r="FGW1" s="575"/>
      <c r="FGX1" s="575"/>
      <c r="FGY1" s="575"/>
      <c r="FGZ1" s="575"/>
      <c r="FHA1" s="575"/>
      <c r="FHB1" s="575"/>
      <c r="FHC1" s="575"/>
      <c r="FHD1" s="575"/>
      <c r="FHE1" s="575"/>
      <c r="FHF1" s="575"/>
      <c r="FHG1" s="575"/>
      <c r="FHH1" s="575"/>
      <c r="FHI1" s="575"/>
      <c r="FHJ1" s="575"/>
      <c r="FHK1" s="575"/>
      <c r="FHL1" s="575"/>
      <c r="FHM1" s="575"/>
      <c r="FHN1" s="575"/>
      <c r="FHO1" s="575"/>
      <c r="FHP1" s="575"/>
      <c r="FHQ1" s="575"/>
      <c r="FHR1" s="575"/>
      <c r="FHS1" s="575"/>
      <c r="FHT1" s="575"/>
      <c r="FHU1" s="575"/>
      <c r="FHV1" s="575"/>
      <c r="FHW1" s="575"/>
      <c r="FHX1" s="575"/>
      <c r="FHY1" s="575"/>
      <c r="FHZ1" s="575"/>
      <c r="FIA1" s="575"/>
      <c r="FIB1" s="575"/>
      <c r="FIC1" s="575"/>
      <c r="FID1" s="575"/>
      <c r="FIE1" s="575"/>
      <c r="FIF1" s="575"/>
      <c r="FIG1" s="575"/>
      <c r="FIH1" s="575"/>
      <c r="FII1" s="575"/>
      <c r="FIJ1" s="575"/>
      <c r="FIK1" s="575"/>
      <c r="FIL1" s="575"/>
      <c r="FIM1" s="575"/>
      <c r="FIN1" s="575"/>
      <c r="FIO1" s="575"/>
      <c r="FIP1" s="575"/>
      <c r="FIQ1" s="575"/>
      <c r="FIR1" s="575"/>
      <c r="FIS1" s="575"/>
      <c r="FIT1" s="575"/>
      <c r="FIU1" s="575"/>
      <c r="FIV1" s="575"/>
      <c r="FIW1" s="575"/>
      <c r="FIX1" s="575"/>
      <c r="FIY1" s="575"/>
      <c r="FIZ1" s="575"/>
      <c r="FJA1" s="575"/>
      <c r="FJB1" s="575"/>
      <c r="FJC1" s="575"/>
      <c r="FJD1" s="575"/>
      <c r="FJE1" s="575"/>
      <c r="FJF1" s="575"/>
      <c r="FJG1" s="575"/>
      <c r="FJH1" s="575"/>
      <c r="FJI1" s="575"/>
      <c r="FJJ1" s="575"/>
      <c r="FJK1" s="575"/>
      <c r="FJL1" s="575"/>
      <c r="FJM1" s="575"/>
      <c r="FJN1" s="575"/>
      <c r="FJO1" s="575"/>
      <c r="FJP1" s="575"/>
      <c r="FJQ1" s="575"/>
      <c r="FJR1" s="575"/>
      <c r="FJS1" s="575"/>
      <c r="FJT1" s="575"/>
      <c r="FJU1" s="575"/>
      <c r="FJV1" s="575"/>
      <c r="FJW1" s="575"/>
      <c r="FJX1" s="575"/>
      <c r="FJY1" s="575"/>
      <c r="FJZ1" s="575"/>
      <c r="FKA1" s="575"/>
      <c r="FKB1" s="575"/>
      <c r="FKC1" s="575"/>
      <c r="FKD1" s="575"/>
      <c r="FKE1" s="575"/>
      <c r="FKF1" s="575"/>
      <c r="FKG1" s="575"/>
      <c r="FKH1" s="575"/>
      <c r="FKI1" s="575"/>
      <c r="FKJ1" s="575"/>
      <c r="FKK1" s="575"/>
      <c r="FKL1" s="575"/>
      <c r="FKM1" s="575"/>
      <c r="FKN1" s="575"/>
      <c r="FKO1" s="575"/>
      <c r="FKP1" s="575"/>
      <c r="FKQ1" s="575"/>
      <c r="FKR1" s="575"/>
      <c r="FKS1" s="575"/>
      <c r="FKT1" s="575"/>
      <c r="FKU1" s="575"/>
      <c r="FKV1" s="575"/>
      <c r="FKW1" s="575"/>
      <c r="FKX1" s="575"/>
      <c r="FKY1" s="575"/>
      <c r="FKZ1" s="575"/>
      <c r="FLA1" s="575"/>
      <c r="FLB1" s="575"/>
      <c r="FLC1" s="575"/>
      <c r="FLD1" s="575"/>
      <c r="FLE1" s="575"/>
      <c r="FLF1" s="575"/>
      <c r="FLG1" s="575"/>
      <c r="FLH1" s="575"/>
      <c r="FLI1" s="575"/>
      <c r="FLJ1" s="575"/>
      <c r="FLK1" s="575"/>
      <c r="FLL1" s="575"/>
      <c r="FLM1" s="575"/>
      <c r="FLN1" s="575"/>
      <c r="FLO1" s="575"/>
      <c r="FLP1" s="575"/>
      <c r="FLQ1" s="575"/>
      <c r="FLR1" s="575"/>
      <c r="FLS1" s="575"/>
      <c r="FLT1" s="575"/>
      <c r="FLU1" s="575"/>
      <c r="FLV1" s="575"/>
      <c r="FLW1" s="575"/>
      <c r="FLX1" s="575"/>
      <c r="FLY1" s="575"/>
      <c r="FLZ1" s="575"/>
      <c r="FMA1" s="575"/>
      <c r="FMB1" s="575"/>
      <c r="FMC1" s="575"/>
      <c r="FMD1" s="575"/>
      <c r="FME1" s="575"/>
      <c r="FMF1" s="575"/>
      <c r="FMG1" s="575"/>
      <c r="FMH1" s="575"/>
      <c r="FMI1" s="575"/>
      <c r="FMJ1" s="575"/>
      <c r="FMK1" s="575"/>
      <c r="FML1" s="575"/>
      <c r="FMM1" s="575"/>
      <c r="FMN1" s="575"/>
      <c r="FMO1" s="575"/>
      <c r="FMP1" s="575"/>
      <c r="FMQ1" s="575"/>
      <c r="FMR1" s="575"/>
      <c r="FMS1" s="575"/>
      <c r="FMT1" s="575"/>
      <c r="FMU1" s="575"/>
      <c r="FMV1" s="575"/>
      <c r="FMW1" s="575"/>
      <c r="FMX1" s="575"/>
      <c r="FMY1" s="575"/>
      <c r="FMZ1" s="575"/>
      <c r="FNA1" s="575"/>
      <c r="FNB1" s="575"/>
      <c r="FNC1" s="575"/>
      <c r="FND1" s="575"/>
      <c r="FNE1" s="575"/>
      <c r="FNF1" s="575"/>
      <c r="FNG1" s="575"/>
      <c r="FNH1" s="575"/>
      <c r="FNI1" s="575"/>
      <c r="FNJ1" s="575"/>
      <c r="FNK1" s="575"/>
      <c r="FNL1" s="575"/>
      <c r="FNM1" s="575"/>
      <c r="FNN1" s="575"/>
      <c r="FNO1" s="575"/>
      <c r="FNP1" s="575"/>
      <c r="FNQ1" s="575"/>
      <c r="FNR1" s="575"/>
      <c r="FNS1" s="575"/>
      <c r="FNT1" s="575"/>
      <c r="FNU1" s="575"/>
      <c r="FNV1" s="575"/>
      <c r="FNW1" s="575"/>
      <c r="FNX1" s="575"/>
      <c r="FNY1" s="575"/>
      <c r="FNZ1" s="575"/>
      <c r="FOA1" s="575"/>
      <c r="FOB1" s="575"/>
      <c r="FOC1" s="575"/>
      <c r="FOD1" s="575"/>
      <c r="FOE1" s="575"/>
      <c r="FOF1" s="575"/>
      <c r="FOG1" s="575"/>
      <c r="FOH1" s="575"/>
      <c r="FOI1" s="575"/>
      <c r="FOJ1" s="575"/>
      <c r="FOK1" s="575"/>
      <c r="FOL1" s="575"/>
      <c r="FOM1" s="575"/>
      <c r="FON1" s="575"/>
      <c r="FOO1" s="575"/>
      <c r="FOP1" s="575"/>
      <c r="FOQ1" s="575"/>
      <c r="FOR1" s="575"/>
      <c r="FOS1" s="575"/>
      <c r="FOT1" s="575"/>
      <c r="FOU1" s="575"/>
      <c r="FOV1" s="575"/>
      <c r="FOW1" s="575"/>
      <c r="FOX1" s="575"/>
      <c r="FOY1" s="575"/>
      <c r="FOZ1" s="575"/>
      <c r="FPA1" s="575"/>
      <c r="FPB1" s="575"/>
      <c r="FPC1" s="575"/>
      <c r="FPD1" s="575"/>
      <c r="FPE1" s="575"/>
      <c r="FPF1" s="575"/>
      <c r="FPG1" s="575"/>
      <c r="FPH1" s="575"/>
      <c r="FPI1" s="575"/>
      <c r="FPJ1" s="575"/>
      <c r="FPK1" s="575"/>
      <c r="FPL1" s="575"/>
      <c r="FPM1" s="575"/>
      <c r="FPN1" s="575"/>
      <c r="FPO1" s="575"/>
      <c r="FPP1" s="575"/>
      <c r="FPQ1" s="575"/>
      <c r="FPR1" s="575"/>
      <c r="FPS1" s="575"/>
      <c r="FPT1" s="575"/>
      <c r="FPU1" s="575"/>
      <c r="FPV1" s="575"/>
      <c r="FPW1" s="575"/>
      <c r="FPX1" s="575"/>
      <c r="FPY1" s="575"/>
      <c r="FPZ1" s="575"/>
      <c r="FQA1" s="575"/>
      <c r="FQB1" s="575"/>
      <c r="FQC1" s="575"/>
      <c r="FQD1" s="575"/>
      <c r="FQE1" s="575"/>
      <c r="FQF1" s="575"/>
      <c r="FQG1" s="575"/>
      <c r="FQH1" s="575"/>
      <c r="FQI1" s="575"/>
      <c r="FQJ1" s="575"/>
      <c r="FQK1" s="575"/>
      <c r="FQL1" s="575"/>
      <c r="FQM1" s="575"/>
      <c r="FQN1" s="575"/>
      <c r="FQO1" s="575"/>
      <c r="FQP1" s="575"/>
      <c r="FQQ1" s="575"/>
      <c r="FQR1" s="575"/>
      <c r="FQS1" s="575"/>
      <c r="FQT1" s="575"/>
      <c r="FQU1" s="575"/>
      <c r="FQV1" s="575"/>
      <c r="FQW1" s="575"/>
      <c r="FQX1" s="575"/>
      <c r="FQY1" s="575"/>
      <c r="FQZ1" s="575"/>
      <c r="FRA1" s="575"/>
      <c r="FRB1" s="575"/>
      <c r="FRC1" s="575"/>
      <c r="FRD1" s="575"/>
      <c r="FRE1" s="575"/>
      <c r="FRF1" s="575"/>
      <c r="FRG1" s="575"/>
      <c r="FRH1" s="575"/>
      <c r="FRI1" s="575"/>
      <c r="FRJ1" s="575"/>
      <c r="FRK1" s="575"/>
      <c r="FRL1" s="575"/>
      <c r="FRM1" s="575"/>
      <c r="FRN1" s="575"/>
      <c r="FRO1" s="575"/>
      <c r="FRP1" s="575"/>
      <c r="FRQ1" s="575"/>
      <c r="FRR1" s="575"/>
      <c r="FRS1" s="575"/>
      <c r="FRT1" s="575"/>
      <c r="FRU1" s="575"/>
      <c r="FRV1" s="575"/>
      <c r="FRW1" s="575"/>
      <c r="FRX1" s="575"/>
      <c r="FRY1" s="575"/>
      <c r="FRZ1" s="575"/>
      <c r="FSA1" s="575"/>
      <c r="FSB1" s="575"/>
      <c r="FSC1" s="575"/>
      <c r="FSD1" s="575"/>
      <c r="FSE1" s="575"/>
      <c r="FSF1" s="575"/>
      <c r="FSG1" s="575"/>
      <c r="FSH1" s="575"/>
      <c r="FSI1" s="575"/>
      <c r="FSJ1" s="575"/>
      <c r="FSK1" s="575"/>
      <c r="FSL1" s="575"/>
      <c r="FSM1" s="575"/>
      <c r="FSN1" s="575"/>
      <c r="FSO1" s="575"/>
      <c r="FSP1" s="575"/>
      <c r="FSQ1" s="575"/>
      <c r="FSR1" s="575"/>
      <c r="FSS1" s="575"/>
      <c r="FST1" s="575"/>
      <c r="FSU1" s="575"/>
      <c r="FSV1" s="575"/>
      <c r="FSW1" s="575"/>
      <c r="FSX1" s="575"/>
      <c r="FSY1" s="575"/>
      <c r="FSZ1" s="575"/>
      <c r="FTA1" s="575"/>
      <c r="FTB1" s="575"/>
      <c r="FTC1" s="575"/>
      <c r="FTD1" s="575"/>
      <c r="FTE1" s="575"/>
      <c r="FTF1" s="575"/>
      <c r="FTG1" s="575"/>
      <c r="FTH1" s="575"/>
      <c r="FTI1" s="575"/>
      <c r="FTJ1" s="575"/>
      <c r="FTK1" s="575"/>
      <c r="FTL1" s="575"/>
      <c r="FTM1" s="575"/>
      <c r="FTN1" s="575"/>
      <c r="FTO1" s="575"/>
      <c r="FTP1" s="575"/>
      <c r="FTQ1" s="575"/>
      <c r="FTR1" s="575"/>
      <c r="FTS1" s="575"/>
      <c r="FTT1" s="575"/>
      <c r="FTU1" s="575"/>
      <c r="FTV1" s="575"/>
      <c r="FTW1" s="575"/>
      <c r="FTX1" s="575"/>
      <c r="FTY1" s="575"/>
      <c r="FTZ1" s="575"/>
      <c r="FUA1" s="575"/>
      <c r="FUB1" s="575"/>
      <c r="FUC1" s="575"/>
      <c r="FUD1" s="575"/>
      <c r="FUE1" s="575"/>
      <c r="FUF1" s="575"/>
      <c r="FUG1" s="575"/>
      <c r="FUH1" s="575"/>
      <c r="FUI1" s="575"/>
      <c r="FUJ1" s="575"/>
      <c r="FUK1" s="575"/>
      <c r="FUL1" s="575"/>
      <c r="FUM1" s="575"/>
      <c r="FUN1" s="575"/>
      <c r="FUO1" s="575"/>
      <c r="FUP1" s="575"/>
      <c r="FUQ1" s="575"/>
      <c r="FUR1" s="575"/>
      <c r="FUS1" s="575"/>
      <c r="FUT1" s="575"/>
      <c r="FUU1" s="575"/>
      <c r="FUV1" s="575"/>
      <c r="FUW1" s="575"/>
      <c r="FUX1" s="575"/>
      <c r="FUY1" s="575"/>
      <c r="FUZ1" s="575"/>
      <c r="FVA1" s="575"/>
      <c r="FVB1" s="575"/>
      <c r="FVC1" s="575"/>
      <c r="FVD1" s="575"/>
      <c r="FVE1" s="575"/>
      <c r="FVF1" s="575"/>
      <c r="FVG1" s="575"/>
      <c r="FVH1" s="575"/>
      <c r="FVI1" s="575"/>
      <c r="FVJ1" s="575"/>
      <c r="FVK1" s="575"/>
      <c r="FVL1" s="575"/>
      <c r="FVM1" s="575"/>
      <c r="FVN1" s="575"/>
      <c r="FVO1" s="575"/>
      <c r="FVP1" s="575"/>
      <c r="FVQ1" s="575"/>
      <c r="FVR1" s="575"/>
      <c r="FVS1" s="575"/>
      <c r="FVT1" s="575"/>
      <c r="FVU1" s="575"/>
      <c r="FVV1" s="575"/>
      <c r="FVW1" s="575"/>
      <c r="FVX1" s="575"/>
      <c r="FVY1" s="575"/>
      <c r="FVZ1" s="575"/>
      <c r="FWA1" s="575"/>
      <c r="FWB1" s="575"/>
      <c r="FWC1" s="575"/>
      <c r="FWD1" s="575"/>
      <c r="FWE1" s="575"/>
      <c r="FWF1" s="575"/>
      <c r="FWG1" s="575"/>
      <c r="FWH1" s="575"/>
      <c r="FWI1" s="575"/>
      <c r="FWJ1" s="575"/>
      <c r="FWK1" s="575"/>
      <c r="FWL1" s="575"/>
      <c r="FWM1" s="575"/>
      <c r="FWN1" s="575"/>
      <c r="FWO1" s="575"/>
      <c r="FWP1" s="575"/>
      <c r="FWQ1" s="575"/>
      <c r="FWR1" s="575"/>
      <c r="FWS1" s="575"/>
      <c r="FWT1" s="575"/>
      <c r="FWU1" s="575"/>
      <c r="FWV1" s="575"/>
      <c r="FWW1" s="575"/>
      <c r="FWX1" s="575"/>
      <c r="FWY1" s="575"/>
      <c r="FWZ1" s="575"/>
      <c r="FXA1" s="575"/>
      <c r="FXB1" s="575"/>
      <c r="FXC1" s="575"/>
      <c r="FXD1" s="575"/>
      <c r="FXE1" s="575"/>
      <c r="FXF1" s="575"/>
      <c r="FXG1" s="575"/>
      <c r="FXH1" s="575"/>
      <c r="FXI1" s="575"/>
      <c r="FXJ1" s="575"/>
      <c r="FXK1" s="575"/>
      <c r="FXL1" s="575"/>
      <c r="FXM1" s="575"/>
      <c r="FXN1" s="575"/>
      <c r="FXO1" s="575"/>
      <c r="FXP1" s="575"/>
      <c r="FXQ1" s="575"/>
      <c r="FXR1" s="575"/>
      <c r="FXS1" s="575"/>
      <c r="FXT1" s="575"/>
      <c r="FXU1" s="575"/>
      <c r="FXV1" s="575"/>
      <c r="FXW1" s="575"/>
      <c r="FXX1" s="575"/>
      <c r="FXY1" s="575"/>
      <c r="FXZ1" s="575"/>
      <c r="FYA1" s="575"/>
      <c r="FYB1" s="575"/>
      <c r="FYC1" s="575"/>
      <c r="FYD1" s="575"/>
      <c r="FYE1" s="575"/>
      <c r="FYF1" s="575"/>
      <c r="FYG1" s="575"/>
      <c r="FYH1" s="575"/>
      <c r="FYI1" s="575"/>
      <c r="FYJ1" s="575"/>
      <c r="FYK1" s="575"/>
      <c r="FYL1" s="575"/>
      <c r="FYM1" s="575"/>
      <c r="FYN1" s="575"/>
      <c r="FYO1" s="575"/>
      <c r="FYP1" s="575"/>
      <c r="FYQ1" s="575"/>
      <c r="FYR1" s="575"/>
      <c r="FYS1" s="575"/>
      <c r="FYT1" s="575"/>
      <c r="FYU1" s="575"/>
      <c r="FYV1" s="575"/>
      <c r="FYW1" s="575"/>
      <c r="FYX1" s="575"/>
      <c r="FYY1" s="575"/>
      <c r="FYZ1" s="575"/>
      <c r="FZA1" s="575"/>
      <c r="FZB1" s="575"/>
      <c r="FZC1" s="575"/>
      <c r="FZD1" s="575"/>
      <c r="FZE1" s="575"/>
      <c r="FZF1" s="575"/>
      <c r="FZG1" s="575"/>
      <c r="FZH1" s="575"/>
      <c r="FZI1" s="575"/>
      <c r="FZJ1" s="575"/>
      <c r="FZK1" s="575"/>
      <c r="FZL1" s="575"/>
      <c r="FZM1" s="575"/>
      <c r="FZN1" s="575"/>
      <c r="FZO1" s="575"/>
      <c r="FZP1" s="575"/>
      <c r="FZQ1" s="575"/>
      <c r="FZR1" s="575"/>
      <c r="FZS1" s="575"/>
      <c r="FZT1" s="575"/>
      <c r="FZU1" s="575"/>
      <c r="FZV1" s="575"/>
      <c r="FZW1" s="575"/>
      <c r="FZX1" s="575"/>
      <c r="FZY1" s="575"/>
      <c r="FZZ1" s="575"/>
      <c r="GAA1" s="575"/>
      <c r="GAB1" s="575"/>
      <c r="GAC1" s="575"/>
      <c r="GAD1" s="575"/>
      <c r="GAE1" s="575"/>
      <c r="GAF1" s="575"/>
      <c r="GAG1" s="575"/>
      <c r="GAH1" s="575"/>
      <c r="GAI1" s="575"/>
      <c r="GAJ1" s="575"/>
      <c r="GAK1" s="575"/>
      <c r="GAL1" s="575"/>
      <c r="GAM1" s="575"/>
      <c r="GAN1" s="575"/>
      <c r="GAO1" s="575"/>
      <c r="GAP1" s="575"/>
      <c r="GAQ1" s="575"/>
      <c r="GAR1" s="575"/>
      <c r="GAS1" s="575"/>
      <c r="GAT1" s="575"/>
      <c r="GAU1" s="575"/>
      <c r="GAV1" s="575"/>
      <c r="GAW1" s="575"/>
      <c r="GAX1" s="575"/>
      <c r="GAY1" s="575"/>
      <c r="GAZ1" s="575"/>
      <c r="GBA1" s="575"/>
      <c r="GBB1" s="575"/>
      <c r="GBC1" s="575"/>
      <c r="GBD1" s="575"/>
      <c r="GBE1" s="575"/>
      <c r="GBF1" s="575"/>
      <c r="GBG1" s="575"/>
      <c r="GBH1" s="575"/>
      <c r="GBI1" s="575"/>
      <c r="GBJ1" s="575"/>
      <c r="GBK1" s="575"/>
      <c r="GBL1" s="575"/>
      <c r="GBM1" s="575"/>
      <c r="GBN1" s="575"/>
      <c r="GBO1" s="575"/>
      <c r="GBP1" s="575"/>
      <c r="GBQ1" s="575"/>
      <c r="GBR1" s="575"/>
      <c r="GBS1" s="575"/>
      <c r="GBT1" s="575"/>
      <c r="GBU1" s="575"/>
      <c r="GBV1" s="575"/>
      <c r="GBW1" s="575"/>
      <c r="GBX1" s="575"/>
      <c r="GBY1" s="575"/>
      <c r="GBZ1" s="575"/>
      <c r="GCA1" s="575"/>
      <c r="GCB1" s="575"/>
      <c r="GCC1" s="575"/>
      <c r="GCD1" s="575"/>
      <c r="GCE1" s="575"/>
      <c r="GCF1" s="575"/>
      <c r="GCG1" s="575"/>
      <c r="GCH1" s="575"/>
      <c r="GCI1" s="575"/>
      <c r="GCJ1" s="575"/>
      <c r="GCK1" s="575"/>
      <c r="GCL1" s="575"/>
      <c r="GCM1" s="575"/>
      <c r="GCN1" s="575"/>
      <c r="GCO1" s="575"/>
      <c r="GCP1" s="575"/>
      <c r="GCQ1" s="575"/>
      <c r="GCR1" s="575"/>
      <c r="GCS1" s="575"/>
      <c r="GCT1" s="575"/>
      <c r="GCU1" s="575"/>
      <c r="GCV1" s="575"/>
      <c r="GCW1" s="575"/>
      <c r="GCX1" s="575"/>
      <c r="GCY1" s="575"/>
      <c r="GCZ1" s="575"/>
      <c r="GDA1" s="575"/>
      <c r="GDB1" s="575"/>
      <c r="GDC1" s="575"/>
      <c r="GDD1" s="575"/>
      <c r="GDE1" s="575"/>
      <c r="GDF1" s="575"/>
      <c r="GDG1" s="575"/>
      <c r="GDH1" s="575"/>
      <c r="GDI1" s="575"/>
      <c r="GDJ1" s="575"/>
      <c r="GDK1" s="575"/>
      <c r="GDL1" s="575"/>
      <c r="GDM1" s="575"/>
      <c r="GDN1" s="575"/>
      <c r="GDO1" s="575"/>
      <c r="GDP1" s="575"/>
      <c r="GDQ1" s="575"/>
      <c r="GDR1" s="575"/>
      <c r="GDS1" s="575"/>
      <c r="GDT1" s="575"/>
      <c r="GDU1" s="575"/>
      <c r="GDV1" s="575"/>
      <c r="GDW1" s="575"/>
      <c r="GDX1" s="575"/>
      <c r="GDY1" s="575"/>
      <c r="GDZ1" s="575"/>
      <c r="GEA1" s="575"/>
      <c r="GEB1" s="575"/>
      <c r="GEC1" s="575"/>
      <c r="GED1" s="575"/>
      <c r="GEE1" s="575"/>
      <c r="GEF1" s="575"/>
      <c r="GEG1" s="575"/>
      <c r="GEH1" s="575"/>
      <c r="GEI1" s="575"/>
      <c r="GEJ1" s="575"/>
      <c r="GEK1" s="575"/>
      <c r="GEL1" s="575"/>
      <c r="GEM1" s="575"/>
      <c r="GEN1" s="575"/>
      <c r="GEO1" s="575"/>
      <c r="GEP1" s="575"/>
      <c r="GEQ1" s="575"/>
      <c r="GER1" s="575"/>
      <c r="GES1" s="575"/>
      <c r="GET1" s="575"/>
      <c r="GEU1" s="575"/>
      <c r="GEV1" s="575"/>
      <c r="GEW1" s="575"/>
      <c r="GEX1" s="575"/>
      <c r="GEY1" s="575"/>
      <c r="GEZ1" s="575"/>
      <c r="GFA1" s="575"/>
      <c r="GFB1" s="575"/>
      <c r="GFC1" s="575"/>
      <c r="GFD1" s="575"/>
      <c r="GFE1" s="575"/>
      <c r="GFF1" s="575"/>
      <c r="GFG1" s="575"/>
      <c r="GFH1" s="575"/>
      <c r="GFI1" s="575"/>
      <c r="GFJ1" s="575"/>
      <c r="GFK1" s="575"/>
      <c r="GFL1" s="575"/>
      <c r="GFM1" s="575"/>
      <c r="GFN1" s="575"/>
      <c r="GFO1" s="575"/>
      <c r="GFP1" s="575"/>
      <c r="GFQ1" s="575"/>
      <c r="GFR1" s="575"/>
      <c r="GFS1" s="575"/>
      <c r="GFT1" s="575"/>
      <c r="GFU1" s="575"/>
      <c r="GFV1" s="575"/>
      <c r="GFW1" s="575"/>
      <c r="GFX1" s="575"/>
      <c r="GFY1" s="575"/>
      <c r="GFZ1" s="575"/>
      <c r="GGA1" s="575"/>
      <c r="GGB1" s="575"/>
      <c r="GGC1" s="575"/>
      <c r="GGD1" s="575"/>
      <c r="GGE1" s="575"/>
      <c r="GGF1" s="575"/>
      <c r="GGG1" s="575"/>
      <c r="GGH1" s="575"/>
      <c r="GGI1" s="575"/>
      <c r="GGJ1" s="575"/>
      <c r="GGK1" s="575"/>
      <c r="GGL1" s="575"/>
      <c r="GGM1" s="575"/>
      <c r="GGN1" s="575"/>
      <c r="GGO1" s="575"/>
      <c r="GGP1" s="575"/>
      <c r="GGQ1" s="575"/>
      <c r="GGR1" s="575"/>
      <c r="GGS1" s="575"/>
      <c r="GGT1" s="575"/>
      <c r="GGU1" s="575"/>
      <c r="GGV1" s="575"/>
      <c r="GGW1" s="575"/>
      <c r="GGX1" s="575"/>
      <c r="GGY1" s="575"/>
      <c r="GGZ1" s="575"/>
      <c r="GHA1" s="575"/>
      <c r="GHB1" s="575"/>
      <c r="GHC1" s="575"/>
      <c r="GHD1" s="575"/>
      <c r="GHE1" s="575"/>
      <c r="GHF1" s="575"/>
      <c r="GHG1" s="575"/>
      <c r="GHH1" s="575"/>
      <c r="GHI1" s="575"/>
      <c r="GHJ1" s="575"/>
      <c r="GHK1" s="575"/>
      <c r="GHL1" s="575"/>
      <c r="GHM1" s="575"/>
      <c r="GHN1" s="575"/>
      <c r="GHO1" s="575"/>
      <c r="GHP1" s="575"/>
      <c r="GHQ1" s="575"/>
      <c r="GHR1" s="575"/>
      <c r="GHS1" s="575"/>
      <c r="GHT1" s="575"/>
      <c r="GHU1" s="575"/>
      <c r="GHV1" s="575"/>
      <c r="GHW1" s="575"/>
      <c r="GHX1" s="575"/>
      <c r="GHY1" s="575"/>
      <c r="GHZ1" s="575"/>
      <c r="GIA1" s="575"/>
      <c r="GIB1" s="575"/>
      <c r="GIC1" s="575"/>
      <c r="GID1" s="575"/>
      <c r="GIE1" s="575"/>
      <c r="GIF1" s="575"/>
      <c r="GIG1" s="575"/>
      <c r="GIH1" s="575"/>
      <c r="GII1" s="575"/>
      <c r="GIJ1" s="575"/>
      <c r="GIK1" s="575"/>
      <c r="GIL1" s="575"/>
      <c r="GIM1" s="575"/>
      <c r="GIN1" s="575"/>
      <c r="GIO1" s="575"/>
      <c r="GIP1" s="575"/>
      <c r="GIQ1" s="575"/>
      <c r="GIR1" s="575"/>
      <c r="GIS1" s="575"/>
      <c r="GIT1" s="575"/>
      <c r="GIU1" s="575"/>
      <c r="GIV1" s="575"/>
      <c r="GIW1" s="575"/>
      <c r="GIX1" s="575"/>
      <c r="GIY1" s="575"/>
      <c r="GIZ1" s="575"/>
      <c r="GJA1" s="575"/>
      <c r="GJB1" s="575"/>
      <c r="GJC1" s="575"/>
      <c r="GJD1" s="575"/>
      <c r="GJE1" s="575"/>
      <c r="GJF1" s="575"/>
      <c r="GJG1" s="575"/>
      <c r="GJH1" s="575"/>
      <c r="GJI1" s="575"/>
      <c r="GJJ1" s="575"/>
      <c r="GJK1" s="575"/>
      <c r="GJL1" s="575"/>
      <c r="GJM1" s="575"/>
      <c r="GJN1" s="575"/>
      <c r="GJO1" s="575"/>
      <c r="GJP1" s="575"/>
      <c r="GJQ1" s="575"/>
      <c r="GJR1" s="575"/>
      <c r="GJS1" s="575"/>
      <c r="GJT1" s="575"/>
      <c r="GJU1" s="575"/>
      <c r="GJV1" s="575"/>
      <c r="GJW1" s="575"/>
      <c r="GJX1" s="575"/>
      <c r="GJY1" s="575"/>
      <c r="GJZ1" s="575"/>
      <c r="GKA1" s="575"/>
      <c r="GKB1" s="575"/>
      <c r="GKC1" s="575"/>
      <c r="GKD1" s="575"/>
      <c r="GKE1" s="575"/>
      <c r="GKF1" s="575"/>
      <c r="GKG1" s="575"/>
      <c r="GKH1" s="575"/>
      <c r="GKI1" s="575"/>
      <c r="GKJ1" s="575"/>
      <c r="GKK1" s="575"/>
      <c r="GKL1" s="575"/>
      <c r="GKM1" s="575"/>
      <c r="GKN1" s="575"/>
      <c r="GKO1" s="575"/>
      <c r="GKP1" s="575"/>
      <c r="GKQ1" s="575"/>
      <c r="GKR1" s="575"/>
      <c r="GKS1" s="575"/>
      <c r="GKT1" s="575"/>
      <c r="GKU1" s="575"/>
      <c r="GKV1" s="575"/>
      <c r="GKW1" s="575"/>
      <c r="GKX1" s="575"/>
      <c r="GKY1" s="575"/>
      <c r="GKZ1" s="575"/>
      <c r="GLA1" s="575"/>
      <c r="GLB1" s="575"/>
      <c r="GLC1" s="575"/>
      <c r="GLD1" s="575"/>
      <c r="GLE1" s="575"/>
      <c r="GLF1" s="575"/>
      <c r="GLG1" s="575"/>
      <c r="GLH1" s="575"/>
      <c r="GLI1" s="575"/>
      <c r="GLJ1" s="575"/>
      <c r="GLK1" s="575"/>
      <c r="GLL1" s="575"/>
      <c r="GLM1" s="575"/>
      <c r="GLN1" s="575"/>
      <c r="GLO1" s="575"/>
      <c r="GLP1" s="575"/>
      <c r="GLQ1" s="575"/>
      <c r="GLR1" s="575"/>
      <c r="GLS1" s="575"/>
      <c r="GLT1" s="575"/>
      <c r="GLU1" s="575"/>
      <c r="GLV1" s="575"/>
      <c r="GLW1" s="575"/>
      <c r="GLX1" s="575"/>
      <c r="GLY1" s="575"/>
      <c r="GLZ1" s="575"/>
      <c r="GMA1" s="575"/>
      <c r="GMB1" s="575"/>
      <c r="GMC1" s="575"/>
      <c r="GMD1" s="575"/>
      <c r="GME1" s="575"/>
      <c r="GMF1" s="575"/>
      <c r="GMG1" s="575"/>
      <c r="GMH1" s="575"/>
      <c r="GMI1" s="575"/>
      <c r="GMJ1" s="575"/>
      <c r="GMK1" s="575"/>
      <c r="GML1" s="575"/>
      <c r="GMM1" s="575"/>
      <c r="GMN1" s="575"/>
      <c r="GMO1" s="575"/>
      <c r="GMP1" s="575"/>
      <c r="GMQ1" s="575"/>
      <c r="GMR1" s="575"/>
      <c r="GMS1" s="575"/>
      <c r="GMT1" s="575"/>
      <c r="GMU1" s="575"/>
      <c r="GMV1" s="575"/>
      <c r="GMW1" s="575"/>
      <c r="GMX1" s="575"/>
      <c r="GMY1" s="575"/>
      <c r="GMZ1" s="575"/>
      <c r="GNA1" s="575"/>
      <c r="GNB1" s="575"/>
      <c r="GNC1" s="575"/>
      <c r="GND1" s="575"/>
      <c r="GNE1" s="575"/>
      <c r="GNF1" s="575"/>
      <c r="GNG1" s="575"/>
      <c r="GNH1" s="575"/>
      <c r="GNI1" s="575"/>
      <c r="GNJ1" s="575"/>
      <c r="GNK1" s="575"/>
      <c r="GNL1" s="575"/>
      <c r="GNM1" s="575"/>
      <c r="GNN1" s="575"/>
      <c r="GNO1" s="575"/>
      <c r="GNP1" s="575"/>
      <c r="GNQ1" s="575"/>
      <c r="GNR1" s="575"/>
      <c r="GNS1" s="575"/>
      <c r="GNT1" s="575"/>
      <c r="GNU1" s="575"/>
      <c r="GNV1" s="575"/>
      <c r="GNW1" s="575"/>
      <c r="GNX1" s="575"/>
      <c r="GNY1" s="575"/>
      <c r="GNZ1" s="575"/>
      <c r="GOA1" s="575"/>
      <c r="GOB1" s="575"/>
      <c r="GOC1" s="575"/>
      <c r="GOD1" s="575"/>
      <c r="GOE1" s="575"/>
      <c r="GOF1" s="575"/>
      <c r="GOG1" s="575"/>
      <c r="GOH1" s="575"/>
      <c r="GOI1" s="575"/>
      <c r="GOJ1" s="575"/>
      <c r="GOK1" s="575"/>
      <c r="GOL1" s="575"/>
      <c r="GOM1" s="575"/>
      <c r="GON1" s="575"/>
      <c r="GOO1" s="575"/>
      <c r="GOP1" s="575"/>
      <c r="GOQ1" s="575"/>
      <c r="GOR1" s="575"/>
      <c r="GOS1" s="575"/>
      <c r="GOT1" s="575"/>
      <c r="GOU1" s="575"/>
      <c r="GOV1" s="575"/>
      <c r="GOW1" s="575"/>
      <c r="GOX1" s="575"/>
      <c r="GOY1" s="575"/>
      <c r="GOZ1" s="575"/>
      <c r="GPA1" s="575"/>
      <c r="GPB1" s="575"/>
      <c r="GPC1" s="575"/>
      <c r="GPD1" s="575"/>
      <c r="GPE1" s="575"/>
      <c r="GPF1" s="575"/>
      <c r="GPG1" s="575"/>
      <c r="GPH1" s="575"/>
      <c r="GPI1" s="575"/>
      <c r="GPJ1" s="575"/>
      <c r="GPK1" s="575"/>
      <c r="GPL1" s="575"/>
      <c r="GPM1" s="575"/>
      <c r="GPN1" s="575"/>
      <c r="GPO1" s="575"/>
      <c r="GPP1" s="575"/>
      <c r="GPQ1" s="575"/>
      <c r="GPR1" s="575"/>
      <c r="GPS1" s="575"/>
      <c r="GPT1" s="575"/>
      <c r="GPU1" s="575"/>
      <c r="GPV1" s="575"/>
      <c r="GPW1" s="575"/>
      <c r="GPX1" s="575"/>
      <c r="GPY1" s="575"/>
      <c r="GPZ1" s="575"/>
      <c r="GQA1" s="575"/>
      <c r="GQB1" s="575"/>
      <c r="GQC1" s="575"/>
      <c r="GQD1" s="575"/>
      <c r="GQE1" s="575"/>
      <c r="GQF1" s="575"/>
      <c r="GQG1" s="575"/>
      <c r="GQH1" s="575"/>
      <c r="GQI1" s="575"/>
      <c r="GQJ1" s="575"/>
      <c r="GQK1" s="575"/>
      <c r="GQL1" s="575"/>
      <c r="GQM1" s="575"/>
      <c r="GQN1" s="575"/>
      <c r="GQO1" s="575"/>
      <c r="GQP1" s="575"/>
      <c r="GQQ1" s="575"/>
      <c r="GQR1" s="575"/>
      <c r="GQS1" s="575"/>
      <c r="GQT1" s="575"/>
      <c r="GQU1" s="575"/>
      <c r="GQV1" s="575"/>
      <c r="GQW1" s="575"/>
      <c r="GQX1" s="575"/>
      <c r="GQY1" s="575"/>
      <c r="GQZ1" s="575"/>
      <c r="GRA1" s="575"/>
      <c r="GRB1" s="575"/>
      <c r="GRC1" s="575"/>
      <c r="GRD1" s="575"/>
      <c r="GRE1" s="575"/>
      <c r="GRF1" s="575"/>
      <c r="GRG1" s="575"/>
      <c r="GRH1" s="575"/>
      <c r="GRI1" s="575"/>
      <c r="GRJ1" s="575"/>
      <c r="GRK1" s="575"/>
      <c r="GRL1" s="575"/>
      <c r="GRM1" s="575"/>
      <c r="GRN1" s="575"/>
      <c r="GRO1" s="575"/>
      <c r="GRP1" s="575"/>
      <c r="GRQ1" s="575"/>
      <c r="GRR1" s="575"/>
      <c r="GRS1" s="575"/>
      <c r="GRT1" s="575"/>
      <c r="GRU1" s="575"/>
      <c r="GRV1" s="575"/>
      <c r="GRW1" s="575"/>
      <c r="GRX1" s="575"/>
      <c r="GRY1" s="575"/>
      <c r="GRZ1" s="575"/>
      <c r="GSA1" s="575"/>
      <c r="GSB1" s="575"/>
      <c r="GSC1" s="575"/>
      <c r="GSD1" s="575"/>
      <c r="GSE1" s="575"/>
      <c r="GSF1" s="575"/>
      <c r="GSG1" s="575"/>
      <c r="GSH1" s="575"/>
      <c r="GSI1" s="575"/>
      <c r="GSJ1" s="575"/>
      <c r="GSK1" s="575"/>
      <c r="GSL1" s="575"/>
      <c r="GSM1" s="575"/>
      <c r="GSN1" s="575"/>
      <c r="GSO1" s="575"/>
      <c r="GSP1" s="575"/>
      <c r="GSQ1" s="575"/>
      <c r="GSR1" s="575"/>
      <c r="GSS1" s="575"/>
      <c r="GST1" s="575"/>
      <c r="GSU1" s="575"/>
      <c r="GSV1" s="575"/>
      <c r="GSW1" s="575"/>
      <c r="GSX1" s="575"/>
      <c r="GSY1" s="575"/>
      <c r="GSZ1" s="575"/>
      <c r="GTA1" s="575"/>
      <c r="GTB1" s="575"/>
      <c r="GTC1" s="575"/>
      <c r="GTD1" s="575"/>
      <c r="GTE1" s="575"/>
      <c r="GTF1" s="575"/>
      <c r="GTG1" s="575"/>
      <c r="GTH1" s="575"/>
      <c r="GTI1" s="575"/>
      <c r="GTJ1" s="575"/>
      <c r="GTK1" s="575"/>
      <c r="GTL1" s="575"/>
      <c r="GTM1" s="575"/>
      <c r="GTN1" s="575"/>
      <c r="GTO1" s="575"/>
      <c r="GTP1" s="575"/>
      <c r="GTQ1" s="575"/>
      <c r="GTR1" s="575"/>
      <c r="GTS1" s="575"/>
      <c r="GTT1" s="575"/>
      <c r="GTU1" s="575"/>
      <c r="GTV1" s="575"/>
      <c r="GTW1" s="575"/>
      <c r="GTX1" s="575"/>
      <c r="GTY1" s="575"/>
      <c r="GTZ1" s="575"/>
      <c r="GUA1" s="575"/>
      <c r="GUB1" s="575"/>
      <c r="GUC1" s="575"/>
      <c r="GUD1" s="575"/>
      <c r="GUE1" s="575"/>
      <c r="GUF1" s="575"/>
      <c r="GUG1" s="575"/>
      <c r="GUH1" s="575"/>
      <c r="GUI1" s="575"/>
      <c r="GUJ1" s="575"/>
      <c r="GUK1" s="575"/>
      <c r="GUL1" s="575"/>
      <c r="GUM1" s="575"/>
      <c r="GUN1" s="575"/>
      <c r="GUO1" s="575"/>
      <c r="GUP1" s="575"/>
      <c r="GUQ1" s="575"/>
      <c r="GUR1" s="575"/>
      <c r="GUS1" s="575"/>
      <c r="GUT1" s="575"/>
      <c r="GUU1" s="575"/>
      <c r="GUV1" s="575"/>
      <c r="GUW1" s="575"/>
      <c r="GUX1" s="575"/>
      <c r="GUY1" s="575"/>
      <c r="GUZ1" s="575"/>
      <c r="GVA1" s="575"/>
      <c r="GVB1" s="575"/>
      <c r="GVC1" s="575"/>
      <c r="GVD1" s="575"/>
      <c r="GVE1" s="575"/>
      <c r="GVF1" s="575"/>
      <c r="GVG1" s="575"/>
      <c r="GVH1" s="575"/>
      <c r="GVI1" s="575"/>
      <c r="GVJ1" s="575"/>
      <c r="GVK1" s="575"/>
      <c r="GVL1" s="575"/>
      <c r="GVM1" s="575"/>
      <c r="GVN1" s="575"/>
      <c r="GVO1" s="575"/>
      <c r="GVP1" s="575"/>
      <c r="GVQ1" s="575"/>
      <c r="GVR1" s="575"/>
      <c r="GVS1" s="575"/>
      <c r="GVT1" s="575"/>
      <c r="GVU1" s="575"/>
      <c r="GVV1" s="575"/>
      <c r="GVW1" s="575"/>
      <c r="GVX1" s="575"/>
      <c r="GVY1" s="575"/>
      <c r="GVZ1" s="575"/>
      <c r="GWA1" s="575"/>
      <c r="GWB1" s="575"/>
      <c r="GWC1" s="575"/>
      <c r="GWD1" s="575"/>
      <c r="GWE1" s="575"/>
      <c r="GWF1" s="575"/>
      <c r="GWG1" s="575"/>
      <c r="GWH1" s="575"/>
      <c r="GWI1" s="575"/>
      <c r="GWJ1" s="575"/>
      <c r="GWK1" s="575"/>
      <c r="GWL1" s="575"/>
      <c r="GWM1" s="575"/>
      <c r="GWN1" s="575"/>
      <c r="GWO1" s="575"/>
      <c r="GWP1" s="575"/>
      <c r="GWQ1" s="575"/>
      <c r="GWR1" s="575"/>
      <c r="GWS1" s="575"/>
      <c r="GWT1" s="575"/>
      <c r="GWU1" s="575"/>
      <c r="GWV1" s="575"/>
      <c r="GWW1" s="575"/>
      <c r="GWX1" s="575"/>
      <c r="GWY1" s="575"/>
      <c r="GWZ1" s="575"/>
      <c r="GXA1" s="575"/>
      <c r="GXB1" s="575"/>
      <c r="GXC1" s="575"/>
      <c r="GXD1" s="575"/>
      <c r="GXE1" s="575"/>
      <c r="GXF1" s="575"/>
      <c r="GXG1" s="575"/>
      <c r="GXH1" s="575"/>
      <c r="GXI1" s="575"/>
      <c r="GXJ1" s="575"/>
      <c r="GXK1" s="575"/>
      <c r="GXL1" s="575"/>
      <c r="GXM1" s="575"/>
      <c r="GXN1" s="575"/>
      <c r="GXO1" s="575"/>
      <c r="GXP1" s="575"/>
      <c r="GXQ1" s="575"/>
      <c r="GXR1" s="575"/>
      <c r="GXS1" s="575"/>
      <c r="GXT1" s="575"/>
      <c r="GXU1" s="575"/>
      <c r="GXV1" s="575"/>
      <c r="GXW1" s="575"/>
      <c r="GXX1" s="575"/>
      <c r="GXY1" s="575"/>
      <c r="GXZ1" s="575"/>
      <c r="GYA1" s="575"/>
      <c r="GYB1" s="575"/>
      <c r="GYC1" s="575"/>
      <c r="GYD1" s="575"/>
      <c r="GYE1" s="575"/>
      <c r="GYF1" s="575"/>
      <c r="GYG1" s="575"/>
      <c r="GYH1" s="575"/>
      <c r="GYI1" s="575"/>
      <c r="GYJ1" s="575"/>
      <c r="GYK1" s="575"/>
      <c r="GYL1" s="575"/>
      <c r="GYM1" s="575"/>
      <c r="GYN1" s="575"/>
      <c r="GYO1" s="575"/>
      <c r="GYP1" s="575"/>
      <c r="GYQ1" s="575"/>
      <c r="GYR1" s="575"/>
      <c r="GYS1" s="575"/>
      <c r="GYT1" s="575"/>
      <c r="GYU1" s="575"/>
      <c r="GYV1" s="575"/>
      <c r="GYW1" s="575"/>
      <c r="GYX1" s="575"/>
      <c r="GYY1" s="575"/>
      <c r="GYZ1" s="575"/>
      <c r="GZA1" s="575"/>
      <c r="GZB1" s="575"/>
      <c r="GZC1" s="575"/>
      <c r="GZD1" s="575"/>
      <c r="GZE1" s="575"/>
      <c r="GZF1" s="575"/>
      <c r="GZG1" s="575"/>
      <c r="GZH1" s="575"/>
      <c r="GZI1" s="575"/>
      <c r="GZJ1" s="575"/>
      <c r="GZK1" s="575"/>
      <c r="GZL1" s="575"/>
      <c r="GZM1" s="575"/>
      <c r="GZN1" s="575"/>
      <c r="GZO1" s="575"/>
      <c r="GZP1" s="575"/>
      <c r="GZQ1" s="575"/>
      <c r="GZR1" s="575"/>
      <c r="GZS1" s="575"/>
      <c r="GZT1" s="575"/>
      <c r="GZU1" s="575"/>
      <c r="GZV1" s="575"/>
      <c r="GZW1" s="575"/>
      <c r="GZX1" s="575"/>
      <c r="GZY1" s="575"/>
      <c r="GZZ1" s="575"/>
      <c r="HAA1" s="575"/>
      <c r="HAB1" s="575"/>
      <c r="HAC1" s="575"/>
      <c r="HAD1" s="575"/>
      <c r="HAE1" s="575"/>
      <c r="HAF1" s="575"/>
      <c r="HAG1" s="575"/>
      <c r="HAH1" s="575"/>
      <c r="HAI1" s="575"/>
      <c r="HAJ1" s="575"/>
      <c r="HAK1" s="575"/>
      <c r="HAL1" s="575"/>
      <c r="HAM1" s="575"/>
      <c r="HAN1" s="575"/>
      <c r="HAO1" s="575"/>
      <c r="HAP1" s="575"/>
      <c r="HAQ1" s="575"/>
      <c r="HAR1" s="575"/>
      <c r="HAS1" s="575"/>
      <c r="HAT1" s="575"/>
      <c r="HAU1" s="575"/>
      <c r="HAV1" s="575"/>
      <c r="HAW1" s="575"/>
      <c r="HAX1" s="575"/>
      <c r="HAY1" s="575"/>
      <c r="HAZ1" s="575"/>
      <c r="HBA1" s="575"/>
      <c r="HBB1" s="575"/>
      <c r="HBC1" s="575"/>
      <c r="HBD1" s="575"/>
      <c r="HBE1" s="575"/>
      <c r="HBF1" s="575"/>
      <c r="HBG1" s="575"/>
      <c r="HBH1" s="575"/>
      <c r="HBI1" s="575"/>
      <c r="HBJ1" s="575"/>
      <c r="HBK1" s="575"/>
      <c r="HBL1" s="575"/>
      <c r="HBM1" s="575"/>
      <c r="HBN1" s="575"/>
      <c r="HBO1" s="575"/>
      <c r="HBP1" s="575"/>
      <c r="HBQ1" s="575"/>
      <c r="HBR1" s="575"/>
      <c r="HBS1" s="575"/>
      <c r="HBT1" s="575"/>
      <c r="HBU1" s="575"/>
      <c r="HBV1" s="575"/>
      <c r="HBW1" s="575"/>
      <c r="HBX1" s="575"/>
      <c r="HBY1" s="575"/>
      <c r="HBZ1" s="575"/>
      <c r="HCA1" s="575"/>
      <c r="HCB1" s="575"/>
      <c r="HCC1" s="575"/>
      <c r="HCD1" s="575"/>
      <c r="HCE1" s="575"/>
      <c r="HCF1" s="575"/>
      <c r="HCG1" s="575"/>
      <c r="HCH1" s="575"/>
      <c r="HCI1" s="575"/>
      <c r="HCJ1" s="575"/>
      <c r="HCK1" s="575"/>
      <c r="HCL1" s="575"/>
      <c r="HCM1" s="575"/>
      <c r="HCN1" s="575"/>
      <c r="HCO1" s="575"/>
      <c r="HCP1" s="575"/>
      <c r="HCQ1" s="575"/>
      <c r="HCR1" s="575"/>
      <c r="HCS1" s="575"/>
      <c r="HCT1" s="575"/>
      <c r="HCU1" s="575"/>
      <c r="HCV1" s="575"/>
      <c r="HCW1" s="575"/>
      <c r="HCX1" s="575"/>
      <c r="HCY1" s="575"/>
      <c r="HCZ1" s="575"/>
      <c r="HDA1" s="575"/>
      <c r="HDB1" s="575"/>
      <c r="HDC1" s="575"/>
      <c r="HDD1" s="575"/>
      <c r="HDE1" s="575"/>
      <c r="HDF1" s="575"/>
      <c r="HDG1" s="575"/>
      <c r="HDH1" s="575"/>
      <c r="HDI1" s="575"/>
      <c r="HDJ1" s="575"/>
      <c r="HDK1" s="575"/>
      <c r="HDL1" s="575"/>
      <c r="HDM1" s="575"/>
      <c r="HDN1" s="575"/>
      <c r="HDO1" s="575"/>
      <c r="HDP1" s="575"/>
      <c r="HDQ1" s="575"/>
      <c r="HDR1" s="575"/>
      <c r="HDS1" s="575"/>
      <c r="HDT1" s="575"/>
      <c r="HDU1" s="575"/>
      <c r="HDV1" s="575"/>
      <c r="HDW1" s="575"/>
      <c r="HDX1" s="575"/>
      <c r="HDY1" s="575"/>
      <c r="HDZ1" s="575"/>
      <c r="HEA1" s="575"/>
      <c r="HEB1" s="575"/>
      <c r="HEC1" s="575"/>
      <c r="HED1" s="575"/>
      <c r="HEE1" s="575"/>
      <c r="HEF1" s="575"/>
      <c r="HEG1" s="575"/>
      <c r="HEH1" s="575"/>
      <c r="HEI1" s="575"/>
      <c r="HEJ1" s="575"/>
      <c r="HEK1" s="575"/>
      <c r="HEL1" s="575"/>
      <c r="HEM1" s="575"/>
      <c r="HEN1" s="575"/>
      <c r="HEO1" s="575"/>
      <c r="HEP1" s="575"/>
      <c r="HEQ1" s="575"/>
      <c r="HER1" s="575"/>
      <c r="HES1" s="575"/>
      <c r="HET1" s="575"/>
      <c r="HEU1" s="575"/>
      <c r="HEV1" s="575"/>
      <c r="HEW1" s="575"/>
      <c r="HEX1" s="575"/>
      <c r="HEY1" s="575"/>
      <c r="HEZ1" s="575"/>
      <c r="HFA1" s="575"/>
      <c r="HFB1" s="575"/>
      <c r="HFC1" s="575"/>
      <c r="HFD1" s="575"/>
      <c r="HFE1" s="575"/>
      <c r="HFF1" s="575"/>
      <c r="HFG1" s="575"/>
      <c r="HFH1" s="575"/>
      <c r="HFI1" s="575"/>
      <c r="HFJ1" s="575"/>
      <c r="HFK1" s="575"/>
      <c r="HFL1" s="575"/>
      <c r="HFM1" s="575"/>
      <c r="HFN1" s="575"/>
      <c r="HFO1" s="575"/>
      <c r="HFP1" s="575"/>
      <c r="HFQ1" s="575"/>
      <c r="HFR1" s="575"/>
      <c r="HFS1" s="575"/>
      <c r="HFT1" s="575"/>
      <c r="HFU1" s="575"/>
      <c r="HFV1" s="575"/>
      <c r="HFW1" s="575"/>
      <c r="HFX1" s="575"/>
      <c r="HFY1" s="575"/>
      <c r="HFZ1" s="575"/>
      <c r="HGA1" s="575"/>
      <c r="HGB1" s="575"/>
      <c r="HGC1" s="575"/>
      <c r="HGD1" s="575"/>
      <c r="HGE1" s="575"/>
      <c r="HGF1" s="575"/>
      <c r="HGG1" s="575"/>
      <c r="HGH1" s="575"/>
      <c r="HGI1" s="575"/>
      <c r="HGJ1" s="575"/>
      <c r="HGK1" s="575"/>
      <c r="HGL1" s="575"/>
      <c r="HGM1" s="575"/>
      <c r="HGN1" s="575"/>
      <c r="HGO1" s="575"/>
      <c r="HGP1" s="575"/>
      <c r="HGQ1" s="575"/>
      <c r="HGR1" s="575"/>
      <c r="HGS1" s="575"/>
      <c r="HGT1" s="575"/>
      <c r="HGU1" s="575"/>
      <c r="HGV1" s="575"/>
      <c r="HGW1" s="575"/>
      <c r="HGX1" s="575"/>
      <c r="HGY1" s="575"/>
      <c r="HGZ1" s="575"/>
      <c r="HHA1" s="575"/>
      <c r="HHB1" s="575"/>
      <c r="HHC1" s="575"/>
      <c r="HHD1" s="575"/>
      <c r="HHE1" s="575"/>
      <c r="HHF1" s="575"/>
      <c r="HHG1" s="575"/>
      <c r="HHH1" s="575"/>
      <c r="HHI1" s="575"/>
      <c r="HHJ1" s="575"/>
      <c r="HHK1" s="575"/>
      <c r="HHL1" s="575"/>
      <c r="HHM1" s="575"/>
      <c r="HHN1" s="575"/>
      <c r="HHO1" s="575"/>
      <c r="HHP1" s="575"/>
      <c r="HHQ1" s="575"/>
      <c r="HHR1" s="575"/>
      <c r="HHS1" s="575"/>
      <c r="HHT1" s="575"/>
      <c r="HHU1" s="575"/>
      <c r="HHV1" s="575"/>
      <c r="HHW1" s="575"/>
      <c r="HHX1" s="575"/>
      <c r="HHY1" s="575"/>
      <c r="HHZ1" s="575"/>
      <c r="HIA1" s="575"/>
      <c r="HIB1" s="575"/>
      <c r="HIC1" s="575"/>
      <c r="HID1" s="575"/>
      <c r="HIE1" s="575"/>
      <c r="HIF1" s="575"/>
      <c r="HIG1" s="575"/>
      <c r="HIH1" s="575"/>
      <c r="HII1" s="575"/>
      <c r="HIJ1" s="575"/>
      <c r="HIK1" s="575"/>
      <c r="HIL1" s="575"/>
      <c r="HIM1" s="575"/>
      <c r="HIN1" s="575"/>
      <c r="HIO1" s="575"/>
      <c r="HIP1" s="575"/>
      <c r="HIQ1" s="575"/>
      <c r="HIR1" s="575"/>
      <c r="HIS1" s="575"/>
      <c r="HIT1" s="575"/>
      <c r="HIU1" s="575"/>
      <c r="HIV1" s="575"/>
      <c r="HIW1" s="575"/>
      <c r="HIX1" s="575"/>
      <c r="HIY1" s="575"/>
      <c r="HIZ1" s="575"/>
      <c r="HJA1" s="575"/>
      <c r="HJB1" s="575"/>
      <c r="HJC1" s="575"/>
      <c r="HJD1" s="575"/>
      <c r="HJE1" s="575"/>
      <c r="HJF1" s="575"/>
      <c r="HJG1" s="575"/>
      <c r="HJH1" s="575"/>
      <c r="HJI1" s="575"/>
      <c r="HJJ1" s="575"/>
      <c r="HJK1" s="575"/>
      <c r="HJL1" s="575"/>
      <c r="HJM1" s="575"/>
      <c r="HJN1" s="575"/>
      <c r="HJO1" s="575"/>
      <c r="HJP1" s="575"/>
      <c r="HJQ1" s="575"/>
      <c r="HJR1" s="575"/>
      <c r="HJS1" s="575"/>
      <c r="HJT1" s="575"/>
      <c r="HJU1" s="575"/>
      <c r="HJV1" s="575"/>
      <c r="HJW1" s="575"/>
      <c r="HJX1" s="575"/>
      <c r="HJY1" s="575"/>
      <c r="HJZ1" s="575"/>
      <c r="HKA1" s="575"/>
      <c r="HKB1" s="575"/>
      <c r="HKC1" s="575"/>
      <c r="HKD1" s="575"/>
      <c r="HKE1" s="575"/>
      <c r="HKF1" s="575"/>
      <c r="HKG1" s="575"/>
      <c r="HKH1" s="575"/>
      <c r="HKI1" s="575"/>
      <c r="HKJ1" s="575"/>
      <c r="HKK1" s="575"/>
      <c r="HKL1" s="575"/>
      <c r="HKM1" s="575"/>
      <c r="HKN1" s="575"/>
      <c r="HKO1" s="575"/>
      <c r="HKP1" s="575"/>
      <c r="HKQ1" s="575"/>
      <c r="HKR1" s="575"/>
      <c r="HKS1" s="575"/>
      <c r="HKT1" s="575"/>
      <c r="HKU1" s="575"/>
      <c r="HKV1" s="575"/>
      <c r="HKW1" s="575"/>
      <c r="HKX1" s="575"/>
      <c r="HKY1" s="575"/>
      <c r="HKZ1" s="575"/>
      <c r="HLA1" s="575"/>
      <c r="HLB1" s="575"/>
      <c r="HLC1" s="575"/>
      <c r="HLD1" s="575"/>
      <c r="HLE1" s="575"/>
      <c r="HLF1" s="575"/>
      <c r="HLG1" s="575"/>
      <c r="HLH1" s="575"/>
      <c r="HLI1" s="575"/>
      <c r="HLJ1" s="575"/>
      <c r="HLK1" s="575"/>
      <c r="HLL1" s="575"/>
      <c r="HLM1" s="575"/>
      <c r="HLN1" s="575"/>
      <c r="HLO1" s="575"/>
      <c r="HLP1" s="575"/>
      <c r="HLQ1" s="575"/>
      <c r="HLR1" s="575"/>
      <c r="HLS1" s="575"/>
      <c r="HLT1" s="575"/>
      <c r="HLU1" s="575"/>
      <c r="HLV1" s="575"/>
      <c r="HLW1" s="575"/>
      <c r="HLX1" s="575"/>
      <c r="HLY1" s="575"/>
      <c r="HLZ1" s="575"/>
      <c r="HMA1" s="575"/>
      <c r="HMB1" s="575"/>
      <c r="HMC1" s="575"/>
      <c r="HMD1" s="575"/>
      <c r="HME1" s="575"/>
      <c r="HMF1" s="575"/>
      <c r="HMG1" s="575"/>
      <c r="HMH1" s="575"/>
      <c r="HMI1" s="575"/>
      <c r="HMJ1" s="575"/>
      <c r="HMK1" s="575"/>
      <c r="HML1" s="575"/>
      <c r="HMM1" s="575"/>
      <c r="HMN1" s="575"/>
      <c r="HMO1" s="575"/>
      <c r="HMP1" s="575"/>
      <c r="HMQ1" s="575"/>
      <c r="HMR1" s="575"/>
      <c r="HMS1" s="575"/>
      <c r="HMT1" s="575"/>
      <c r="HMU1" s="575"/>
      <c r="HMV1" s="575"/>
      <c r="HMW1" s="575"/>
      <c r="HMX1" s="575"/>
      <c r="HMY1" s="575"/>
      <c r="HMZ1" s="575"/>
      <c r="HNA1" s="575"/>
      <c r="HNB1" s="575"/>
      <c r="HNC1" s="575"/>
      <c r="HND1" s="575"/>
      <c r="HNE1" s="575"/>
      <c r="HNF1" s="575"/>
      <c r="HNG1" s="575"/>
      <c r="HNH1" s="575"/>
      <c r="HNI1" s="575"/>
      <c r="HNJ1" s="575"/>
      <c r="HNK1" s="575"/>
      <c r="HNL1" s="575"/>
      <c r="HNM1" s="575"/>
      <c r="HNN1" s="575"/>
      <c r="HNO1" s="575"/>
      <c r="HNP1" s="575"/>
      <c r="HNQ1" s="575"/>
      <c r="HNR1" s="575"/>
      <c r="HNS1" s="575"/>
      <c r="HNT1" s="575"/>
      <c r="HNU1" s="575"/>
      <c r="HNV1" s="575"/>
      <c r="HNW1" s="575"/>
      <c r="HNX1" s="575"/>
      <c r="HNY1" s="575"/>
      <c r="HNZ1" s="575"/>
      <c r="HOA1" s="575"/>
      <c r="HOB1" s="575"/>
      <c r="HOC1" s="575"/>
      <c r="HOD1" s="575"/>
      <c r="HOE1" s="575"/>
      <c r="HOF1" s="575"/>
      <c r="HOG1" s="575"/>
      <c r="HOH1" s="575"/>
      <c r="HOI1" s="575"/>
      <c r="HOJ1" s="575"/>
      <c r="HOK1" s="575"/>
      <c r="HOL1" s="575"/>
      <c r="HOM1" s="575"/>
      <c r="HON1" s="575"/>
      <c r="HOO1" s="575"/>
      <c r="HOP1" s="575"/>
      <c r="HOQ1" s="575"/>
      <c r="HOR1" s="575"/>
      <c r="HOS1" s="575"/>
      <c r="HOT1" s="575"/>
      <c r="HOU1" s="575"/>
      <c r="HOV1" s="575"/>
      <c r="HOW1" s="575"/>
      <c r="HOX1" s="575"/>
      <c r="HOY1" s="575"/>
      <c r="HOZ1" s="575"/>
      <c r="HPA1" s="575"/>
      <c r="HPB1" s="575"/>
      <c r="HPC1" s="575"/>
      <c r="HPD1" s="575"/>
      <c r="HPE1" s="575"/>
      <c r="HPF1" s="575"/>
      <c r="HPG1" s="575"/>
      <c r="HPH1" s="575"/>
      <c r="HPI1" s="575"/>
      <c r="HPJ1" s="575"/>
      <c r="HPK1" s="575"/>
      <c r="HPL1" s="575"/>
      <c r="HPM1" s="575"/>
      <c r="HPN1" s="575"/>
      <c r="HPO1" s="575"/>
      <c r="HPP1" s="575"/>
      <c r="HPQ1" s="575"/>
      <c r="HPR1" s="575"/>
      <c r="HPS1" s="575"/>
      <c r="HPT1" s="575"/>
      <c r="HPU1" s="575"/>
      <c r="HPV1" s="575"/>
      <c r="HPW1" s="575"/>
      <c r="HPX1" s="575"/>
      <c r="HPY1" s="575"/>
      <c r="HPZ1" s="575"/>
      <c r="HQA1" s="575"/>
      <c r="HQB1" s="575"/>
      <c r="HQC1" s="575"/>
      <c r="HQD1" s="575"/>
      <c r="HQE1" s="575"/>
      <c r="HQF1" s="575"/>
      <c r="HQG1" s="575"/>
      <c r="HQH1" s="575"/>
      <c r="HQI1" s="575"/>
      <c r="HQJ1" s="575"/>
      <c r="HQK1" s="575"/>
      <c r="HQL1" s="575"/>
      <c r="HQM1" s="575"/>
      <c r="HQN1" s="575"/>
      <c r="HQO1" s="575"/>
      <c r="HQP1" s="575"/>
      <c r="HQQ1" s="575"/>
      <c r="HQR1" s="575"/>
      <c r="HQS1" s="575"/>
      <c r="HQT1" s="575"/>
      <c r="HQU1" s="575"/>
      <c r="HQV1" s="575"/>
      <c r="HQW1" s="575"/>
      <c r="HQX1" s="575"/>
      <c r="HQY1" s="575"/>
      <c r="HQZ1" s="575"/>
      <c r="HRA1" s="575"/>
      <c r="HRB1" s="575"/>
      <c r="HRC1" s="575"/>
      <c r="HRD1" s="575"/>
      <c r="HRE1" s="575"/>
      <c r="HRF1" s="575"/>
      <c r="HRG1" s="575"/>
      <c r="HRH1" s="575"/>
      <c r="HRI1" s="575"/>
      <c r="HRJ1" s="575"/>
      <c r="HRK1" s="575"/>
      <c r="HRL1" s="575"/>
      <c r="HRM1" s="575"/>
      <c r="HRN1" s="575"/>
      <c r="HRO1" s="575"/>
      <c r="HRP1" s="575"/>
      <c r="HRQ1" s="575"/>
      <c r="HRR1" s="575"/>
      <c r="HRS1" s="575"/>
      <c r="HRT1" s="575"/>
      <c r="HRU1" s="575"/>
      <c r="HRV1" s="575"/>
      <c r="HRW1" s="575"/>
      <c r="HRX1" s="575"/>
      <c r="HRY1" s="575"/>
      <c r="HRZ1" s="575"/>
      <c r="HSA1" s="575"/>
      <c r="HSB1" s="575"/>
      <c r="HSC1" s="575"/>
      <c r="HSD1" s="575"/>
      <c r="HSE1" s="575"/>
      <c r="HSF1" s="575"/>
      <c r="HSG1" s="575"/>
      <c r="HSH1" s="575"/>
      <c r="HSI1" s="575"/>
      <c r="HSJ1" s="575"/>
      <c r="HSK1" s="575"/>
      <c r="HSL1" s="575"/>
      <c r="HSM1" s="575"/>
      <c r="HSN1" s="575"/>
      <c r="HSO1" s="575"/>
      <c r="HSP1" s="575"/>
      <c r="HSQ1" s="575"/>
      <c r="HSR1" s="575"/>
      <c r="HSS1" s="575"/>
      <c r="HST1" s="575"/>
      <c r="HSU1" s="575"/>
      <c r="HSV1" s="575"/>
      <c r="HSW1" s="575"/>
      <c r="HSX1" s="575"/>
      <c r="HSY1" s="575"/>
      <c r="HSZ1" s="575"/>
      <c r="HTA1" s="575"/>
      <c r="HTB1" s="575"/>
      <c r="HTC1" s="575"/>
      <c r="HTD1" s="575"/>
      <c r="HTE1" s="575"/>
      <c r="HTF1" s="575"/>
      <c r="HTG1" s="575"/>
      <c r="HTH1" s="575"/>
      <c r="HTI1" s="575"/>
      <c r="HTJ1" s="575"/>
      <c r="HTK1" s="575"/>
      <c r="HTL1" s="575"/>
      <c r="HTM1" s="575"/>
      <c r="HTN1" s="575"/>
      <c r="HTO1" s="575"/>
      <c r="HTP1" s="575"/>
      <c r="HTQ1" s="575"/>
      <c r="HTR1" s="575"/>
      <c r="HTS1" s="575"/>
      <c r="HTT1" s="575"/>
      <c r="HTU1" s="575"/>
      <c r="HTV1" s="575"/>
      <c r="HTW1" s="575"/>
      <c r="HTX1" s="575"/>
      <c r="HTY1" s="575"/>
      <c r="HTZ1" s="575"/>
      <c r="HUA1" s="575"/>
      <c r="HUB1" s="575"/>
      <c r="HUC1" s="575"/>
      <c r="HUD1" s="575"/>
      <c r="HUE1" s="575"/>
      <c r="HUF1" s="575"/>
      <c r="HUG1" s="575"/>
      <c r="HUH1" s="575"/>
      <c r="HUI1" s="575"/>
      <c r="HUJ1" s="575"/>
      <c r="HUK1" s="575"/>
      <c r="HUL1" s="575"/>
      <c r="HUM1" s="575"/>
      <c r="HUN1" s="575"/>
      <c r="HUO1" s="575"/>
      <c r="HUP1" s="575"/>
      <c r="HUQ1" s="575"/>
      <c r="HUR1" s="575"/>
      <c r="HUS1" s="575"/>
      <c r="HUT1" s="575"/>
      <c r="HUU1" s="575"/>
      <c r="HUV1" s="575"/>
      <c r="HUW1" s="575"/>
      <c r="HUX1" s="575"/>
      <c r="HUY1" s="575"/>
      <c r="HUZ1" s="575"/>
      <c r="HVA1" s="575"/>
      <c r="HVB1" s="575"/>
      <c r="HVC1" s="575"/>
      <c r="HVD1" s="575"/>
      <c r="HVE1" s="575"/>
      <c r="HVF1" s="575"/>
      <c r="HVG1" s="575"/>
      <c r="HVH1" s="575"/>
      <c r="HVI1" s="575"/>
      <c r="HVJ1" s="575"/>
      <c r="HVK1" s="575"/>
      <c r="HVL1" s="575"/>
      <c r="HVM1" s="575"/>
      <c r="HVN1" s="575"/>
      <c r="HVO1" s="575"/>
      <c r="HVP1" s="575"/>
      <c r="HVQ1" s="575"/>
      <c r="HVR1" s="575"/>
      <c r="HVS1" s="575"/>
      <c r="HVT1" s="575"/>
      <c r="HVU1" s="575"/>
      <c r="HVV1" s="575"/>
      <c r="HVW1" s="575"/>
      <c r="HVX1" s="575"/>
      <c r="HVY1" s="575"/>
      <c r="HVZ1" s="575"/>
      <c r="HWA1" s="575"/>
      <c r="HWB1" s="575"/>
      <c r="HWC1" s="575"/>
      <c r="HWD1" s="575"/>
      <c r="HWE1" s="575"/>
      <c r="HWF1" s="575"/>
      <c r="HWG1" s="575"/>
      <c r="HWH1" s="575"/>
      <c r="HWI1" s="575"/>
      <c r="HWJ1" s="575"/>
      <c r="HWK1" s="575"/>
      <c r="HWL1" s="575"/>
      <c r="HWM1" s="575"/>
      <c r="HWN1" s="575"/>
      <c r="HWO1" s="575"/>
      <c r="HWP1" s="575"/>
      <c r="HWQ1" s="575"/>
      <c r="HWR1" s="575"/>
      <c r="HWS1" s="575"/>
      <c r="HWT1" s="575"/>
      <c r="HWU1" s="575"/>
      <c r="HWV1" s="575"/>
      <c r="HWW1" s="575"/>
      <c r="HWX1" s="575"/>
      <c r="HWY1" s="575"/>
      <c r="HWZ1" s="575"/>
      <c r="HXA1" s="575"/>
      <c r="HXB1" s="575"/>
      <c r="HXC1" s="575"/>
      <c r="HXD1" s="575"/>
      <c r="HXE1" s="575"/>
      <c r="HXF1" s="575"/>
      <c r="HXG1" s="575"/>
      <c r="HXH1" s="575"/>
      <c r="HXI1" s="575"/>
      <c r="HXJ1" s="575"/>
      <c r="HXK1" s="575"/>
      <c r="HXL1" s="575"/>
      <c r="HXM1" s="575"/>
      <c r="HXN1" s="575"/>
      <c r="HXO1" s="575"/>
      <c r="HXP1" s="575"/>
      <c r="HXQ1" s="575"/>
      <c r="HXR1" s="575"/>
      <c r="HXS1" s="575"/>
      <c r="HXT1" s="575"/>
      <c r="HXU1" s="575"/>
      <c r="HXV1" s="575"/>
      <c r="HXW1" s="575"/>
      <c r="HXX1" s="575"/>
      <c r="HXY1" s="575"/>
      <c r="HXZ1" s="575"/>
      <c r="HYA1" s="575"/>
      <c r="HYB1" s="575"/>
      <c r="HYC1" s="575"/>
      <c r="HYD1" s="575"/>
      <c r="HYE1" s="575"/>
      <c r="HYF1" s="575"/>
      <c r="HYG1" s="575"/>
      <c r="HYH1" s="575"/>
      <c r="HYI1" s="575"/>
      <c r="HYJ1" s="575"/>
      <c r="HYK1" s="575"/>
      <c r="HYL1" s="575"/>
      <c r="HYM1" s="575"/>
      <c r="HYN1" s="575"/>
      <c r="HYO1" s="575"/>
      <c r="HYP1" s="575"/>
      <c r="HYQ1" s="575"/>
      <c r="HYR1" s="575"/>
      <c r="HYS1" s="575"/>
      <c r="HYT1" s="575"/>
      <c r="HYU1" s="575"/>
      <c r="HYV1" s="575"/>
      <c r="HYW1" s="575"/>
      <c r="HYX1" s="575"/>
      <c r="HYY1" s="575"/>
      <c r="HYZ1" s="575"/>
      <c r="HZA1" s="575"/>
      <c r="HZB1" s="575"/>
      <c r="HZC1" s="575"/>
      <c r="HZD1" s="575"/>
      <c r="HZE1" s="575"/>
      <c r="HZF1" s="575"/>
      <c r="HZG1" s="575"/>
      <c r="HZH1" s="575"/>
      <c r="HZI1" s="575"/>
      <c r="HZJ1" s="575"/>
      <c r="HZK1" s="575"/>
      <c r="HZL1" s="575"/>
      <c r="HZM1" s="575"/>
      <c r="HZN1" s="575"/>
      <c r="HZO1" s="575"/>
      <c r="HZP1" s="575"/>
      <c r="HZQ1" s="575"/>
      <c r="HZR1" s="575"/>
      <c r="HZS1" s="575"/>
      <c r="HZT1" s="575"/>
      <c r="HZU1" s="575"/>
      <c r="HZV1" s="575"/>
      <c r="HZW1" s="575"/>
      <c r="HZX1" s="575"/>
      <c r="HZY1" s="575"/>
      <c r="HZZ1" s="575"/>
      <c r="IAA1" s="575"/>
      <c r="IAB1" s="575"/>
      <c r="IAC1" s="575"/>
      <c r="IAD1" s="575"/>
      <c r="IAE1" s="575"/>
      <c r="IAF1" s="575"/>
      <c r="IAG1" s="575"/>
      <c r="IAH1" s="575"/>
      <c r="IAI1" s="575"/>
      <c r="IAJ1" s="575"/>
      <c r="IAK1" s="575"/>
      <c r="IAL1" s="575"/>
      <c r="IAM1" s="575"/>
      <c r="IAN1" s="575"/>
      <c r="IAO1" s="575"/>
      <c r="IAP1" s="575"/>
      <c r="IAQ1" s="575"/>
      <c r="IAR1" s="575"/>
      <c r="IAS1" s="575"/>
      <c r="IAT1" s="575"/>
      <c r="IAU1" s="575"/>
      <c r="IAV1" s="575"/>
      <c r="IAW1" s="575"/>
      <c r="IAX1" s="575"/>
      <c r="IAY1" s="575"/>
      <c r="IAZ1" s="575"/>
      <c r="IBA1" s="575"/>
      <c r="IBB1" s="575"/>
      <c r="IBC1" s="575"/>
      <c r="IBD1" s="575"/>
      <c r="IBE1" s="575"/>
      <c r="IBF1" s="575"/>
      <c r="IBG1" s="575"/>
      <c r="IBH1" s="575"/>
      <c r="IBI1" s="575"/>
      <c r="IBJ1" s="575"/>
      <c r="IBK1" s="575"/>
      <c r="IBL1" s="575"/>
      <c r="IBM1" s="575"/>
      <c r="IBN1" s="575"/>
      <c r="IBO1" s="575"/>
      <c r="IBP1" s="575"/>
      <c r="IBQ1" s="575"/>
      <c r="IBR1" s="575"/>
      <c r="IBS1" s="575"/>
      <c r="IBT1" s="575"/>
      <c r="IBU1" s="575"/>
      <c r="IBV1" s="575"/>
      <c r="IBW1" s="575"/>
      <c r="IBX1" s="575"/>
      <c r="IBY1" s="575"/>
      <c r="IBZ1" s="575"/>
      <c r="ICA1" s="575"/>
      <c r="ICB1" s="575"/>
      <c r="ICC1" s="575"/>
      <c r="ICD1" s="575"/>
      <c r="ICE1" s="575"/>
      <c r="ICF1" s="575"/>
      <c r="ICG1" s="575"/>
      <c r="ICH1" s="575"/>
      <c r="ICI1" s="575"/>
      <c r="ICJ1" s="575"/>
      <c r="ICK1" s="575"/>
      <c r="ICL1" s="575"/>
      <c r="ICM1" s="575"/>
      <c r="ICN1" s="575"/>
      <c r="ICO1" s="575"/>
      <c r="ICP1" s="575"/>
      <c r="ICQ1" s="575"/>
      <c r="ICR1" s="575"/>
      <c r="ICS1" s="575"/>
      <c r="ICT1" s="575"/>
      <c r="ICU1" s="575"/>
      <c r="ICV1" s="575"/>
      <c r="ICW1" s="575"/>
      <c r="ICX1" s="575"/>
      <c r="ICY1" s="575"/>
      <c r="ICZ1" s="575"/>
      <c r="IDA1" s="575"/>
      <c r="IDB1" s="575"/>
      <c r="IDC1" s="575"/>
      <c r="IDD1" s="575"/>
      <c r="IDE1" s="575"/>
      <c r="IDF1" s="575"/>
      <c r="IDG1" s="575"/>
      <c r="IDH1" s="575"/>
      <c r="IDI1" s="575"/>
      <c r="IDJ1" s="575"/>
      <c r="IDK1" s="575"/>
      <c r="IDL1" s="575"/>
      <c r="IDM1" s="575"/>
      <c r="IDN1" s="575"/>
      <c r="IDO1" s="575"/>
      <c r="IDP1" s="575"/>
      <c r="IDQ1" s="575"/>
      <c r="IDR1" s="575"/>
      <c r="IDS1" s="575"/>
      <c r="IDT1" s="575"/>
      <c r="IDU1" s="575"/>
      <c r="IDV1" s="575"/>
      <c r="IDW1" s="575"/>
      <c r="IDX1" s="575"/>
      <c r="IDY1" s="575"/>
      <c r="IDZ1" s="575"/>
      <c r="IEA1" s="575"/>
      <c r="IEB1" s="575"/>
      <c r="IEC1" s="575"/>
      <c r="IED1" s="575"/>
      <c r="IEE1" s="575"/>
      <c r="IEF1" s="575"/>
      <c r="IEG1" s="575"/>
      <c r="IEH1" s="575"/>
      <c r="IEI1" s="575"/>
      <c r="IEJ1" s="575"/>
      <c r="IEK1" s="575"/>
      <c r="IEL1" s="575"/>
      <c r="IEM1" s="575"/>
      <c r="IEN1" s="575"/>
      <c r="IEO1" s="575"/>
      <c r="IEP1" s="575"/>
      <c r="IEQ1" s="575"/>
      <c r="IER1" s="575"/>
      <c r="IES1" s="575"/>
      <c r="IET1" s="575"/>
      <c r="IEU1" s="575"/>
      <c r="IEV1" s="575"/>
      <c r="IEW1" s="575"/>
      <c r="IEX1" s="575"/>
      <c r="IEY1" s="575"/>
      <c r="IEZ1" s="575"/>
      <c r="IFA1" s="575"/>
      <c r="IFB1" s="575"/>
      <c r="IFC1" s="575"/>
      <c r="IFD1" s="575"/>
      <c r="IFE1" s="575"/>
      <c r="IFF1" s="575"/>
      <c r="IFG1" s="575"/>
      <c r="IFH1" s="575"/>
      <c r="IFI1" s="575"/>
      <c r="IFJ1" s="575"/>
      <c r="IFK1" s="575"/>
      <c r="IFL1" s="575"/>
      <c r="IFM1" s="575"/>
      <c r="IFN1" s="575"/>
      <c r="IFO1" s="575"/>
      <c r="IFP1" s="575"/>
      <c r="IFQ1" s="575"/>
      <c r="IFR1" s="575"/>
      <c r="IFS1" s="575"/>
      <c r="IFT1" s="575"/>
      <c r="IFU1" s="575"/>
      <c r="IFV1" s="575"/>
      <c r="IFW1" s="575"/>
      <c r="IFX1" s="575"/>
      <c r="IFY1" s="575"/>
      <c r="IFZ1" s="575"/>
      <c r="IGA1" s="575"/>
      <c r="IGB1" s="575"/>
      <c r="IGC1" s="575"/>
      <c r="IGD1" s="575"/>
      <c r="IGE1" s="575"/>
      <c r="IGF1" s="575"/>
      <c r="IGG1" s="575"/>
      <c r="IGH1" s="575"/>
      <c r="IGI1" s="575"/>
      <c r="IGJ1" s="575"/>
      <c r="IGK1" s="575"/>
      <c r="IGL1" s="575"/>
      <c r="IGM1" s="575"/>
      <c r="IGN1" s="575"/>
      <c r="IGO1" s="575"/>
      <c r="IGP1" s="575"/>
      <c r="IGQ1" s="575"/>
      <c r="IGR1" s="575"/>
      <c r="IGS1" s="575"/>
      <c r="IGT1" s="575"/>
      <c r="IGU1" s="575"/>
      <c r="IGV1" s="575"/>
      <c r="IGW1" s="575"/>
      <c r="IGX1" s="575"/>
      <c r="IGY1" s="575"/>
      <c r="IGZ1" s="575"/>
      <c r="IHA1" s="575"/>
      <c r="IHB1" s="575"/>
      <c r="IHC1" s="575"/>
      <c r="IHD1" s="575"/>
      <c r="IHE1" s="575"/>
      <c r="IHF1" s="575"/>
      <c r="IHG1" s="575"/>
      <c r="IHH1" s="575"/>
      <c r="IHI1" s="575"/>
      <c r="IHJ1" s="575"/>
      <c r="IHK1" s="575"/>
      <c r="IHL1" s="575"/>
      <c r="IHM1" s="575"/>
      <c r="IHN1" s="575"/>
      <c r="IHO1" s="575"/>
      <c r="IHP1" s="575"/>
      <c r="IHQ1" s="575"/>
      <c r="IHR1" s="575"/>
      <c r="IHS1" s="575"/>
      <c r="IHT1" s="575"/>
      <c r="IHU1" s="575"/>
      <c r="IHV1" s="575"/>
      <c r="IHW1" s="575"/>
      <c r="IHX1" s="575"/>
      <c r="IHY1" s="575"/>
      <c r="IHZ1" s="575"/>
      <c r="IIA1" s="575"/>
      <c r="IIB1" s="575"/>
      <c r="IIC1" s="575"/>
      <c r="IID1" s="575"/>
      <c r="IIE1" s="575"/>
      <c r="IIF1" s="575"/>
      <c r="IIG1" s="575"/>
      <c r="IIH1" s="575"/>
      <c r="III1" s="575"/>
      <c r="IIJ1" s="575"/>
      <c r="IIK1" s="575"/>
      <c r="IIL1" s="575"/>
      <c r="IIM1" s="575"/>
      <c r="IIN1" s="575"/>
      <c r="IIO1" s="575"/>
      <c r="IIP1" s="575"/>
      <c r="IIQ1" s="575"/>
      <c r="IIR1" s="575"/>
      <c r="IIS1" s="575"/>
      <c r="IIT1" s="575"/>
      <c r="IIU1" s="575"/>
      <c r="IIV1" s="575"/>
      <c r="IIW1" s="575"/>
      <c r="IIX1" s="575"/>
      <c r="IIY1" s="575"/>
      <c r="IIZ1" s="575"/>
      <c r="IJA1" s="575"/>
      <c r="IJB1" s="575"/>
      <c r="IJC1" s="575"/>
      <c r="IJD1" s="575"/>
      <c r="IJE1" s="575"/>
      <c r="IJF1" s="575"/>
      <c r="IJG1" s="575"/>
      <c r="IJH1" s="575"/>
      <c r="IJI1" s="575"/>
      <c r="IJJ1" s="575"/>
      <c r="IJK1" s="575"/>
      <c r="IJL1" s="575"/>
      <c r="IJM1" s="575"/>
      <c r="IJN1" s="575"/>
      <c r="IJO1" s="575"/>
      <c r="IJP1" s="575"/>
      <c r="IJQ1" s="575"/>
      <c r="IJR1" s="575"/>
      <c r="IJS1" s="575"/>
      <c r="IJT1" s="575"/>
      <c r="IJU1" s="575"/>
      <c r="IJV1" s="575"/>
      <c r="IJW1" s="575"/>
      <c r="IJX1" s="575"/>
      <c r="IJY1" s="575"/>
      <c r="IJZ1" s="575"/>
      <c r="IKA1" s="575"/>
      <c r="IKB1" s="575"/>
      <c r="IKC1" s="575"/>
      <c r="IKD1" s="575"/>
      <c r="IKE1" s="575"/>
      <c r="IKF1" s="575"/>
      <c r="IKG1" s="575"/>
      <c r="IKH1" s="575"/>
      <c r="IKI1" s="575"/>
      <c r="IKJ1" s="575"/>
      <c r="IKK1" s="575"/>
      <c r="IKL1" s="575"/>
      <c r="IKM1" s="575"/>
      <c r="IKN1" s="575"/>
      <c r="IKO1" s="575"/>
      <c r="IKP1" s="575"/>
      <c r="IKQ1" s="575"/>
      <c r="IKR1" s="575"/>
      <c r="IKS1" s="575"/>
      <c r="IKT1" s="575"/>
      <c r="IKU1" s="575"/>
      <c r="IKV1" s="575"/>
      <c r="IKW1" s="575"/>
      <c r="IKX1" s="575"/>
      <c r="IKY1" s="575"/>
      <c r="IKZ1" s="575"/>
      <c r="ILA1" s="575"/>
      <c r="ILB1" s="575"/>
      <c r="ILC1" s="575"/>
      <c r="ILD1" s="575"/>
      <c r="ILE1" s="575"/>
      <c r="ILF1" s="575"/>
      <c r="ILG1" s="575"/>
      <c r="ILH1" s="575"/>
      <c r="ILI1" s="575"/>
      <c r="ILJ1" s="575"/>
      <c r="ILK1" s="575"/>
      <c r="ILL1" s="575"/>
      <c r="ILM1" s="575"/>
      <c r="ILN1" s="575"/>
      <c r="ILO1" s="575"/>
      <c r="ILP1" s="575"/>
      <c r="ILQ1" s="575"/>
      <c r="ILR1" s="575"/>
      <c r="ILS1" s="575"/>
      <c r="ILT1" s="575"/>
      <c r="ILU1" s="575"/>
      <c r="ILV1" s="575"/>
      <c r="ILW1" s="575"/>
      <c r="ILX1" s="575"/>
      <c r="ILY1" s="575"/>
      <c r="ILZ1" s="575"/>
      <c r="IMA1" s="575"/>
      <c r="IMB1" s="575"/>
      <c r="IMC1" s="575"/>
      <c r="IMD1" s="575"/>
      <c r="IME1" s="575"/>
      <c r="IMF1" s="575"/>
      <c r="IMG1" s="575"/>
      <c r="IMH1" s="575"/>
      <c r="IMI1" s="575"/>
      <c r="IMJ1" s="575"/>
      <c r="IMK1" s="575"/>
      <c r="IML1" s="575"/>
      <c r="IMM1" s="575"/>
      <c r="IMN1" s="575"/>
      <c r="IMO1" s="575"/>
      <c r="IMP1" s="575"/>
      <c r="IMQ1" s="575"/>
      <c r="IMR1" s="575"/>
      <c r="IMS1" s="575"/>
      <c r="IMT1" s="575"/>
      <c r="IMU1" s="575"/>
      <c r="IMV1" s="575"/>
      <c r="IMW1" s="575"/>
      <c r="IMX1" s="575"/>
      <c r="IMY1" s="575"/>
      <c r="IMZ1" s="575"/>
      <c r="INA1" s="575"/>
      <c r="INB1" s="575"/>
      <c r="INC1" s="575"/>
      <c r="IND1" s="575"/>
      <c r="INE1" s="575"/>
      <c r="INF1" s="575"/>
      <c r="ING1" s="575"/>
      <c r="INH1" s="575"/>
      <c r="INI1" s="575"/>
      <c r="INJ1" s="575"/>
      <c r="INK1" s="575"/>
      <c r="INL1" s="575"/>
      <c r="INM1" s="575"/>
      <c r="INN1" s="575"/>
      <c r="INO1" s="575"/>
      <c r="INP1" s="575"/>
      <c r="INQ1" s="575"/>
      <c r="INR1" s="575"/>
      <c r="INS1" s="575"/>
      <c r="INT1" s="575"/>
      <c r="INU1" s="575"/>
      <c r="INV1" s="575"/>
      <c r="INW1" s="575"/>
      <c r="INX1" s="575"/>
      <c r="INY1" s="575"/>
      <c r="INZ1" s="575"/>
      <c r="IOA1" s="575"/>
      <c r="IOB1" s="575"/>
      <c r="IOC1" s="575"/>
      <c r="IOD1" s="575"/>
      <c r="IOE1" s="575"/>
      <c r="IOF1" s="575"/>
      <c r="IOG1" s="575"/>
      <c r="IOH1" s="575"/>
      <c r="IOI1" s="575"/>
      <c r="IOJ1" s="575"/>
      <c r="IOK1" s="575"/>
      <c r="IOL1" s="575"/>
      <c r="IOM1" s="575"/>
      <c r="ION1" s="575"/>
      <c r="IOO1" s="575"/>
      <c r="IOP1" s="575"/>
      <c r="IOQ1" s="575"/>
      <c r="IOR1" s="575"/>
      <c r="IOS1" s="575"/>
      <c r="IOT1" s="575"/>
      <c r="IOU1" s="575"/>
      <c r="IOV1" s="575"/>
      <c r="IOW1" s="575"/>
      <c r="IOX1" s="575"/>
      <c r="IOY1" s="575"/>
      <c r="IOZ1" s="575"/>
      <c r="IPA1" s="575"/>
      <c r="IPB1" s="575"/>
      <c r="IPC1" s="575"/>
      <c r="IPD1" s="575"/>
      <c r="IPE1" s="575"/>
      <c r="IPF1" s="575"/>
      <c r="IPG1" s="575"/>
      <c r="IPH1" s="575"/>
      <c r="IPI1" s="575"/>
      <c r="IPJ1" s="575"/>
      <c r="IPK1" s="575"/>
      <c r="IPL1" s="575"/>
      <c r="IPM1" s="575"/>
      <c r="IPN1" s="575"/>
      <c r="IPO1" s="575"/>
      <c r="IPP1" s="575"/>
      <c r="IPQ1" s="575"/>
      <c r="IPR1" s="575"/>
      <c r="IPS1" s="575"/>
      <c r="IPT1" s="575"/>
      <c r="IPU1" s="575"/>
      <c r="IPV1" s="575"/>
      <c r="IPW1" s="575"/>
      <c r="IPX1" s="575"/>
      <c r="IPY1" s="575"/>
      <c r="IPZ1" s="575"/>
      <c r="IQA1" s="575"/>
      <c r="IQB1" s="575"/>
      <c r="IQC1" s="575"/>
      <c r="IQD1" s="575"/>
      <c r="IQE1" s="575"/>
      <c r="IQF1" s="575"/>
      <c r="IQG1" s="575"/>
      <c r="IQH1" s="575"/>
      <c r="IQI1" s="575"/>
      <c r="IQJ1" s="575"/>
      <c r="IQK1" s="575"/>
      <c r="IQL1" s="575"/>
      <c r="IQM1" s="575"/>
      <c r="IQN1" s="575"/>
      <c r="IQO1" s="575"/>
      <c r="IQP1" s="575"/>
      <c r="IQQ1" s="575"/>
      <c r="IQR1" s="575"/>
      <c r="IQS1" s="575"/>
      <c r="IQT1" s="575"/>
      <c r="IQU1" s="575"/>
      <c r="IQV1" s="575"/>
      <c r="IQW1" s="575"/>
      <c r="IQX1" s="575"/>
      <c r="IQY1" s="575"/>
      <c r="IQZ1" s="575"/>
      <c r="IRA1" s="575"/>
      <c r="IRB1" s="575"/>
      <c r="IRC1" s="575"/>
      <c r="IRD1" s="575"/>
      <c r="IRE1" s="575"/>
      <c r="IRF1" s="575"/>
      <c r="IRG1" s="575"/>
      <c r="IRH1" s="575"/>
      <c r="IRI1" s="575"/>
      <c r="IRJ1" s="575"/>
      <c r="IRK1" s="575"/>
      <c r="IRL1" s="575"/>
      <c r="IRM1" s="575"/>
      <c r="IRN1" s="575"/>
      <c r="IRO1" s="575"/>
      <c r="IRP1" s="575"/>
      <c r="IRQ1" s="575"/>
      <c r="IRR1" s="575"/>
      <c r="IRS1" s="575"/>
      <c r="IRT1" s="575"/>
      <c r="IRU1" s="575"/>
      <c r="IRV1" s="575"/>
      <c r="IRW1" s="575"/>
      <c r="IRX1" s="575"/>
      <c r="IRY1" s="575"/>
      <c r="IRZ1" s="575"/>
      <c r="ISA1" s="575"/>
      <c r="ISB1" s="575"/>
      <c r="ISC1" s="575"/>
      <c r="ISD1" s="575"/>
      <c r="ISE1" s="575"/>
      <c r="ISF1" s="575"/>
      <c r="ISG1" s="575"/>
      <c r="ISH1" s="575"/>
      <c r="ISI1" s="575"/>
      <c r="ISJ1" s="575"/>
      <c r="ISK1" s="575"/>
      <c r="ISL1" s="575"/>
      <c r="ISM1" s="575"/>
      <c r="ISN1" s="575"/>
      <c r="ISO1" s="575"/>
      <c r="ISP1" s="575"/>
      <c r="ISQ1" s="575"/>
      <c r="ISR1" s="575"/>
      <c r="ISS1" s="575"/>
      <c r="IST1" s="575"/>
      <c r="ISU1" s="575"/>
      <c r="ISV1" s="575"/>
      <c r="ISW1" s="575"/>
      <c r="ISX1" s="575"/>
      <c r="ISY1" s="575"/>
      <c r="ISZ1" s="575"/>
      <c r="ITA1" s="575"/>
      <c r="ITB1" s="575"/>
      <c r="ITC1" s="575"/>
      <c r="ITD1" s="575"/>
      <c r="ITE1" s="575"/>
      <c r="ITF1" s="575"/>
      <c r="ITG1" s="575"/>
      <c r="ITH1" s="575"/>
      <c r="ITI1" s="575"/>
      <c r="ITJ1" s="575"/>
      <c r="ITK1" s="575"/>
      <c r="ITL1" s="575"/>
      <c r="ITM1" s="575"/>
      <c r="ITN1" s="575"/>
      <c r="ITO1" s="575"/>
      <c r="ITP1" s="575"/>
      <c r="ITQ1" s="575"/>
      <c r="ITR1" s="575"/>
      <c r="ITS1" s="575"/>
      <c r="ITT1" s="575"/>
      <c r="ITU1" s="575"/>
      <c r="ITV1" s="575"/>
      <c r="ITW1" s="575"/>
      <c r="ITX1" s="575"/>
      <c r="ITY1" s="575"/>
      <c r="ITZ1" s="575"/>
      <c r="IUA1" s="575"/>
      <c r="IUB1" s="575"/>
      <c r="IUC1" s="575"/>
      <c r="IUD1" s="575"/>
      <c r="IUE1" s="575"/>
      <c r="IUF1" s="575"/>
      <c r="IUG1" s="575"/>
      <c r="IUH1" s="575"/>
      <c r="IUI1" s="575"/>
      <c r="IUJ1" s="575"/>
      <c r="IUK1" s="575"/>
      <c r="IUL1" s="575"/>
      <c r="IUM1" s="575"/>
      <c r="IUN1" s="575"/>
      <c r="IUO1" s="575"/>
      <c r="IUP1" s="575"/>
      <c r="IUQ1" s="575"/>
      <c r="IUR1" s="575"/>
      <c r="IUS1" s="575"/>
      <c r="IUT1" s="575"/>
      <c r="IUU1" s="575"/>
      <c r="IUV1" s="575"/>
      <c r="IUW1" s="575"/>
      <c r="IUX1" s="575"/>
      <c r="IUY1" s="575"/>
      <c r="IUZ1" s="575"/>
      <c r="IVA1" s="575"/>
      <c r="IVB1" s="575"/>
      <c r="IVC1" s="575"/>
      <c r="IVD1" s="575"/>
      <c r="IVE1" s="575"/>
      <c r="IVF1" s="575"/>
      <c r="IVG1" s="575"/>
      <c r="IVH1" s="575"/>
      <c r="IVI1" s="575"/>
      <c r="IVJ1" s="575"/>
      <c r="IVK1" s="575"/>
      <c r="IVL1" s="575"/>
      <c r="IVM1" s="575"/>
      <c r="IVN1" s="575"/>
      <c r="IVO1" s="575"/>
      <c r="IVP1" s="575"/>
      <c r="IVQ1" s="575"/>
      <c r="IVR1" s="575"/>
      <c r="IVS1" s="575"/>
      <c r="IVT1" s="575"/>
      <c r="IVU1" s="575"/>
      <c r="IVV1" s="575"/>
      <c r="IVW1" s="575"/>
      <c r="IVX1" s="575"/>
      <c r="IVY1" s="575"/>
      <c r="IVZ1" s="575"/>
      <c r="IWA1" s="575"/>
      <c r="IWB1" s="575"/>
      <c r="IWC1" s="575"/>
      <c r="IWD1" s="575"/>
      <c r="IWE1" s="575"/>
      <c r="IWF1" s="575"/>
      <c r="IWG1" s="575"/>
      <c r="IWH1" s="575"/>
      <c r="IWI1" s="575"/>
      <c r="IWJ1" s="575"/>
      <c r="IWK1" s="575"/>
      <c r="IWL1" s="575"/>
      <c r="IWM1" s="575"/>
      <c r="IWN1" s="575"/>
      <c r="IWO1" s="575"/>
      <c r="IWP1" s="575"/>
      <c r="IWQ1" s="575"/>
      <c r="IWR1" s="575"/>
      <c r="IWS1" s="575"/>
      <c r="IWT1" s="575"/>
      <c r="IWU1" s="575"/>
      <c r="IWV1" s="575"/>
      <c r="IWW1" s="575"/>
      <c r="IWX1" s="575"/>
      <c r="IWY1" s="575"/>
      <c r="IWZ1" s="575"/>
      <c r="IXA1" s="575"/>
      <c r="IXB1" s="575"/>
      <c r="IXC1" s="575"/>
      <c r="IXD1" s="575"/>
      <c r="IXE1" s="575"/>
      <c r="IXF1" s="575"/>
      <c r="IXG1" s="575"/>
      <c r="IXH1" s="575"/>
      <c r="IXI1" s="575"/>
      <c r="IXJ1" s="575"/>
      <c r="IXK1" s="575"/>
      <c r="IXL1" s="575"/>
      <c r="IXM1" s="575"/>
      <c r="IXN1" s="575"/>
      <c r="IXO1" s="575"/>
      <c r="IXP1" s="575"/>
      <c r="IXQ1" s="575"/>
      <c r="IXR1" s="575"/>
      <c r="IXS1" s="575"/>
      <c r="IXT1" s="575"/>
      <c r="IXU1" s="575"/>
      <c r="IXV1" s="575"/>
      <c r="IXW1" s="575"/>
      <c r="IXX1" s="575"/>
      <c r="IXY1" s="575"/>
      <c r="IXZ1" s="575"/>
      <c r="IYA1" s="575"/>
      <c r="IYB1" s="575"/>
      <c r="IYC1" s="575"/>
      <c r="IYD1" s="575"/>
      <c r="IYE1" s="575"/>
      <c r="IYF1" s="575"/>
      <c r="IYG1" s="575"/>
      <c r="IYH1" s="575"/>
      <c r="IYI1" s="575"/>
      <c r="IYJ1" s="575"/>
      <c r="IYK1" s="575"/>
      <c r="IYL1" s="575"/>
      <c r="IYM1" s="575"/>
      <c r="IYN1" s="575"/>
      <c r="IYO1" s="575"/>
      <c r="IYP1" s="575"/>
      <c r="IYQ1" s="575"/>
      <c r="IYR1" s="575"/>
      <c r="IYS1" s="575"/>
      <c r="IYT1" s="575"/>
      <c r="IYU1" s="575"/>
      <c r="IYV1" s="575"/>
      <c r="IYW1" s="575"/>
      <c r="IYX1" s="575"/>
      <c r="IYY1" s="575"/>
      <c r="IYZ1" s="575"/>
      <c r="IZA1" s="575"/>
      <c r="IZB1" s="575"/>
      <c r="IZC1" s="575"/>
      <c r="IZD1" s="575"/>
      <c r="IZE1" s="575"/>
      <c r="IZF1" s="575"/>
      <c r="IZG1" s="575"/>
      <c r="IZH1" s="575"/>
      <c r="IZI1" s="575"/>
      <c r="IZJ1" s="575"/>
      <c r="IZK1" s="575"/>
      <c r="IZL1" s="575"/>
      <c r="IZM1" s="575"/>
      <c r="IZN1" s="575"/>
      <c r="IZO1" s="575"/>
      <c r="IZP1" s="575"/>
      <c r="IZQ1" s="575"/>
      <c r="IZR1" s="575"/>
      <c r="IZS1" s="575"/>
      <c r="IZT1" s="575"/>
      <c r="IZU1" s="575"/>
      <c r="IZV1" s="575"/>
      <c r="IZW1" s="575"/>
      <c r="IZX1" s="575"/>
      <c r="IZY1" s="575"/>
      <c r="IZZ1" s="575"/>
      <c r="JAA1" s="575"/>
      <c r="JAB1" s="575"/>
      <c r="JAC1" s="575"/>
      <c r="JAD1" s="575"/>
      <c r="JAE1" s="575"/>
      <c r="JAF1" s="575"/>
      <c r="JAG1" s="575"/>
      <c r="JAH1" s="575"/>
      <c r="JAI1" s="575"/>
      <c r="JAJ1" s="575"/>
      <c r="JAK1" s="575"/>
      <c r="JAL1" s="575"/>
      <c r="JAM1" s="575"/>
      <c r="JAN1" s="575"/>
      <c r="JAO1" s="575"/>
      <c r="JAP1" s="575"/>
      <c r="JAQ1" s="575"/>
      <c r="JAR1" s="575"/>
      <c r="JAS1" s="575"/>
      <c r="JAT1" s="575"/>
      <c r="JAU1" s="575"/>
      <c r="JAV1" s="575"/>
      <c r="JAW1" s="575"/>
      <c r="JAX1" s="575"/>
      <c r="JAY1" s="575"/>
      <c r="JAZ1" s="575"/>
      <c r="JBA1" s="575"/>
      <c r="JBB1" s="575"/>
      <c r="JBC1" s="575"/>
      <c r="JBD1" s="575"/>
      <c r="JBE1" s="575"/>
      <c r="JBF1" s="575"/>
      <c r="JBG1" s="575"/>
      <c r="JBH1" s="575"/>
      <c r="JBI1" s="575"/>
      <c r="JBJ1" s="575"/>
      <c r="JBK1" s="575"/>
      <c r="JBL1" s="575"/>
      <c r="JBM1" s="575"/>
      <c r="JBN1" s="575"/>
      <c r="JBO1" s="575"/>
      <c r="JBP1" s="575"/>
      <c r="JBQ1" s="575"/>
      <c r="JBR1" s="575"/>
      <c r="JBS1" s="575"/>
      <c r="JBT1" s="575"/>
      <c r="JBU1" s="575"/>
      <c r="JBV1" s="575"/>
      <c r="JBW1" s="575"/>
      <c r="JBX1" s="575"/>
      <c r="JBY1" s="575"/>
      <c r="JBZ1" s="575"/>
      <c r="JCA1" s="575"/>
      <c r="JCB1" s="575"/>
      <c r="JCC1" s="575"/>
      <c r="JCD1" s="575"/>
      <c r="JCE1" s="575"/>
      <c r="JCF1" s="575"/>
      <c r="JCG1" s="575"/>
      <c r="JCH1" s="575"/>
      <c r="JCI1" s="575"/>
      <c r="JCJ1" s="575"/>
      <c r="JCK1" s="575"/>
      <c r="JCL1" s="575"/>
      <c r="JCM1" s="575"/>
      <c r="JCN1" s="575"/>
      <c r="JCO1" s="575"/>
      <c r="JCP1" s="575"/>
      <c r="JCQ1" s="575"/>
      <c r="JCR1" s="575"/>
      <c r="JCS1" s="575"/>
      <c r="JCT1" s="575"/>
      <c r="JCU1" s="575"/>
      <c r="JCV1" s="575"/>
      <c r="JCW1" s="575"/>
      <c r="JCX1" s="575"/>
      <c r="JCY1" s="575"/>
      <c r="JCZ1" s="575"/>
      <c r="JDA1" s="575"/>
      <c r="JDB1" s="575"/>
      <c r="JDC1" s="575"/>
      <c r="JDD1" s="575"/>
      <c r="JDE1" s="575"/>
      <c r="JDF1" s="575"/>
      <c r="JDG1" s="575"/>
      <c r="JDH1" s="575"/>
      <c r="JDI1" s="575"/>
      <c r="JDJ1" s="575"/>
      <c r="JDK1" s="575"/>
      <c r="JDL1" s="575"/>
      <c r="JDM1" s="575"/>
      <c r="JDN1" s="575"/>
      <c r="JDO1" s="575"/>
      <c r="JDP1" s="575"/>
      <c r="JDQ1" s="575"/>
      <c r="JDR1" s="575"/>
      <c r="JDS1" s="575"/>
      <c r="JDT1" s="575"/>
      <c r="JDU1" s="575"/>
      <c r="JDV1" s="575"/>
      <c r="JDW1" s="575"/>
      <c r="JDX1" s="575"/>
      <c r="JDY1" s="575"/>
      <c r="JDZ1" s="575"/>
      <c r="JEA1" s="575"/>
      <c r="JEB1" s="575"/>
      <c r="JEC1" s="575"/>
      <c r="JED1" s="575"/>
      <c r="JEE1" s="575"/>
      <c r="JEF1" s="575"/>
      <c r="JEG1" s="575"/>
      <c r="JEH1" s="575"/>
      <c r="JEI1" s="575"/>
      <c r="JEJ1" s="575"/>
      <c r="JEK1" s="575"/>
      <c r="JEL1" s="575"/>
      <c r="JEM1" s="575"/>
      <c r="JEN1" s="575"/>
      <c r="JEO1" s="575"/>
      <c r="JEP1" s="575"/>
      <c r="JEQ1" s="575"/>
      <c r="JER1" s="575"/>
      <c r="JES1" s="575"/>
      <c r="JET1" s="575"/>
      <c r="JEU1" s="575"/>
      <c r="JEV1" s="575"/>
      <c r="JEW1" s="575"/>
      <c r="JEX1" s="575"/>
      <c r="JEY1" s="575"/>
      <c r="JEZ1" s="575"/>
      <c r="JFA1" s="575"/>
      <c r="JFB1" s="575"/>
      <c r="JFC1" s="575"/>
      <c r="JFD1" s="575"/>
      <c r="JFE1" s="575"/>
      <c r="JFF1" s="575"/>
      <c r="JFG1" s="575"/>
      <c r="JFH1" s="575"/>
      <c r="JFI1" s="575"/>
      <c r="JFJ1" s="575"/>
      <c r="JFK1" s="575"/>
      <c r="JFL1" s="575"/>
      <c r="JFM1" s="575"/>
      <c r="JFN1" s="575"/>
      <c r="JFO1" s="575"/>
      <c r="JFP1" s="575"/>
      <c r="JFQ1" s="575"/>
      <c r="JFR1" s="575"/>
      <c r="JFS1" s="575"/>
      <c r="JFT1" s="575"/>
      <c r="JFU1" s="575"/>
      <c r="JFV1" s="575"/>
      <c r="JFW1" s="575"/>
      <c r="JFX1" s="575"/>
      <c r="JFY1" s="575"/>
      <c r="JFZ1" s="575"/>
      <c r="JGA1" s="575"/>
      <c r="JGB1" s="575"/>
      <c r="JGC1" s="575"/>
      <c r="JGD1" s="575"/>
      <c r="JGE1" s="575"/>
      <c r="JGF1" s="575"/>
      <c r="JGG1" s="575"/>
      <c r="JGH1" s="575"/>
      <c r="JGI1" s="575"/>
      <c r="JGJ1" s="575"/>
      <c r="JGK1" s="575"/>
      <c r="JGL1" s="575"/>
      <c r="JGM1" s="575"/>
      <c r="JGN1" s="575"/>
      <c r="JGO1" s="575"/>
      <c r="JGP1" s="575"/>
      <c r="JGQ1" s="575"/>
      <c r="JGR1" s="575"/>
      <c r="JGS1" s="575"/>
      <c r="JGT1" s="575"/>
      <c r="JGU1" s="575"/>
      <c r="JGV1" s="575"/>
      <c r="JGW1" s="575"/>
      <c r="JGX1" s="575"/>
      <c r="JGY1" s="575"/>
      <c r="JGZ1" s="575"/>
      <c r="JHA1" s="575"/>
      <c r="JHB1" s="575"/>
      <c r="JHC1" s="575"/>
      <c r="JHD1" s="575"/>
      <c r="JHE1" s="575"/>
      <c r="JHF1" s="575"/>
      <c r="JHG1" s="575"/>
      <c r="JHH1" s="575"/>
      <c r="JHI1" s="575"/>
      <c r="JHJ1" s="575"/>
      <c r="JHK1" s="575"/>
      <c r="JHL1" s="575"/>
      <c r="JHM1" s="575"/>
      <c r="JHN1" s="575"/>
      <c r="JHO1" s="575"/>
      <c r="JHP1" s="575"/>
      <c r="JHQ1" s="575"/>
      <c r="JHR1" s="575"/>
      <c r="JHS1" s="575"/>
      <c r="JHT1" s="575"/>
      <c r="JHU1" s="575"/>
      <c r="JHV1" s="575"/>
      <c r="JHW1" s="575"/>
      <c r="JHX1" s="575"/>
      <c r="JHY1" s="575"/>
      <c r="JHZ1" s="575"/>
      <c r="JIA1" s="575"/>
      <c r="JIB1" s="575"/>
      <c r="JIC1" s="575"/>
      <c r="JID1" s="575"/>
      <c r="JIE1" s="575"/>
      <c r="JIF1" s="575"/>
      <c r="JIG1" s="575"/>
      <c r="JIH1" s="575"/>
      <c r="JII1" s="575"/>
      <c r="JIJ1" s="575"/>
      <c r="JIK1" s="575"/>
      <c r="JIL1" s="575"/>
      <c r="JIM1" s="575"/>
      <c r="JIN1" s="575"/>
      <c r="JIO1" s="575"/>
      <c r="JIP1" s="575"/>
      <c r="JIQ1" s="575"/>
      <c r="JIR1" s="575"/>
      <c r="JIS1" s="575"/>
      <c r="JIT1" s="575"/>
      <c r="JIU1" s="575"/>
      <c r="JIV1" s="575"/>
      <c r="JIW1" s="575"/>
      <c r="JIX1" s="575"/>
      <c r="JIY1" s="575"/>
      <c r="JIZ1" s="575"/>
      <c r="JJA1" s="575"/>
      <c r="JJB1" s="575"/>
      <c r="JJC1" s="575"/>
      <c r="JJD1" s="575"/>
      <c r="JJE1" s="575"/>
      <c r="JJF1" s="575"/>
      <c r="JJG1" s="575"/>
      <c r="JJH1" s="575"/>
      <c r="JJI1" s="575"/>
      <c r="JJJ1" s="575"/>
      <c r="JJK1" s="575"/>
      <c r="JJL1" s="575"/>
      <c r="JJM1" s="575"/>
      <c r="JJN1" s="575"/>
      <c r="JJO1" s="575"/>
      <c r="JJP1" s="575"/>
      <c r="JJQ1" s="575"/>
      <c r="JJR1" s="575"/>
      <c r="JJS1" s="575"/>
      <c r="JJT1" s="575"/>
      <c r="JJU1" s="575"/>
      <c r="JJV1" s="575"/>
      <c r="JJW1" s="575"/>
      <c r="JJX1" s="575"/>
      <c r="JJY1" s="575"/>
      <c r="JJZ1" s="575"/>
      <c r="JKA1" s="575"/>
      <c r="JKB1" s="575"/>
      <c r="JKC1" s="575"/>
      <c r="JKD1" s="575"/>
      <c r="JKE1" s="575"/>
      <c r="JKF1" s="575"/>
      <c r="JKG1" s="575"/>
      <c r="JKH1" s="575"/>
      <c r="JKI1" s="575"/>
      <c r="JKJ1" s="575"/>
      <c r="JKK1" s="575"/>
      <c r="JKL1" s="575"/>
      <c r="JKM1" s="575"/>
      <c r="JKN1" s="575"/>
      <c r="JKO1" s="575"/>
      <c r="JKP1" s="575"/>
      <c r="JKQ1" s="575"/>
      <c r="JKR1" s="575"/>
      <c r="JKS1" s="575"/>
      <c r="JKT1" s="575"/>
      <c r="JKU1" s="575"/>
      <c r="JKV1" s="575"/>
      <c r="JKW1" s="575"/>
      <c r="JKX1" s="575"/>
      <c r="JKY1" s="575"/>
      <c r="JKZ1" s="575"/>
      <c r="JLA1" s="575"/>
      <c r="JLB1" s="575"/>
      <c r="JLC1" s="575"/>
      <c r="JLD1" s="575"/>
      <c r="JLE1" s="575"/>
      <c r="JLF1" s="575"/>
      <c r="JLG1" s="575"/>
      <c r="JLH1" s="575"/>
      <c r="JLI1" s="575"/>
      <c r="JLJ1" s="575"/>
      <c r="JLK1" s="575"/>
      <c r="JLL1" s="575"/>
      <c r="JLM1" s="575"/>
      <c r="JLN1" s="575"/>
      <c r="JLO1" s="575"/>
      <c r="JLP1" s="575"/>
      <c r="JLQ1" s="575"/>
      <c r="JLR1" s="575"/>
      <c r="JLS1" s="575"/>
      <c r="JLT1" s="575"/>
      <c r="JLU1" s="575"/>
      <c r="JLV1" s="575"/>
      <c r="JLW1" s="575"/>
      <c r="JLX1" s="575"/>
      <c r="JLY1" s="575"/>
      <c r="JLZ1" s="575"/>
      <c r="JMA1" s="575"/>
      <c r="JMB1" s="575"/>
      <c r="JMC1" s="575"/>
      <c r="JMD1" s="575"/>
      <c r="JME1" s="575"/>
      <c r="JMF1" s="575"/>
      <c r="JMG1" s="575"/>
      <c r="JMH1" s="575"/>
      <c r="JMI1" s="575"/>
      <c r="JMJ1" s="575"/>
      <c r="JMK1" s="575"/>
      <c r="JML1" s="575"/>
      <c r="JMM1" s="575"/>
      <c r="JMN1" s="575"/>
      <c r="JMO1" s="575"/>
      <c r="JMP1" s="575"/>
      <c r="JMQ1" s="575"/>
      <c r="JMR1" s="575"/>
      <c r="JMS1" s="575"/>
      <c r="JMT1" s="575"/>
      <c r="JMU1" s="575"/>
      <c r="JMV1" s="575"/>
      <c r="JMW1" s="575"/>
      <c r="JMX1" s="575"/>
      <c r="JMY1" s="575"/>
      <c r="JMZ1" s="575"/>
      <c r="JNA1" s="575"/>
      <c r="JNB1" s="575"/>
      <c r="JNC1" s="575"/>
      <c r="JND1" s="575"/>
      <c r="JNE1" s="575"/>
      <c r="JNF1" s="575"/>
      <c r="JNG1" s="575"/>
      <c r="JNH1" s="575"/>
      <c r="JNI1" s="575"/>
      <c r="JNJ1" s="575"/>
      <c r="JNK1" s="575"/>
      <c r="JNL1" s="575"/>
      <c r="JNM1" s="575"/>
      <c r="JNN1" s="575"/>
      <c r="JNO1" s="575"/>
      <c r="JNP1" s="575"/>
      <c r="JNQ1" s="575"/>
      <c r="JNR1" s="575"/>
      <c r="JNS1" s="575"/>
      <c r="JNT1" s="575"/>
      <c r="JNU1" s="575"/>
      <c r="JNV1" s="575"/>
      <c r="JNW1" s="575"/>
      <c r="JNX1" s="575"/>
      <c r="JNY1" s="575"/>
      <c r="JNZ1" s="575"/>
      <c r="JOA1" s="575"/>
      <c r="JOB1" s="575"/>
      <c r="JOC1" s="575"/>
      <c r="JOD1" s="575"/>
      <c r="JOE1" s="575"/>
      <c r="JOF1" s="575"/>
      <c r="JOG1" s="575"/>
      <c r="JOH1" s="575"/>
      <c r="JOI1" s="575"/>
      <c r="JOJ1" s="575"/>
      <c r="JOK1" s="575"/>
      <c r="JOL1" s="575"/>
      <c r="JOM1" s="575"/>
      <c r="JON1" s="575"/>
      <c r="JOO1" s="575"/>
      <c r="JOP1" s="575"/>
      <c r="JOQ1" s="575"/>
      <c r="JOR1" s="575"/>
      <c r="JOS1" s="575"/>
      <c r="JOT1" s="575"/>
      <c r="JOU1" s="575"/>
      <c r="JOV1" s="575"/>
      <c r="JOW1" s="575"/>
      <c r="JOX1" s="575"/>
      <c r="JOY1" s="575"/>
      <c r="JOZ1" s="575"/>
      <c r="JPA1" s="575"/>
      <c r="JPB1" s="575"/>
      <c r="JPC1" s="575"/>
      <c r="JPD1" s="575"/>
      <c r="JPE1" s="575"/>
      <c r="JPF1" s="575"/>
      <c r="JPG1" s="575"/>
      <c r="JPH1" s="575"/>
      <c r="JPI1" s="575"/>
      <c r="JPJ1" s="575"/>
      <c r="JPK1" s="575"/>
      <c r="JPL1" s="575"/>
      <c r="JPM1" s="575"/>
      <c r="JPN1" s="575"/>
      <c r="JPO1" s="575"/>
      <c r="JPP1" s="575"/>
      <c r="JPQ1" s="575"/>
      <c r="JPR1" s="575"/>
      <c r="JPS1" s="575"/>
      <c r="JPT1" s="575"/>
      <c r="JPU1" s="575"/>
      <c r="JPV1" s="575"/>
      <c r="JPW1" s="575"/>
      <c r="JPX1" s="575"/>
      <c r="JPY1" s="575"/>
      <c r="JPZ1" s="575"/>
      <c r="JQA1" s="575"/>
      <c r="JQB1" s="575"/>
      <c r="JQC1" s="575"/>
      <c r="JQD1" s="575"/>
      <c r="JQE1" s="575"/>
      <c r="JQF1" s="575"/>
      <c r="JQG1" s="575"/>
      <c r="JQH1" s="575"/>
      <c r="JQI1" s="575"/>
      <c r="JQJ1" s="575"/>
      <c r="JQK1" s="575"/>
      <c r="JQL1" s="575"/>
      <c r="JQM1" s="575"/>
      <c r="JQN1" s="575"/>
      <c r="JQO1" s="575"/>
      <c r="JQP1" s="575"/>
      <c r="JQQ1" s="575"/>
      <c r="JQR1" s="575"/>
      <c r="JQS1" s="575"/>
      <c r="JQT1" s="575"/>
      <c r="JQU1" s="575"/>
      <c r="JQV1" s="575"/>
      <c r="JQW1" s="575"/>
      <c r="JQX1" s="575"/>
      <c r="JQY1" s="575"/>
      <c r="JQZ1" s="575"/>
      <c r="JRA1" s="575"/>
      <c r="JRB1" s="575"/>
      <c r="JRC1" s="575"/>
      <c r="JRD1" s="575"/>
      <c r="JRE1" s="575"/>
      <c r="JRF1" s="575"/>
      <c r="JRG1" s="575"/>
      <c r="JRH1" s="575"/>
      <c r="JRI1" s="575"/>
      <c r="JRJ1" s="575"/>
      <c r="JRK1" s="575"/>
      <c r="JRL1" s="575"/>
      <c r="JRM1" s="575"/>
      <c r="JRN1" s="575"/>
      <c r="JRO1" s="575"/>
      <c r="JRP1" s="575"/>
      <c r="JRQ1" s="575"/>
      <c r="JRR1" s="575"/>
      <c r="JRS1" s="575"/>
      <c r="JRT1" s="575"/>
      <c r="JRU1" s="575"/>
      <c r="JRV1" s="575"/>
      <c r="JRW1" s="575"/>
      <c r="JRX1" s="575"/>
      <c r="JRY1" s="575"/>
      <c r="JRZ1" s="575"/>
      <c r="JSA1" s="575"/>
      <c r="JSB1" s="575"/>
      <c r="JSC1" s="575"/>
      <c r="JSD1" s="575"/>
      <c r="JSE1" s="575"/>
      <c r="JSF1" s="575"/>
      <c r="JSG1" s="575"/>
      <c r="JSH1" s="575"/>
      <c r="JSI1" s="575"/>
      <c r="JSJ1" s="575"/>
      <c r="JSK1" s="575"/>
      <c r="JSL1" s="575"/>
      <c r="JSM1" s="575"/>
      <c r="JSN1" s="575"/>
      <c r="JSO1" s="575"/>
      <c r="JSP1" s="575"/>
      <c r="JSQ1" s="575"/>
      <c r="JSR1" s="575"/>
      <c r="JSS1" s="575"/>
      <c r="JST1" s="575"/>
      <c r="JSU1" s="575"/>
      <c r="JSV1" s="575"/>
      <c r="JSW1" s="575"/>
      <c r="JSX1" s="575"/>
      <c r="JSY1" s="575"/>
      <c r="JSZ1" s="575"/>
      <c r="JTA1" s="575"/>
      <c r="JTB1" s="575"/>
      <c r="JTC1" s="575"/>
      <c r="JTD1" s="575"/>
      <c r="JTE1" s="575"/>
      <c r="JTF1" s="575"/>
      <c r="JTG1" s="575"/>
      <c r="JTH1" s="575"/>
      <c r="JTI1" s="575"/>
      <c r="JTJ1" s="575"/>
      <c r="JTK1" s="575"/>
      <c r="JTL1" s="575"/>
      <c r="JTM1" s="575"/>
      <c r="JTN1" s="575"/>
      <c r="JTO1" s="575"/>
      <c r="JTP1" s="575"/>
      <c r="JTQ1" s="575"/>
      <c r="JTR1" s="575"/>
      <c r="JTS1" s="575"/>
      <c r="JTT1" s="575"/>
      <c r="JTU1" s="575"/>
      <c r="JTV1" s="575"/>
      <c r="JTW1" s="575"/>
      <c r="JTX1" s="575"/>
      <c r="JTY1" s="575"/>
      <c r="JTZ1" s="575"/>
      <c r="JUA1" s="575"/>
      <c r="JUB1" s="575"/>
      <c r="JUC1" s="575"/>
      <c r="JUD1" s="575"/>
      <c r="JUE1" s="575"/>
      <c r="JUF1" s="575"/>
      <c r="JUG1" s="575"/>
      <c r="JUH1" s="575"/>
      <c r="JUI1" s="575"/>
      <c r="JUJ1" s="575"/>
      <c r="JUK1" s="575"/>
      <c r="JUL1" s="575"/>
      <c r="JUM1" s="575"/>
      <c r="JUN1" s="575"/>
      <c r="JUO1" s="575"/>
      <c r="JUP1" s="575"/>
      <c r="JUQ1" s="575"/>
      <c r="JUR1" s="575"/>
      <c r="JUS1" s="575"/>
      <c r="JUT1" s="575"/>
      <c r="JUU1" s="575"/>
      <c r="JUV1" s="575"/>
      <c r="JUW1" s="575"/>
      <c r="JUX1" s="575"/>
      <c r="JUY1" s="575"/>
      <c r="JUZ1" s="575"/>
      <c r="JVA1" s="575"/>
      <c r="JVB1" s="575"/>
      <c r="JVC1" s="575"/>
      <c r="JVD1" s="575"/>
      <c r="JVE1" s="575"/>
      <c r="JVF1" s="575"/>
      <c r="JVG1" s="575"/>
      <c r="JVH1" s="575"/>
      <c r="JVI1" s="575"/>
      <c r="JVJ1" s="575"/>
      <c r="JVK1" s="575"/>
      <c r="JVL1" s="575"/>
      <c r="JVM1" s="575"/>
      <c r="JVN1" s="575"/>
      <c r="JVO1" s="575"/>
      <c r="JVP1" s="575"/>
      <c r="JVQ1" s="575"/>
      <c r="JVR1" s="575"/>
      <c r="JVS1" s="575"/>
      <c r="JVT1" s="575"/>
      <c r="JVU1" s="575"/>
      <c r="JVV1" s="575"/>
      <c r="JVW1" s="575"/>
      <c r="JVX1" s="575"/>
      <c r="JVY1" s="575"/>
      <c r="JVZ1" s="575"/>
      <c r="JWA1" s="575"/>
      <c r="JWB1" s="575"/>
      <c r="JWC1" s="575"/>
      <c r="JWD1" s="575"/>
      <c r="JWE1" s="575"/>
      <c r="JWF1" s="575"/>
      <c r="JWG1" s="575"/>
      <c r="JWH1" s="575"/>
      <c r="JWI1" s="575"/>
      <c r="JWJ1" s="575"/>
      <c r="JWK1" s="575"/>
      <c r="JWL1" s="575"/>
      <c r="JWM1" s="575"/>
      <c r="JWN1" s="575"/>
      <c r="JWO1" s="575"/>
      <c r="JWP1" s="575"/>
      <c r="JWQ1" s="575"/>
      <c r="JWR1" s="575"/>
      <c r="JWS1" s="575"/>
      <c r="JWT1" s="575"/>
      <c r="JWU1" s="575"/>
      <c r="JWV1" s="575"/>
      <c r="JWW1" s="575"/>
      <c r="JWX1" s="575"/>
      <c r="JWY1" s="575"/>
      <c r="JWZ1" s="575"/>
      <c r="JXA1" s="575"/>
      <c r="JXB1" s="575"/>
      <c r="JXC1" s="575"/>
      <c r="JXD1" s="575"/>
      <c r="JXE1" s="575"/>
      <c r="JXF1" s="575"/>
      <c r="JXG1" s="575"/>
      <c r="JXH1" s="575"/>
      <c r="JXI1" s="575"/>
      <c r="JXJ1" s="575"/>
      <c r="JXK1" s="575"/>
      <c r="JXL1" s="575"/>
      <c r="JXM1" s="575"/>
      <c r="JXN1" s="575"/>
      <c r="JXO1" s="575"/>
      <c r="JXP1" s="575"/>
      <c r="JXQ1" s="575"/>
      <c r="JXR1" s="575"/>
      <c r="JXS1" s="575"/>
      <c r="JXT1" s="575"/>
      <c r="JXU1" s="575"/>
      <c r="JXV1" s="575"/>
      <c r="JXW1" s="575"/>
      <c r="JXX1" s="575"/>
      <c r="JXY1" s="575"/>
      <c r="JXZ1" s="575"/>
      <c r="JYA1" s="575"/>
      <c r="JYB1" s="575"/>
      <c r="JYC1" s="575"/>
      <c r="JYD1" s="575"/>
      <c r="JYE1" s="575"/>
      <c r="JYF1" s="575"/>
      <c r="JYG1" s="575"/>
      <c r="JYH1" s="575"/>
      <c r="JYI1" s="575"/>
      <c r="JYJ1" s="575"/>
      <c r="JYK1" s="575"/>
      <c r="JYL1" s="575"/>
      <c r="JYM1" s="575"/>
      <c r="JYN1" s="575"/>
      <c r="JYO1" s="575"/>
      <c r="JYP1" s="575"/>
      <c r="JYQ1" s="575"/>
      <c r="JYR1" s="575"/>
      <c r="JYS1" s="575"/>
      <c r="JYT1" s="575"/>
      <c r="JYU1" s="575"/>
      <c r="JYV1" s="575"/>
      <c r="JYW1" s="575"/>
      <c r="JYX1" s="575"/>
      <c r="JYY1" s="575"/>
      <c r="JYZ1" s="575"/>
      <c r="JZA1" s="575"/>
      <c r="JZB1" s="575"/>
      <c r="JZC1" s="575"/>
      <c r="JZD1" s="575"/>
      <c r="JZE1" s="575"/>
      <c r="JZF1" s="575"/>
      <c r="JZG1" s="575"/>
      <c r="JZH1" s="575"/>
      <c r="JZI1" s="575"/>
      <c r="JZJ1" s="575"/>
      <c r="JZK1" s="575"/>
      <c r="JZL1" s="575"/>
      <c r="JZM1" s="575"/>
      <c r="JZN1" s="575"/>
      <c r="JZO1" s="575"/>
      <c r="JZP1" s="575"/>
      <c r="JZQ1" s="575"/>
      <c r="JZR1" s="575"/>
      <c r="JZS1" s="575"/>
      <c r="JZT1" s="575"/>
      <c r="JZU1" s="575"/>
      <c r="JZV1" s="575"/>
      <c r="JZW1" s="575"/>
      <c r="JZX1" s="575"/>
      <c r="JZY1" s="575"/>
      <c r="JZZ1" s="575"/>
      <c r="KAA1" s="575"/>
      <c r="KAB1" s="575"/>
      <c r="KAC1" s="575"/>
      <c r="KAD1" s="575"/>
      <c r="KAE1" s="575"/>
      <c r="KAF1" s="575"/>
      <c r="KAG1" s="575"/>
      <c r="KAH1" s="575"/>
      <c r="KAI1" s="575"/>
      <c r="KAJ1" s="575"/>
      <c r="KAK1" s="575"/>
      <c r="KAL1" s="575"/>
      <c r="KAM1" s="575"/>
      <c r="KAN1" s="575"/>
      <c r="KAO1" s="575"/>
      <c r="KAP1" s="575"/>
      <c r="KAQ1" s="575"/>
      <c r="KAR1" s="575"/>
      <c r="KAS1" s="575"/>
      <c r="KAT1" s="575"/>
      <c r="KAU1" s="575"/>
      <c r="KAV1" s="575"/>
      <c r="KAW1" s="575"/>
      <c r="KAX1" s="575"/>
      <c r="KAY1" s="575"/>
      <c r="KAZ1" s="575"/>
      <c r="KBA1" s="575"/>
      <c r="KBB1" s="575"/>
      <c r="KBC1" s="575"/>
      <c r="KBD1" s="575"/>
      <c r="KBE1" s="575"/>
      <c r="KBF1" s="575"/>
      <c r="KBG1" s="575"/>
      <c r="KBH1" s="575"/>
      <c r="KBI1" s="575"/>
      <c r="KBJ1" s="575"/>
      <c r="KBK1" s="575"/>
      <c r="KBL1" s="575"/>
      <c r="KBM1" s="575"/>
      <c r="KBN1" s="575"/>
      <c r="KBO1" s="575"/>
      <c r="KBP1" s="575"/>
      <c r="KBQ1" s="575"/>
      <c r="KBR1" s="575"/>
      <c r="KBS1" s="575"/>
      <c r="KBT1" s="575"/>
      <c r="KBU1" s="575"/>
      <c r="KBV1" s="575"/>
      <c r="KBW1" s="575"/>
      <c r="KBX1" s="575"/>
      <c r="KBY1" s="575"/>
      <c r="KBZ1" s="575"/>
      <c r="KCA1" s="575"/>
      <c r="KCB1" s="575"/>
      <c r="KCC1" s="575"/>
      <c r="KCD1" s="575"/>
      <c r="KCE1" s="575"/>
      <c r="KCF1" s="575"/>
      <c r="KCG1" s="575"/>
      <c r="KCH1" s="575"/>
      <c r="KCI1" s="575"/>
      <c r="KCJ1" s="575"/>
      <c r="KCK1" s="575"/>
      <c r="KCL1" s="575"/>
      <c r="KCM1" s="575"/>
      <c r="KCN1" s="575"/>
      <c r="KCO1" s="575"/>
      <c r="KCP1" s="575"/>
      <c r="KCQ1" s="575"/>
      <c r="KCR1" s="575"/>
      <c r="KCS1" s="575"/>
      <c r="KCT1" s="575"/>
      <c r="KCU1" s="575"/>
      <c r="KCV1" s="575"/>
      <c r="KCW1" s="575"/>
      <c r="KCX1" s="575"/>
      <c r="KCY1" s="575"/>
      <c r="KCZ1" s="575"/>
      <c r="KDA1" s="575"/>
      <c r="KDB1" s="575"/>
      <c r="KDC1" s="575"/>
      <c r="KDD1" s="575"/>
      <c r="KDE1" s="575"/>
      <c r="KDF1" s="575"/>
      <c r="KDG1" s="575"/>
      <c r="KDH1" s="575"/>
      <c r="KDI1" s="575"/>
      <c r="KDJ1" s="575"/>
      <c r="KDK1" s="575"/>
      <c r="KDL1" s="575"/>
      <c r="KDM1" s="575"/>
      <c r="KDN1" s="575"/>
      <c r="KDO1" s="575"/>
      <c r="KDP1" s="575"/>
      <c r="KDQ1" s="575"/>
      <c r="KDR1" s="575"/>
      <c r="KDS1" s="575"/>
      <c r="KDT1" s="575"/>
      <c r="KDU1" s="575"/>
      <c r="KDV1" s="575"/>
      <c r="KDW1" s="575"/>
      <c r="KDX1" s="575"/>
      <c r="KDY1" s="575"/>
      <c r="KDZ1" s="575"/>
      <c r="KEA1" s="575"/>
      <c r="KEB1" s="575"/>
      <c r="KEC1" s="575"/>
      <c r="KED1" s="575"/>
      <c r="KEE1" s="575"/>
      <c r="KEF1" s="575"/>
      <c r="KEG1" s="575"/>
      <c r="KEH1" s="575"/>
      <c r="KEI1" s="575"/>
      <c r="KEJ1" s="575"/>
      <c r="KEK1" s="575"/>
      <c r="KEL1" s="575"/>
      <c r="KEM1" s="575"/>
      <c r="KEN1" s="575"/>
      <c r="KEO1" s="575"/>
      <c r="KEP1" s="575"/>
      <c r="KEQ1" s="575"/>
      <c r="KER1" s="575"/>
      <c r="KES1" s="575"/>
      <c r="KET1" s="575"/>
      <c r="KEU1" s="575"/>
      <c r="KEV1" s="575"/>
      <c r="KEW1" s="575"/>
      <c r="KEX1" s="575"/>
      <c r="KEY1" s="575"/>
      <c r="KEZ1" s="575"/>
      <c r="KFA1" s="575"/>
      <c r="KFB1" s="575"/>
      <c r="KFC1" s="575"/>
      <c r="KFD1" s="575"/>
      <c r="KFE1" s="575"/>
      <c r="KFF1" s="575"/>
      <c r="KFG1" s="575"/>
      <c r="KFH1" s="575"/>
      <c r="KFI1" s="575"/>
      <c r="KFJ1" s="575"/>
      <c r="KFK1" s="575"/>
      <c r="KFL1" s="575"/>
      <c r="KFM1" s="575"/>
      <c r="KFN1" s="575"/>
      <c r="KFO1" s="575"/>
      <c r="KFP1" s="575"/>
      <c r="KFQ1" s="575"/>
      <c r="KFR1" s="575"/>
      <c r="KFS1" s="575"/>
      <c r="KFT1" s="575"/>
      <c r="KFU1" s="575"/>
      <c r="KFV1" s="575"/>
      <c r="KFW1" s="575"/>
      <c r="KFX1" s="575"/>
      <c r="KFY1" s="575"/>
      <c r="KFZ1" s="575"/>
      <c r="KGA1" s="575"/>
      <c r="KGB1" s="575"/>
      <c r="KGC1" s="575"/>
      <c r="KGD1" s="575"/>
      <c r="KGE1" s="575"/>
      <c r="KGF1" s="575"/>
      <c r="KGG1" s="575"/>
      <c r="KGH1" s="575"/>
      <c r="KGI1" s="575"/>
      <c r="KGJ1" s="575"/>
      <c r="KGK1" s="575"/>
      <c r="KGL1" s="575"/>
      <c r="KGM1" s="575"/>
      <c r="KGN1" s="575"/>
      <c r="KGO1" s="575"/>
      <c r="KGP1" s="575"/>
      <c r="KGQ1" s="575"/>
      <c r="KGR1" s="575"/>
      <c r="KGS1" s="575"/>
      <c r="KGT1" s="575"/>
      <c r="KGU1" s="575"/>
      <c r="KGV1" s="575"/>
      <c r="KGW1" s="575"/>
      <c r="KGX1" s="575"/>
      <c r="KGY1" s="575"/>
      <c r="KGZ1" s="575"/>
      <c r="KHA1" s="575"/>
      <c r="KHB1" s="575"/>
      <c r="KHC1" s="575"/>
      <c r="KHD1" s="575"/>
      <c r="KHE1" s="575"/>
      <c r="KHF1" s="575"/>
      <c r="KHG1" s="575"/>
      <c r="KHH1" s="575"/>
      <c r="KHI1" s="575"/>
      <c r="KHJ1" s="575"/>
      <c r="KHK1" s="575"/>
      <c r="KHL1" s="575"/>
      <c r="KHM1" s="575"/>
      <c r="KHN1" s="575"/>
      <c r="KHO1" s="575"/>
      <c r="KHP1" s="575"/>
      <c r="KHQ1" s="575"/>
      <c r="KHR1" s="575"/>
      <c r="KHS1" s="575"/>
      <c r="KHT1" s="575"/>
      <c r="KHU1" s="575"/>
      <c r="KHV1" s="575"/>
      <c r="KHW1" s="575"/>
      <c r="KHX1" s="575"/>
      <c r="KHY1" s="575"/>
      <c r="KHZ1" s="575"/>
      <c r="KIA1" s="575"/>
      <c r="KIB1" s="575"/>
      <c r="KIC1" s="575"/>
      <c r="KID1" s="575"/>
      <c r="KIE1" s="575"/>
      <c r="KIF1" s="575"/>
      <c r="KIG1" s="575"/>
      <c r="KIH1" s="575"/>
      <c r="KII1" s="575"/>
      <c r="KIJ1" s="575"/>
      <c r="KIK1" s="575"/>
      <c r="KIL1" s="575"/>
      <c r="KIM1" s="575"/>
      <c r="KIN1" s="575"/>
      <c r="KIO1" s="575"/>
      <c r="KIP1" s="575"/>
      <c r="KIQ1" s="575"/>
      <c r="KIR1" s="575"/>
      <c r="KIS1" s="575"/>
      <c r="KIT1" s="575"/>
      <c r="KIU1" s="575"/>
      <c r="KIV1" s="575"/>
      <c r="KIW1" s="575"/>
      <c r="KIX1" s="575"/>
      <c r="KIY1" s="575"/>
      <c r="KIZ1" s="575"/>
      <c r="KJA1" s="575"/>
      <c r="KJB1" s="575"/>
      <c r="KJC1" s="575"/>
      <c r="KJD1" s="575"/>
      <c r="KJE1" s="575"/>
      <c r="KJF1" s="575"/>
      <c r="KJG1" s="575"/>
      <c r="KJH1" s="575"/>
      <c r="KJI1" s="575"/>
      <c r="KJJ1" s="575"/>
      <c r="KJK1" s="575"/>
      <c r="KJL1" s="575"/>
      <c r="KJM1" s="575"/>
      <c r="KJN1" s="575"/>
      <c r="KJO1" s="575"/>
      <c r="KJP1" s="575"/>
      <c r="KJQ1" s="575"/>
      <c r="KJR1" s="575"/>
      <c r="KJS1" s="575"/>
      <c r="KJT1" s="575"/>
      <c r="KJU1" s="575"/>
      <c r="KJV1" s="575"/>
      <c r="KJW1" s="575"/>
      <c r="KJX1" s="575"/>
      <c r="KJY1" s="575"/>
      <c r="KJZ1" s="575"/>
      <c r="KKA1" s="575"/>
      <c r="KKB1" s="575"/>
      <c r="KKC1" s="575"/>
      <c r="KKD1" s="575"/>
      <c r="KKE1" s="575"/>
      <c r="KKF1" s="575"/>
      <c r="KKG1" s="575"/>
      <c r="KKH1" s="575"/>
      <c r="KKI1" s="575"/>
      <c r="KKJ1" s="575"/>
      <c r="KKK1" s="575"/>
      <c r="KKL1" s="575"/>
      <c r="KKM1" s="575"/>
      <c r="KKN1" s="575"/>
      <c r="KKO1" s="575"/>
      <c r="KKP1" s="575"/>
      <c r="KKQ1" s="575"/>
      <c r="KKR1" s="575"/>
      <c r="KKS1" s="575"/>
      <c r="KKT1" s="575"/>
      <c r="KKU1" s="575"/>
      <c r="KKV1" s="575"/>
      <c r="KKW1" s="575"/>
      <c r="KKX1" s="575"/>
      <c r="KKY1" s="575"/>
      <c r="KKZ1" s="575"/>
      <c r="KLA1" s="575"/>
      <c r="KLB1" s="575"/>
      <c r="KLC1" s="575"/>
      <c r="KLD1" s="575"/>
      <c r="KLE1" s="575"/>
      <c r="KLF1" s="575"/>
      <c r="KLG1" s="575"/>
      <c r="KLH1" s="575"/>
      <c r="KLI1" s="575"/>
      <c r="KLJ1" s="575"/>
      <c r="KLK1" s="575"/>
      <c r="KLL1" s="575"/>
      <c r="KLM1" s="575"/>
      <c r="KLN1" s="575"/>
      <c r="KLO1" s="575"/>
      <c r="KLP1" s="575"/>
      <c r="KLQ1" s="575"/>
      <c r="KLR1" s="575"/>
      <c r="KLS1" s="575"/>
      <c r="KLT1" s="575"/>
      <c r="KLU1" s="575"/>
      <c r="KLV1" s="575"/>
      <c r="KLW1" s="575"/>
      <c r="KLX1" s="575"/>
      <c r="KLY1" s="575"/>
      <c r="KLZ1" s="575"/>
      <c r="KMA1" s="575"/>
      <c r="KMB1" s="575"/>
      <c r="KMC1" s="575"/>
      <c r="KMD1" s="575"/>
      <c r="KME1" s="575"/>
      <c r="KMF1" s="575"/>
      <c r="KMG1" s="575"/>
      <c r="KMH1" s="575"/>
      <c r="KMI1" s="575"/>
      <c r="KMJ1" s="575"/>
      <c r="KMK1" s="575"/>
      <c r="KML1" s="575"/>
      <c r="KMM1" s="575"/>
      <c r="KMN1" s="575"/>
      <c r="KMO1" s="575"/>
      <c r="KMP1" s="575"/>
      <c r="KMQ1" s="575"/>
      <c r="KMR1" s="575"/>
      <c r="KMS1" s="575"/>
      <c r="KMT1" s="575"/>
      <c r="KMU1" s="575"/>
      <c r="KMV1" s="575"/>
      <c r="KMW1" s="575"/>
      <c r="KMX1" s="575"/>
      <c r="KMY1" s="575"/>
      <c r="KMZ1" s="575"/>
      <c r="KNA1" s="575"/>
      <c r="KNB1" s="575"/>
      <c r="KNC1" s="575"/>
      <c r="KND1" s="575"/>
      <c r="KNE1" s="575"/>
      <c r="KNF1" s="575"/>
      <c r="KNG1" s="575"/>
      <c r="KNH1" s="575"/>
      <c r="KNI1" s="575"/>
      <c r="KNJ1" s="575"/>
      <c r="KNK1" s="575"/>
      <c r="KNL1" s="575"/>
      <c r="KNM1" s="575"/>
      <c r="KNN1" s="575"/>
      <c r="KNO1" s="575"/>
      <c r="KNP1" s="575"/>
      <c r="KNQ1" s="575"/>
      <c r="KNR1" s="575"/>
      <c r="KNS1" s="575"/>
      <c r="KNT1" s="575"/>
      <c r="KNU1" s="575"/>
      <c r="KNV1" s="575"/>
      <c r="KNW1" s="575"/>
      <c r="KNX1" s="575"/>
      <c r="KNY1" s="575"/>
      <c r="KNZ1" s="575"/>
      <c r="KOA1" s="575"/>
      <c r="KOB1" s="575"/>
      <c r="KOC1" s="575"/>
      <c r="KOD1" s="575"/>
      <c r="KOE1" s="575"/>
      <c r="KOF1" s="575"/>
      <c r="KOG1" s="575"/>
      <c r="KOH1" s="575"/>
      <c r="KOI1" s="575"/>
      <c r="KOJ1" s="575"/>
      <c r="KOK1" s="575"/>
      <c r="KOL1" s="575"/>
      <c r="KOM1" s="575"/>
      <c r="KON1" s="575"/>
      <c r="KOO1" s="575"/>
      <c r="KOP1" s="575"/>
      <c r="KOQ1" s="575"/>
      <c r="KOR1" s="575"/>
      <c r="KOS1" s="575"/>
      <c r="KOT1" s="575"/>
      <c r="KOU1" s="575"/>
      <c r="KOV1" s="575"/>
      <c r="KOW1" s="575"/>
      <c r="KOX1" s="575"/>
      <c r="KOY1" s="575"/>
      <c r="KOZ1" s="575"/>
      <c r="KPA1" s="575"/>
      <c r="KPB1" s="575"/>
      <c r="KPC1" s="575"/>
      <c r="KPD1" s="575"/>
      <c r="KPE1" s="575"/>
      <c r="KPF1" s="575"/>
      <c r="KPG1" s="575"/>
      <c r="KPH1" s="575"/>
      <c r="KPI1" s="575"/>
      <c r="KPJ1" s="575"/>
      <c r="KPK1" s="575"/>
      <c r="KPL1" s="575"/>
      <c r="KPM1" s="575"/>
      <c r="KPN1" s="575"/>
      <c r="KPO1" s="575"/>
      <c r="KPP1" s="575"/>
      <c r="KPQ1" s="575"/>
      <c r="KPR1" s="575"/>
      <c r="KPS1" s="575"/>
      <c r="KPT1" s="575"/>
      <c r="KPU1" s="575"/>
      <c r="KPV1" s="575"/>
      <c r="KPW1" s="575"/>
      <c r="KPX1" s="575"/>
      <c r="KPY1" s="575"/>
      <c r="KPZ1" s="575"/>
      <c r="KQA1" s="575"/>
      <c r="KQB1" s="575"/>
      <c r="KQC1" s="575"/>
      <c r="KQD1" s="575"/>
      <c r="KQE1" s="575"/>
      <c r="KQF1" s="575"/>
      <c r="KQG1" s="575"/>
      <c r="KQH1" s="575"/>
      <c r="KQI1" s="575"/>
      <c r="KQJ1" s="575"/>
      <c r="KQK1" s="575"/>
      <c r="KQL1" s="575"/>
      <c r="KQM1" s="575"/>
      <c r="KQN1" s="575"/>
      <c r="KQO1" s="575"/>
      <c r="KQP1" s="575"/>
      <c r="KQQ1" s="575"/>
      <c r="KQR1" s="575"/>
      <c r="KQS1" s="575"/>
      <c r="KQT1" s="575"/>
      <c r="KQU1" s="575"/>
      <c r="KQV1" s="575"/>
      <c r="KQW1" s="575"/>
      <c r="KQX1" s="575"/>
      <c r="KQY1" s="575"/>
      <c r="KQZ1" s="575"/>
      <c r="KRA1" s="575"/>
      <c r="KRB1" s="575"/>
      <c r="KRC1" s="575"/>
      <c r="KRD1" s="575"/>
      <c r="KRE1" s="575"/>
      <c r="KRF1" s="575"/>
      <c r="KRG1" s="575"/>
      <c r="KRH1" s="575"/>
      <c r="KRI1" s="575"/>
      <c r="KRJ1" s="575"/>
      <c r="KRK1" s="575"/>
      <c r="KRL1" s="575"/>
      <c r="KRM1" s="575"/>
      <c r="KRN1" s="575"/>
      <c r="KRO1" s="575"/>
      <c r="KRP1" s="575"/>
      <c r="KRQ1" s="575"/>
      <c r="KRR1" s="575"/>
      <c r="KRS1" s="575"/>
      <c r="KRT1" s="575"/>
      <c r="KRU1" s="575"/>
      <c r="KRV1" s="575"/>
      <c r="KRW1" s="575"/>
      <c r="KRX1" s="575"/>
      <c r="KRY1" s="575"/>
      <c r="KRZ1" s="575"/>
      <c r="KSA1" s="575"/>
      <c r="KSB1" s="575"/>
      <c r="KSC1" s="575"/>
      <c r="KSD1" s="575"/>
      <c r="KSE1" s="575"/>
      <c r="KSF1" s="575"/>
      <c r="KSG1" s="575"/>
      <c r="KSH1" s="575"/>
      <c r="KSI1" s="575"/>
      <c r="KSJ1" s="575"/>
      <c r="KSK1" s="575"/>
      <c r="KSL1" s="575"/>
      <c r="KSM1" s="575"/>
      <c r="KSN1" s="575"/>
      <c r="KSO1" s="575"/>
      <c r="KSP1" s="575"/>
      <c r="KSQ1" s="575"/>
      <c r="KSR1" s="575"/>
      <c r="KSS1" s="575"/>
      <c r="KST1" s="575"/>
      <c r="KSU1" s="575"/>
      <c r="KSV1" s="575"/>
      <c r="KSW1" s="575"/>
      <c r="KSX1" s="575"/>
      <c r="KSY1" s="575"/>
      <c r="KSZ1" s="575"/>
      <c r="KTA1" s="575"/>
      <c r="KTB1" s="575"/>
      <c r="KTC1" s="575"/>
      <c r="KTD1" s="575"/>
      <c r="KTE1" s="575"/>
      <c r="KTF1" s="575"/>
      <c r="KTG1" s="575"/>
      <c r="KTH1" s="575"/>
      <c r="KTI1" s="575"/>
      <c r="KTJ1" s="575"/>
      <c r="KTK1" s="575"/>
      <c r="KTL1" s="575"/>
      <c r="KTM1" s="575"/>
      <c r="KTN1" s="575"/>
      <c r="KTO1" s="575"/>
      <c r="KTP1" s="575"/>
      <c r="KTQ1" s="575"/>
      <c r="KTR1" s="575"/>
      <c r="KTS1" s="575"/>
      <c r="KTT1" s="575"/>
      <c r="KTU1" s="575"/>
      <c r="KTV1" s="575"/>
      <c r="KTW1" s="575"/>
      <c r="KTX1" s="575"/>
      <c r="KTY1" s="575"/>
      <c r="KTZ1" s="575"/>
      <c r="KUA1" s="575"/>
      <c r="KUB1" s="575"/>
      <c r="KUC1" s="575"/>
      <c r="KUD1" s="575"/>
      <c r="KUE1" s="575"/>
      <c r="KUF1" s="575"/>
      <c r="KUG1" s="575"/>
      <c r="KUH1" s="575"/>
      <c r="KUI1" s="575"/>
      <c r="KUJ1" s="575"/>
      <c r="KUK1" s="575"/>
      <c r="KUL1" s="575"/>
      <c r="KUM1" s="575"/>
      <c r="KUN1" s="575"/>
      <c r="KUO1" s="575"/>
      <c r="KUP1" s="575"/>
      <c r="KUQ1" s="575"/>
      <c r="KUR1" s="575"/>
      <c r="KUS1" s="575"/>
      <c r="KUT1" s="575"/>
      <c r="KUU1" s="575"/>
      <c r="KUV1" s="575"/>
      <c r="KUW1" s="575"/>
      <c r="KUX1" s="575"/>
      <c r="KUY1" s="575"/>
      <c r="KUZ1" s="575"/>
      <c r="KVA1" s="575"/>
      <c r="KVB1" s="575"/>
      <c r="KVC1" s="575"/>
      <c r="KVD1" s="575"/>
      <c r="KVE1" s="575"/>
      <c r="KVF1" s="575"/>
      <c r="KVG1" s="575"/>
      <c r="KVH1" s="575"/>
      <c r="KVI1" s="575"/>
      <c r="KVJ1" s="575"/>
      <c r="KVK1" s="575"/>
      <c r="KVL1" s="575"/>
      <c r="KVM1" s="575"/>
      <c r="KVN1" s="575"/>
      <c r="KVO1" s="575"/>
      <c r="KVP1" s="575"/>
      <c r="KVQ1" s="575"/>
      <c r="KVR1" s="575"/>
      <c r="KVS1" s="575"/>
      <c r="KVT1" s="575"/>
      <c r="KVU1" s="575"/>
      <c r="KVV1" s="575"/>
      <c r="KVW1" s="575"/>
      <c r="KVX1" s="575"/>
      <c r="KVY1" s="575"/>
      <c r="KVZ1" s="575"/>
      <c r="KWA1" s="575"/>
      <c r="KWB1" s="575"/>
      <c r="KWC1" s="575"/>
      <c r="KWD1" s="575"/>
      <c r="KWE1" s="575"/>
      <c r="KWF1" s="575"/>
      <c r="KWG1" s="575"/>
      <c r="KWH1" s="575"/>
      <c r="KWI1" s="575"/>
      <c r="KWJ1" s="575"/>
      <c r="KWK1" s="575"/>
      <c r="KWL1" s="575"/>
      <c r="KWM1" s="575"/>
      <c r="KWN1" s="575"/>
      <c r="KWO1" s="575"/>
      <c r="KWP1" s="575"/>
      <c r="KWQ1" s="575"/>
      <c r="KWR1" s="575"/>
      <c r="KWS1" s="575"/>
      <c r="KWT1" s="575"/>
      <c r="KWU1" s="575"/>
      <c r="KWV1" s="575"/>
      <c r="KWW1" s="575"/>
      <c r="KWX1" s="575"/>
      <c r="KWY1" s="575"/>
      <c r="KWZ1" s="575"/>
      <c r="KXA1" s="575"/>
      <c r="KXB1" s="575"/>
      <c r="KXC1" s="575"/>
      <c r="KXD1" s="575"/>
      <c r="KXE1" s="575"/>
      <c r="KXF1" s="575"/>
      <c r="KXG1" s="575"/>
      <c r="KXH1" s="575"/>
      <c r="KXI1" s="575"/>
      <c r="KXJ1" s="575"/>
      <c r="KXK1" s="575"/>
      <c r="KXL1" s="575"/>
      <c r="KXM1" s="575"/>
      <c r="KXN1" s="575"/>
      <c r="KXO1" s="575"/>
      <c r="KXP1" s="575"/>
      <c r="KXQ1" s="575"/>
      <c r="KXR1" s="575"/>
      <c r="KXS1" s="575"/>
      <c r="KXT1" s="575"/>
      <c r="KXU1" s="575"/>
      <c r="KXV1" s="575"/>
      <c r="KXW1" s="575"/>
      <c r="KXX1" s="575"/>
      <c r="KXY1" s="575"/>
      <c r="KXZ1" s="575"/>
      <c r="KYA1" s="575"/>
      <c r="KYB1" s="575"/>
      <c r="KYC1" s="575"/>
      <c r="KYD1" s="575"/>
      <c r="KYE1" s="575"/>
      <c r="KYF1" s="575"/>
      <c r="KYG1" s="575"/>
      <c r="KYH1" s="575"/>
      <c r="KYI1" s="575"/>
      <c r="KYJ1" s="575"/>
      <c r="KYK1" s="575"/>
      <c r="KYL1" s="575"/>
      <c r="KYM1" s="575"/>
      <c r="KYN1" s="575"/>
      <c r="KYO1" s="575"/>
      <c r="KYP1" s="575"/>
      <c r="KYQ1" s="575"/>
      <c r="KYR1" s="575"/>
      <c r="KYS1" s="575"/>
      <c r="KYT1" s="575"/>
      <c r="KYU1" s="575"/>
      <c r="KYV1" s="575"/>
      <c r="KYW1" s="575"/>
      <c r="KYX1" s="575"/>
      <c r="KYY1" s="575"/>
      <c r="KYZ1" s="575"/>
      <c r="KZA1" s="575"/>
      <c r="KZB1" s="575"/>
      <c r="KZC1" s="575"/>
      <c r="KZD1" s="575"/>
      <c r="KZE1" s="575"/>
      <c r="KZF1" s="575"/>
      <c r="KZG1" s="575"/>
      <c r="KZH1" s="575"/>
      <c r="KZI1" s="575"/>
      <c r="KZJ1" s="575"/>
      <c r="KZK1" s="575"/>
      <c r="KZL1" s="575"/>
      <c r="KZM1" s="575"/>
      <c r="KZN1" s="575"/>
      <c r="KZO1" s="575"/>
      <c r="KZP1" s="575"/>
      <c r="KZQ1" s="575"/>
      <c r="KZR1" s="575"/>
      <c r="KZS1" s="575"/>
      <c r="KZT1" s="575"/>
      <c r="KZU1" s="575"/>
      <c r="KZV1" s="575"/>
      <c r="KZW1" s="575"/>
      <c r="KZX1" s="575"/>
      <c r="KZY1" s="575"/>
      <c r="KZZ1" s="575"/>
      <c r="LAA1" s="575"/>
      <c r="LAB1" s="575"/>
      <c r="LAC1" s="575"/>
      <c r="LAD1" s="575"/>
      <c r="LAE1" s="575"/>
      <c r="LAF1" s="575"/>
      <c r="LAG1" s="575"/>
      <c r="LAH1" s="575"/>
      <c r="LAI1" s="575"/>
      <c r="LAJ1" s="575"/>
      <c r="LAK1" s="575"/>
      <c r="LAL1" s="575"/>
      <c r="LAM1" s="575"/>
      <c r="LAN1" s="575"/>
      <c r="LAO1" s="575"/>
      <c r="LAP1" s="575"/>
      <c r="LAQ1" s="575"/>
      <c r="LAR1" s="575"/>
      <c r="LAS1" s="575"/>
      <c r="LAT1" s="575"/>
      <c r="LAU1" s="575"/>
      <c r="LAV1" s="575"/>
      <c r="LAW1" s="575"/>
      <c r="LAX1" s="575"/>
      <c r="LAY1" s="575"/>
      <c r="LAZ1" s="575"/>
      <c r="LBA1" s="575"/>
      <c r="LBB1" s="575"/>
      <c r="LBC1" s="575"/>
      <c r="LBD1" s="575"/>
      <c r="LBE1" s="575"/>
      <c r="LBF1" s="575"/>
      <c r="LBG1" s="575"/>
      <c r="LBH1" s="575"/>
      <c r="LBI1" s="575"/>
      <c r="LBJ1" s="575"/>
      <c r="LBK1" s="575"/>
      <c r="LBL1" s="575"/>
      <c r="LBM1" s="575"/>
      <c r="LBN1" s="575"/>
      <c r="LBO1" s="575"/>
      <c r="LBP1" s="575"/>
      <c r="LBQ1" s="575"/>
      <c r="LBR1" s="575"/>
      <c r="LBS1" s="575"/>
      <c r="LBT1" s="575"/>
      <c r="LBU1" s="575"/>
      <c r="LBV1" s="575"/>
      <c r="LBW1" s="575"/>
      <c r="LBX1" s="575"/>
      <c r="LBY1" s="575"/>
      <c r="LBZ1" s="575"/>
      <c r="LCA1" s="575"/>
      <c r="LCB1" s="575"/>
      <c r="LCC1" s="575"/>
      <c r="LCD1" s="575"/>
      <c r="LCE1" s="575"/>
      <c r="LCF1" s="575"/>
      <c r="LCG1" s="575"/>
      <c r="LCH1" s="575"/>
      <c r="LCI1" s="575"/>
      <c r="LCJ1" s="575"/>
      <c r="LCK1" s="575"/>
      <c r="LCL1" s="575"/>
      <c r="LCM1" s="575"/>
      <c r="LCN1" s="575"/>
      <c r="LCO1" s="575"/>
      <c r="LCP1" s="575"/>
      <c r="LCQ1" s="575"/>
      <c r="LCR1" s="575"/>
      <c r="LCS1" s="575"/>
      <c r="LCT1" s="575"/>
      <c r="LCU1" s="575"/>
      <c r="LCV1" s="575"/>
      <c r="LCW1" s="575"/>
      <c r="LCX1" s="575"/>
      <c r="LCY1" s="575"/>
      <c r="LCZ1" s="575"/>
      <c r="LDA1" s="575"/>
      <c r="LDB1" s="575"/>
      <c r="LDC1" s="575"/>
      <c r="LDD1" s="575"/>
      <c r="LDE1" s="575"/>
      <c r="LDF1" s="575"/>
      <c r="LDG1" s="575"/>
      <c r="LDH1" s="575"/>
      <c r="LDI1" s="575"/>
      <c r="LDJ1" s="575"/>
      <c r="LDK1" s="575"/>
      <c r="LDL1" s="575"/>
      <c r="LDM1" s="575"/>
      <c r="LDN1" s="575"/>
      <c r="LDO1" s="575"/>
      <c r="LDP1" s="575"/>
      <c r="LDQ1" s="575"/>
      <c r="LDR1" s="575"/>
      <c r="LDS1" s="575"/>
      <c r="LDT1" s="575"/>
      <c r="LDU1" s="575"/>
      <c r="LDV1" s="575"/>
      <c r="LDW1" s="575"/>
      <c r="LDX1" s="575"/>
      <c r="LDY1" s="575"/>
      <c r="LDZ1" s="575"/>
      <c r="LEA1" s="575"/>
      <c r="LEB1" s="575"/>
      <c r="LEC1" s="575"/>
      <c r="LED1" s="575"/>
      <c r="LEE1" s="575"/>
      <c r="LEF1" s="575"/>
      <c r="LEG1" s="575"/>
      <c r="LEH1" s="575"/>
      <c r="LEI1" s="575"/>
      <c r="LEJ1" s="575"/>
      <c r="LEK1" s="575"/>
      <c r="LEL1" s="575"/>
      <c r="LEM1" s="575"/>
      <c r="LEN1" s="575"/>
      <c r="LEO1" s="575"/>
      <c r="LEP1" s="575"/>
      <c r="LEQ1" s="575"/>
      <c r="LER1" s="575"/>
      <c r="LES1" s="575"/>
      <c r="LET1" s="575"/>
      <c r="LEU1" s="575"/>
      <c r="LEV1" s="575"/>
      <c r="LEW1" s="575"/>
      <c r="LEX1" s="575"/>
      <c r="LEY1" s="575"/>
      <c r="LEZ1" s="575"/>
      <c r="LFA1" s="575"/>
      <c r="LFB1" s="575"/>
      <c r="LFC1" s="575"/>
      <c r="LFD1" s="575"/>
      <c r="LFE1" s="575"/>
      <c r="LFF1" s="575"/>
      <c r="LFG1" s="575"/>
      <c r="LFH1" s="575"/>
      <c r="LFI1" s="575"/>
      <c r="LFJ1" s="575"/>
      <c r="LFK1" s="575"/>
      <c r="LFL1" s="575"/>
      <c r="LFM1" s="575"/>
      <c r="LFN1" s="575"/>
      <c r="LFO1" s="575"/>
      <c r="LFP1" s="575"/>
      <c r="LFQ1" s="575"/>
      <c r="LFR1" s="575"/>
      <c r="LFS1" s="575"/>
      <c r="LFT1" s="575"/>
      <c r="LFU1" s="575"/>
      <c r="LFV1" s="575"/>
      <c r="LFW1" s="575"/>
      <c r="LFX1" s="575"/>
      <c r="LFY1" s="575"/>
      <c r="LFZ1" s="575"/>
      <c r="LGA1" s="575"/>
      <c r="LGB1" s="575"/>
      <c r="LGC1" s="575"/>
      <c r="LGD1" s="575"/>
      <c r="LGE1" s="575"/>
      <c r="LGF1" s="575"/>
      <c r="LGG1" s="575"/>
      <c r="LGH1" s="575"/>
      <c r="LGI1" s="575"/>
      <c r="LGJ1" s="575"/>
      <c r="LGK1" s="575"/>
      <c r="LGL1" s="575"/>
      <c r="LGM1" s="575"/>
      <c r="LGN1" s="575"/>
      <c r="LGO1" s="575"/>
      <c r="LGP1" s="575"/>
      <c r="LGQ1" s="575"/>
      <c r="LGR1" s="575"/>
      <c r="LGS1" s="575"/>
      <c r="LGT1" s="575"/>
      <c r="LGU1" s="575"/>
      <c r="LGV1" s="575"/>
      <c r="LGW1" s="575"/>
      <c r="LGX1" s="575"/>
      <c r="LGY1" s="575"/>
      <c r="LGZ1" s="575"/>
      <c r="LHA1" s="575"/>
      <c r="LHB1" s="575"/>
      <c r="LHC1" s="575"/>
      <c r="LHD1" s="575"/>
      <c r="LHE1" s="575"/>
      <c r="LHF1" s="575"/>
      <c r="LHG1" s="575"/>
      <c r="LHH1" s="575"/>
      <c r="LHI1" s="575"/>
      <c r="LHJ1" s="575"/>
      <c r="LHK1" s="575"/>
      <c r="LHL1" s="575"/>
      <c r="LHM1" s="575"/>
      <c r="LHN1" s="575"/>
      <c r="LHO1" s="575"/>
      <c r="LHP1" s="575"/>
      <c r="LHQ1" s="575"/>
      <c r="LHR1" s="575"/>
      <c r="LHS1" s="575"/>
      <c r="LHT1" s="575"/>
      <c r="LHU1" s="575"/>
      <c r="LHV1" s="575"/>
      <c r="LHW1" s="575"/>
      <c r="LHX1" s="575"/>
      <c r="LHY1" s="575"/>
      <c r="LHZ1" s="575"/>
      <c r="LIA1" s="575"/>
      <c r="LIB1" s="575"/>
      <c r="LIC1" s="575"/>
      <c r="LID1" s="575"/>
      <c r="LIE1" s="575"/>
      <c r="LIF1" s="575"/>
      <c r="LIG1" s="575"/>
      <c r="LIH1" s="575"/>
      <c r="LII1" s="575"/>
      <c r="LIJ1" s="575"/>
      <c r="LIK1" s="575"/>
      <c r="LIL1" s="575"/>
      <c r="LIM1" s="575"/>
      <c r="LIN1" s="575"/>
      <c r="LIO1" s="575"/>
      <c r="LIP1" s="575"/>
      <c r="LIQ1" s="575"/>
      <c r="LIR1" s="575"/>
      <c r="LIS1" s="575"/>
      <c r="LIT1" s="575"/>
      <c r="LIU1" s="575"/>
      <c r="LIV1" s="575"/>
      <c r="LIW1" s="575"/>
      <c r="LIX1" s="575"/>
      <c r="LIY1" s="575"/>
      <c r="LIZ1" s="575"/>
      <c r="LJA1" s="575"/>
      <c r="LJB1" s="575"/>
      <c r="LJC1" s="575"/>
      <c r="LJD1" s="575"/>
      <c r="LJE1" s="575"/>
      <c r="LJF1" s="575"/>
      <c r="LJG1" s="575"/>
      <c r="LJH1" s="575"/>
      <c r="LJI1" s="575"/>
      <c r="LJJ1" s="575"/>
      <c r="LJK1" s="575"/>
      <c r="LJL1" s="575"/>
      <c r="LJM1" s="575"/>
      <c r="LJN1" s="575"/>
      <c r="LJO1" s="575"/>
      <c r="LJP1" s="575"/>
      <c r="LJQ1" s="575"/>
      <c r="LJR1" s="575"/>
      <c r="LJS1" s="575"/>
      <c r="LJT1" s="575"/>
      <c r="LJU1" s="575"/>
      <c r="LJV1" s="575"/>
      <c r="LJW1" s="575"/>
      <c r="LJX1" s="575"/>
      <c r="LJY1" s="575"/>
      <c r="LJZ1" s="575"/>
      <c r="LKA1" s="575"/>
      <c r="LKB1" s="575"/>
      <c r="LKC1" s="575"/>
      <c r="LKD1" s="575"/>
      <c r="LKE1" s="575"/>
      <c r="LKF1" s="575"/>
      <c r="LKG1" s="575"/>
      <c r="LKH1" s="575"/>
      <c r="LKI1" s="575"/>
      <c r="LKJ1" s="575"/>
      <c r="LKK1" s="575"/>
      <c r="LKL1" s="575"/>
      <c r="LKM1" s="575"/>
      <c r="LKN1" s="575"/>
      <c r="LKO1" s="575"/>
      <c r="LKP1" s="575"/>
      <c r="LKQ1" s="575"/>
      <c r="LKR1" s="575"/>
      <c r="LKS1" s="575"/>
      <c r="LKT1" s="575"/>
      <c r="LKU1" s="575"/>
      <c r="LKV1" s="575"/>
      <c r="LKW1" s="575"/>
      <c r="LKX1" s="575"/>
      <c r="LKY1" s="575"/>
      <c r="LKZ1" s="575"/>
      <c r="LLA1" s="575"/>
      <c r="LLB1" s="575"/>
      <c r="LLC1" s="575"/>
      <c r="LLD1" s="575"/>
      <c r="LLE1" s="575"/>
      <c r="LLF1" s="575"/>
      <c r="LLG1" s="575"/>
      <c r="LLH1" s="575"/>
      <c r="LLI1" s="575"/>
      <c r="LLJ1" s="575"/>
      <c r="LLK1" s="575"/>
      <c r="LLL1" s="575"/>
      <c r="LLM1" s="575"/>
      <c r="LLN1" s="575"/>
      <c r="LLO1" s="575"/>
      <c r="LLP1" s="575"/>
      <c r="LLQ1" s="575"/>
      <c r="LLR1" s="575"/>
      <c r="LLS1" s="575"/>
      <c r="LLT1" s="575"/>
      <c r="LLU1" s="575"/>
      <c r="LLV1" s="575"/>
      <c r="LLW1" s="575"/>
      <c r="LLX1" s="575"/>
      <c r="LLY1" s="575"/>
      <c r="LLZ1" s="575"/>
      <c r="LMA1" s="575"/>
      <c r="LMB1" s="575"/>
      <c r="LMC1" s="575"/>
      <c r="LMD1" s="575"/>
      <c r="LME1" s="575"/>
      <c r="LMF1" s="575"/>
      <c r="LMG1" s="575"/>
      <c r="LMH1" s="575"/>
      <c r="LMI1" s="575"/>
      <c r="LMJ1" s="575"/>
      <c r="LMK1" s="575"/>
      <c r="LML1" s="575"/>
      <c r="LMM1" s="575"/>
      <c r="LMN1" s="575"/>
      <c r="LMO1" s="575"/>
      <c r="LMP1" s="575"/>
      <c r="LMQ1" s="575"/>
      <c r="LMR1" s="575"/>
      <c r="LMS1" s="575"/>
      <c r="LMT1" s="575"/>
      <c r="LMU1" s="575"/>
      <c r="LMV1" s="575"/>
      <c r="LMW1" s="575"/>
      <c r="LMX1" s="575"/>
      <c r="LMY1" s="575"/>
      <c r="LMZ1" s="575"/>
      <c r="LNA1" s="575"/>
      <c r="LNB1" s="575"/>
      <c r="LNC1" s="575"/>
      <c r="LND1" s="575"/>
      <c r="LNE1" s="575"/>
      <c r="LNF1" s="575"/>
      <c r="LNG1" s="575"/>
      <c r="LNH1" s="575"/>
      <c r="LNI1" s="575"/>
      <c r="LNJ1" s="575"/>
      <c r="LNK1" s="575"/>
      <c r="LNL1" s="575"/>
      <c r="LNM1" s="575"/>
      <c r="LNN1" s="575"/>
      <c r="LNO1" s="575"/>
      <c r="LNP1" s="575"/>
      <c r="LNQ1" s="575"/>
      <c r="LNR1" s="575"/>
      <c r="LNS1" s="575"/>
      <c r="LNT1" s="575"/>
      <c r="LNU1" s="575"/>
      <c r="LNV1" s="575"/>
      <c r="LNW1" s="575"/>
      <c r="LNX1" s="575"/>
      <c r="LNY1" s="575"/>
      <c r="LNZ1" s="575"/>
      <c r="LOA1" s="575"/>
      <c r="LOB1" s="575"/>
      <c r="LOC1" s="575"/>
      <c r="LOD1" s="575"/>
      <c r="LOE1" s="575"/>
      <c r="LOF1" s="575"/>
      <c r="LOG1" s="575"/>
      <c r="LOH1" s="575"/>
      <c r="LOI1" s="575"/>
      <c r="LOJ1" s="575"/>
      <c r="LOK1" s="575"/>
      <c r="LOL1" s="575"/>
      <c r="LOM1" s="575"/>
      <c r="LON1" s="575"/>
      <c r="LOO1" s="575"/>
      <c r="LOP1" s="575"/>
      <c r="LOQ1" s="575"/>
      <c r="LOR1" s="575"/>
      <c r="LOS1" s="575"/>
      <c r="LOT1" s="575"/>
      <c r="LOU1" s="575"/>
      <c r="LOV1" s="575"/>
      <c r="LOW1" s="575"/>
      <c r="LOX1" s="575"/>
      <c r="LOY1" s="575"/>
      <c r="LOZ1" s="575"/>
      <c r="LPA1" s="575"/>
      <c r="LPB1" s="575"/>
      <c r="LPC1" s="575"/>
      <c r="LPD1" s="575"/>
      <c r="LPE1" s="575"/>
      <c r="LPF1" s="575"/>
      <c r="LPG1" s="575"/>
      <c r="LPH1" s="575"/>
      <c r="LPI1" s="575"/>
      <c r="LPJ1" s="575"/>
      <c r="LPK1" s="575"/>
      <c r="LPL1" s="575"/>
      <c r="LPM1" s="575"/>
      <c r="LPN1" s="575"/>
      <c r="LPO1" s="575"/>
      <c r="LPP1" s="575"/>
      <c r="LPQ1" s="575"/>
      <c r="LPR1" s="575"/>
      <c r="LPS1" s="575"/>
      <c r="LPT1" s="575"/>
      <c r="LPU1" s="575"/>
      <c r="LPV1" s="575"/>
      <c r="LPW1" s="575"/>
      <c r="LPX1" s="575"/>
      <c r="LPY1" s="575"/>
      <c r="LPZ1" s="575"/>
      <c r="LQA1" s="575"/>
      <c r="LQB1" s="575"/>
      <c r="LQC1" s="575"/>
      <c r="LQD1" s="575"/>
      <c r="LQE1" s="575"/>
      <c r="LQF1" s="575"/>
      <c r="LQG1" s="575"/>
      <c r="LQH1" s="575"/>
      <c r="LQI1" s="575"/>
      <c r="LQJ1" s="575"/>
      <c r="LQK1" s="575"/>
      <c r="LQL1" s="575"/>
      <c r="LQM1" s="575"/>
      <c r="LQN1" s="575"/>
      <c r="LQO1" s="575"/>
      <c r="LQP1" s="575"/>
      <c r="LQQ1" s="575"/>
      <c r="LQR1" s="575"/>
      <c r="LQS1" s="575"/>
      <c r="LQT1" s="575"/>
      <c r="LQU1" s="575"/>
      <c r="LQV1" s="575"/>
      <c r="LQW1" s="575"/>
      <c r="LQX1" s="575"/>
      <c r="LQY1" s="575"/>
      <c r="LQZ1" s="575"/>
      <c r="LRA1" s="575"/>
      <c r="LRB1" s="575"/>
      <c r="LRC1" s="575"/>
      <c r="LRD1" s="575"/>
      <c r="LRE1" s="575"/>
      <c r="LRF1" s="575"/>
      <c r="LRG1" s="575"/>
      <c r="LRH1" s="575"/>
      <c r="LRI1" s="575"/>
      <c r="LRJ1" s="575"/>
      <c r="LRK1" s="575"/>
      <c r="LRL1" s="575"/>
      <c r="LRM1" s="575"/>
      <c r="LRN1" s="575"/>
      <c r="LRO1" s="575"/>
      <c r="LRP1" s="575"/>
      <c r="LRQ1" s="575"/>
      <c r="LRR1" s="575"/>
      <c r="LRS1" s="575"/>
      <c r="LRT1" s="575"/>
      <c r="LRU1" s="575"/>
      <c r="LRV1" s="575"/>
      <c r="LRW1" s="575"/>
      <c r="LRX1" s="575"/>
      <c r="LRY1" s="575"/>
      <c r="LRZ1" s="575"/>
      <c r="LSA1" s="575"/>
      <c r="LSB1" s="575"/>
      <c r="LSC1" s="575"/>
      <c r="LSD1" s="575"/>
      <c r="LSE1" s="575"/>
      <c r="LSF1" s="575"/>
      <c r="LSG1" s="575"/>
      <c r="LSH1" s="575"/>
      <c r="LSI1" s="575"/>
      <c r="LSJ1" s="575"/>
      <c r="LSK1" s="575"/>
      <c r="LSL1" s="575"/>
      <c r="LSM1" s="575"/>
      <c r="LSN1" s="575"/>
      <c r="LSO1" s="575"/>
      <c r="LSP1" s="575"/>
      <c r="LSQ1" s="575"/>
      <c r="LSR1" s="575"/>
      <c r="LSS1" s="575"/>
      <c r="LST1" s="575"/>
      <c r="LSU1" s="575"/>
      <c r="LSV1" s="575"/>
      <c r="LSW1" s="575"/>
      <c r="LSX1" s="575"/>
      <c r="LSY1" s="575"/>
      <c r="LSZ1" s="575"/>
      <c r="LTA1" s="575"/>
      <c r="LTB1" s="575"/>
      <c r="LTC1" s="575"/>
      <c r="LTD1" s="575"/>
      <c r="LTE1" s="575"/>
      <c r="LTF1" s="575"/>
      <c r="LTG1" s="575"/>
      <c r="LTH1" s="575"/>
      <c r="LTI1" s="575"/>
      <c r="LTJ1" s="575"/>
      <c r="LTK1" s="575"/>
      <c r="LTL1" s="575"/>
      <c r="LTM1" s="575"/>
      <c r="LTN1" s="575"/>
      <c r="LTO1" s="575"/>
      <c r="LTP1" s="575"/>
      <c r="LTQ1" s="575"/>
      <c r="LTR1" s="575"/>
      <c r="LTS1" s="575"/>
      <c r="LTT1" s="575"/>
      <c r="LTU1" s="575"/>
      <c r="LTV1" s="575"/>
      <c r="LTW1" s="575"/>
      <c r="LTX1" s="575"/>
      <c r="LTY1" s="575"/>
      <c r="LTZ1" s="575"/>
      <c r="LUA1" s="575"/>
      <c r="LUB1" s="575"/>
      <c r="LUC1" s="575"/>
      <c r="LUD1" s="575"/>
      <c r="LUE1" s="575"/>
      <c r="LUF1" s="575"/>
      <c r="LUG1" s="575"/>
      <c r="LUH1" s="575"/>
      <c r="LUI1" s="575"/>
      <c r="LUJ1" s="575"/>
      <c r="LUK1" s="575"/>
      <c r="LUL1" s="575"/>
      <c r="LUM1" s="575"/>
      <c r="LUN1" s="575"/>
      <c r="LUO1" s="575"/>
      <c r="LUP1" s="575"/>
      <c r="LUQ1" s="575"/>
      <c r="LUR1" s="575"/>
      <c r="LUS1" s="575"/>
      <c r="LUT1" s="575"/>
      <c r="LUU1" s="575"/>
      <c r="LUV1" s="575"/>
      <c r="LUW1" s="575"/>
      <c r="LUX1" s="575"/>
      <c r="LUY1" s="575"/>
      <c r="LUZ1" s="575"/>
      <c r="LVA1" s="575"/>
      <c r="LVB1" s="575"/>
      <c r="LVC1" s="575"/>
      <c r="LVD1" s="575"/>
      <c r="LVE1" s="575"/>
      <c r="LVF1" s="575"/>
      <c r="LVG1" s="575"/>
      <c r="LVH1" s="575"/>
      <c r="LVI1" s="575"/>
      <c r="LVJ1" s="575"/>
      <c r="LVK1" s="575"/>
      <c r="LVL1" s="575"/>
      <c r="LVM1" s="575"/>
      <c r="LVN1" s="575"/>
      <c r="LVO1" s="575"/>
      <c r="LVP1" s="575"/>
      <c r="LVQ1" s="575"/>
      <c r="LVR1" s="575"/>
      <c r="LVS1" s="575"/>
      <c r="LVT1" s="575"/>
      <c r="LVU1" s="575"/>
      <c r="LVV1" s="575"/>
      <c r="LVW1" s="575"/>
      <c r="LVX1" s="575"/>
      <c r="LVY1" s="575"/>
      <c r="LVZ1" s="575"/>
      <c r="LWA1" s="575"/>
      <c r="LWB1" s="575"/>
      <c r="LWC1" s="575"/>
      <c r="LWD1" s="575"/>
      <c r="LWE1" s="575"/>
      <c r="LWF1" s="575"/>
      <c r="LWG1" s="575"/>
      <c r="LWH1" s="575"/>
      <c r="LWI1" s="575"/>
      <c r="LWJ1" s="575"/>
      <c r="LWK1" s="575"/>
      <c r="LWL1" s="575"/>
      <c r="LWM1" s="575"/>
      <c r="LWN1" s="575"/>
      <c r="LWO1" s="575"/>
      <c r="LWP1" s="575"/>
      <c r="LWQ1" s="575"/>
      <c r="LWR1" s="575"/>
      <c r="LWS1" s="575"/>
      <c r="LWT1" s="575"/>
      <c r="LWU1" s="575"/>
      <c r="LWV1" s="575"/>
      <c r="LWW1" s="575"/>
      <c r="LWX1" s="575"/>
      <c r="LWY1" s="575"/>
      <c r="LWZ1" s="575"/>
      <c r="LXA1" s="575"/>
      <c r="LXB1" s="575"/>
      <c r="LXC1" s="575"/>
      <c r="LXD1" s="575"/>
      <c r="LXE1" s="575"/>
      <c r="LXF1" s="575"/>
      <c r="LXG1" s="575"/>
      <c r="LXH1" s="575"/>
      <c r="LXI1" s="575"/>
      <c r="LXJ1" s="575"/>
      <c r="LXK1" s="575"/>
      <c r="LXL1" s="575"/>
      <c r="LXM1" s="575"/>
      <c r="LXN1" s="575"/>
      <c r="LXO1" s="575"/>
      <c r="LXP1" s="575"/>
      <c r="LXQ1" s="575"/>
      <c r="LXR1" s="575"/>
      <c r="LXS1" s="575"/>
      <c r="LXT1" s="575"/>
      <c r="LXU1" s="575"/>
      <c r="LXV1" s="575"/>
      <c r="LXW1" s="575"/>
      <c r="LXX1" s="575"/>
      <c r="LXY1" s="575"/>
      <c r="LXZ1" s="575"/>
      <c r="LYA1" s="575"/>
      <c r="LYB1" s="575"/>
      <c r="LYC1" s="575"/>
      <c r="LYD1" s="575"/>
      <c r="LYE1" s="575"/>
      <c r="LYF1" s="575"/>
      <c r="LYG1" s="575"/>
      <c r="LYH1" s="575"/>
      <c r="LYI1" s="575"/>
      <c r="LYJ1" s="575"/>
      <c r="LYK1" s="575"/>
      <c r="LYL1" s="575"/>
      <c r="LYM1" s="575"/>
      <c r="LYN1" s="575"/>
      <c r="LYO1" s="575"/>
      <c r="LYP1" s="575"/>
      <c r="LYQ1" s="575"/>
      <c r="LYR1" s="575"/>
      <c r="LYS1" s="575"/>
      <c r="LYT1" s="575"/>
      <c r="LYU1" s="575"/>
      <c r="LYV1" s="575"/>
      <c r="LYW1" s="575"/>
      <c r="LYX1" s="575"/>
      <c r="LYY1" s="575"/>
      <c r="LYZ1" s="575"/>
      <c r="LZA1" s="575"/>
      <c r="LZB1" s="575"/>
      <c r="LZC1" s="575"/>
      <c r="LZD1" s="575"/>
      <c r="LZE1" s="575"/>
      <c r="LZF1" s="575"/>
      <c r="LZG1" s="575"/>
      <c r="LZH1" s="575"/>
      <c r="LZI1" s="575"/>
      <c r="LZJ1" s="575"/>
      <c r="LZK1" s="575"/>
      <c r="LZL1" s="575"/>
      <c r="LZM1" s="575"/>
      <c r="LZN1" s="575"/>
      <c r="LZO1" s="575"/>
      <c r="LZP1" s="575"/>
      <c r="LZQ1" s="575"/>
      <c r="LZR1" s="575"/>
      <c r="LZS1" s="575"/>
      <c r="LZT1" s="575"/>
      <c r="LZU1" s="575"/>
      <c r="LZV1" s="575"/>
      <c r="LZW1" s="575"/>
      <c r="LZX1" s="575"/>
      <c r="LZY1" s="575"/>
      <c r="LZZ1" s="575"/>
      <c r="MAA1" s="575"/>
      <c r="MAB1" s="575"/>
      <c r="MAC1" s="575"/>
      <c r="MAD1" s="575"/>
      <c r="MAE1" s="575"/>
      <c r="MAF1" s="575"/>
      <c r="MAG1" s="575"/>
      <c r="MAH1" s="575"/>
      <c r="MAI1" s="575"/>
      <c r="MAJ1" s="575"/>
      <c r="MAK1" s="575"/>
      <c r="MAL1" s="575"/>
      <c r="MAM1" s="575"/>
      <c r="MAN1" s="575"/>
      <c r="MAO1" s="575"/>
      <c r="MAP1" s="575"/>
      <c r="MAQ1" s="575"/>
      <c r="MAR1" s="575"/>
      <c r="MAS1" s="575"/>
      <c r="MAT1" s="575"/>
      <c r="MAU1" s="575"/>
      <c r="MAV1" s="575"/>
      <c r="MAW1" s="575"/>
      <c r="MAX1" s="575"/>
      <c r="MAY1" s="575"/>
      <c r="MAZ1" s="575"/>
      <c r="MBA1" s="575"/>
      <c r="MBB1" s="575"/>
      <c r="MBC1" s="575"/>
      <c r="MBD1" s="575"/>
      <c r="MBE1" s="575"/>
      <c r="MBF1" s="575"/>
      <c r="MBG1" s="575"/>
      <c r="MBH1" s="575"/>
      <c r="MBI1" s="575"/>
      <c r="MBJ1" s="575"/>
      <c r="MBK1" s="575"/>
      <c r="MBL1" s="575"/>
      <c r="MBM1" s="575"/>
      <c r="MBN1" s="575"/>
      <c r="MBO1" s="575"/>
      <c r="MBP1" s="575"/>
      <c r="MBQ1" s="575"/>
      <c r="MBR1" s="575"/>
      <c r="MBS1" s="575"/>
      <c r="MBT1" s="575"/>
      <c r="MBU1" s="575"/>
      <c r="MBV1" s="575"/>
      <c r="MBW1" s="575"/>
      <c r="MBX1" s="575"/>
      <c r="MBY1" s="575"/>
      <c r="MBZ1" s="575"/>
      <c r="MCA1" s="575"/>
      <c r="MCB1" s="575"/>
      <c r="MCC1" s="575"/>
      <c r="MCD1" s="575"/>
      <c r="MCE1" s="575"/>
      <c r="MCF1" s="575"/>
      <c r="MCG1" s="575"/>
      <c r="MCH1" s="575"/>
      <c r="MCI1" s="575"/>
      <c r="MCJ1" s="575"/>
      <c r="MCK1" s="575"/>
      <c r="MCL1" s="575"/>
      <c r="MCM1" s="575"/>
      <c r="MCN1" s="575"/>
      <c r="MCO1" s="575"/>
      <c r="MCP1" s="575"/>
      <c r="MCQ1" s="575"/>
      <c r="MCR1" s="575"/>
      <c r="MCS1" s="575"/>
      <c r="MCT1" s="575"/>
      <c r="MCU1" s="575"/>
      <c r="MCV1" s="575"/>
      <c r="MCW1" s="575"/>
      <c r="MCX1" s="575"/>
      <c r="MCY1" s="575"/>
      <c r="MCZ1" s="575"/>
      <c r="MDA1" s="575"/>
      <c r="MDB1" s="575"/>
      <c r="MDC1" s="575"/>
      <c r="MDD1" s="575"/>
      <c r="MDE1" s="575"/>
      <c r="MDF1" s="575"/>
      <c r="MDG1" s="575"/>
      <c r="MDH1" s="575"/>
      <c r="MDI1" s="575"/>
      <c r="MDJ1" s="575"/>
      <c r="MDK1" s="575"/>
      <c r="MDL1" s="575"/>
      <c r="MDM1" s="575"/>
      <c r="MDN1" s="575"/>
      <c r="MDO1" s="575"/>
      <c r="MDP1" s="575"/>
      <c r="MDQ1" s="575"/>
      <c r="MDR1" s="575"/>
      <c r="MDS1" s="575"/>
      <c r="MDT1" s="575"/>
      <c r="MDU1" s="575"/>
      <c r="MDV1" s="575"/>
      <c r="MDW1" s="575"/>
      <c r="MDX1" s="575"/>
      <c r="MDY1" s="575"/>
      <c r="MDZ1" s="575"/>
      <c r="MEA1" s="575"/>
      <c r="MEB1" s="575"/>
      <c r="MEC1" s="575"/>
      <c r="MED1" s="575"/>
      <c r="MEE1" s="575"/>
      <c r="MEF1" s="575"/>
      <c r="MEG1" s="575"/>
      <c r="MEH1" s="575"/>
      <c r="MEI1" s="575"/>
      <c r="MEJ1" s="575"/>
      <c r="MEK1" s="575"/>
      <c r="MEL1" s="575"/>
      <c r="MEM1" s="575"/>
      <c r="MEN1" s="575"/>
      <c r="MEO1" s="575"/>
      <c r="MEP1" s="575"/>
      <c r="MEQ1" s="575"/>
      <c r="MER1" s="575"/>
      <c r="MES1" s="575"/>
      <c r="MET1" s="575"/>
      <c r="MEU1" s="575"/>
      <c r="MEV1" s="575"/>
      <c r="MEW1" s="575"/>
      <c r="MEX1" s="575"/>
      <c r="MEY1" s="575"/>
      <c r="MEZ1" s="575"/>
      <c r="MFA1" s="575"/>
      <c r="MFB1" s="575"/>
      <c r="MFC1" s="575"/>
      <c r="MFD1" s="575"/>
      <c r="MFE1" s="575"/>
      <c r="MFF1" s="575"/>
      <c r="MFG1" s="575"/>
      <c r="MFH1" s="575"/>
      <c r="MFI1" s="575"/>
      <c r="MFJ1" s="575"/>
      <c r="MFK1" s="575"/>
      <c r="MFL1" s="575"/>
      <c r="MFM1" s="575"/>
      <c r="MFN1" s="575"/>
      <c r="MFO1" s="575"/>
      <c r="MFP1" s="575"/>
      <c r="MFQ1" s="575"/>
      <c r="MFR1" s="575"/>
      <c r="MFS1" s="575"/>
      <c r="MFT1" s="575"/>
      <c r="MFU1" s="575"/>
      <c r="MFV1" s="575"/>
      <c r="MFW1" s="575"/>
      <c r="MFX1" s="575"/>
      <c r="MFY1" s="575"/>
      <c r="MFZ1" s="575"/>
      <c r="MGA1" s="575"/>
      <c r="MGB1" s="575"/>
      <c r="MGC1" s="575"/>
      <c r="MGD1" s="575"/>
      <c r="MGE1" s="575"/>
      <c r="MGF1" s="575"/>
      <c r="MGG1" s="575"/>
      <c r="MGH1" s="575"/>
      <c r="MGI1" s="575"/>
      <c r="MGJ1" s="575"/>
      <c r="MGK1" s="575"/>
      <c r="MGL1" s="575"/>
      <c r="MGM1" s="575"/>
      <c r="MGN1" s="575"/>
      <c r="MGO1" s="575"/>
      <c r="MGP1" s="575"/>
      <c r="MGQ1" s="575"/>
      <c r="MGR1" s="575"/>
      <c r="MGS1" s="575"/>
      <c r="MGT1" s="575"/>
      <c r="MGU1" s="575"/>
      <c r="MGV1" s="575"/>
      <c r="MGW1" s="575"/>
      <c r="MGX1" s="575"/>
      <c r="MGY1" s="575"/>
      <c r="MGZ1" s="575"/>
      <c r="MHA1" s="575"/>
      <c r="MHB1" s="575"/>
      <c r="MHC1" s="575"/>
      <c r="MHD1" s="575"/>
      <c r="MHE1" s="575"/>
      <c r="MHF1" s="575"/>
      <c r="MHG1" s="575"/>
      <c r="MHH1" s="575"/>
      <c r="MHI1" s="575"/>
      <c r="MHJ1" s="575"/>
      <c r="MHK1" s="575"/>
      <c r="MHL1" s="575"/>
      <c r="MHM1" s="575"/>
      <c r="MHN1" s="575"/>
      <c r="MHO1" s="575"/>
      <c r="MHP1" s="575"/>
      <c r="MHQ1" s="575"/>
      <c r="MHR1" s="575"/>
      <c r="MHS1" s="575"/>
      <c r="MHT1" s="575"/>
      <c r="MHU1" s="575"/>
      <c r="MHV1" s="575"/>
      <c r="MHW1" s="575"/>
      <c r="MHX1" s="575"/>
      <c r="MHY1" s="575"/>
      <c r="MHZ1" s="575"/>
      <c r="MIA1" s="575"/>
      <c r="MIB1" s="575"/>
      <c r="MIC1" s="575"/>
      <c r="MID1" s="575"/>
      <c r="MIE1" s="575"/>
      <c r="MIF1" s="575"/>
      <c r="MIG1" s="575"/>
      <c r="MIH1" s="575"/>
      <c r="MII1" s="575"/>
      <c r="MIJ1" s="575"/>
      <c r="MIK1" s="575"/>
      <c r="MIL1" s="575"/>
      <c r="MIM1" s="575"/>
      <c r="MIN1" s="575"/>
      <c r="MIO1" s="575"/>
      <c r="MIP1" s="575"/>
      <c r="MIQ1" s="575"/>
      <c r="MIR1" s="575"/>
      <c r="MIS1" s="575"/>
      <c r="MIT1" s="575"/>
      <c r="MIU1" s="575"/>
      <c r="MIV1" s="575"/>
      <c r="MIW1" s="575"/>
      <c r="MIX1" s="575"/>
      <c r="MIY1" s="575"/>
      <c r="MIZ1" s="575"/>
      <c r="MJA1" s="575"/>
      <c r="MJB1" s="575"/>
      <c r="MJC1" s="575"/>
      <c r="MJD1" s="575"/>
      <c r="MJE1" s="575"/>
      <c r="MJF1" s="575"/>
      <c r="MJG1" s="575"/>
      <c r="MJH1" s="575"/>
      <c r="MJI1" s="575"/>
      <c r="MJJ1" s="575"/>
      <c r="MJK1" s="575"/>
      <c r="MJL1" s="575"/>
      <c r="MJM1" s="575"/>
      <c r="MJN1" s="575"/>
      <c r="MJO1" s="575"/>
      <c r="MJP1" s="575"/>
      <c r="MJQ1" s="575"/>
      <c r="MJR1" s="575"/>
      <c r="MJS1" s="575"/>
      <c r="MJT1" s="575"/>
      <c r="MJU1" s="575"/>
      <c r="MJV1" s="575"/>
      <c r="MJW1" s="575"/>
      <c r="MJX1" s="575"/>
      <c r="MJY1" s="575"/>
      <c r="MJZ1" s="575"/>
      <c r="MKA1" s="575"/>
      <c r="MKB1" s="575"/>
      <c r="MKC1" s="575"/>
      <c r="MKD1" s="575"/>
      <c r="MKE1" s="575"/>
      <c r="MKF1" s="575"/>
      <c r="MKG1" s="575"/>
      <c r="MKH1" s="575"/>
      <c r="MKI1" s="575"/>
      <c r="MKJ1" s="575"/>
      <c r="MKK1" s="575"/>
      <c r="MKL1" s="575"/>
      <c r="MKM1" s="575"/>
      <c r="MKN1" s="575"/>
      <c r="MKO1" s="575"/>
      <c r="MKP1" s="575"/>
      <c r="MKQ1" s="575"/>
      <c r="MKR1" s="575"/>
      <c r="MKS1" s="575"/>
      <c r="MKT1" s="575"/>
      <c r="MKU1" s="575"/>
      <c r="MKV1" s="575"/>
      <c r="MKW1" s="575"/>
      <c r="MKX1" s="575"/>
      <c r="MKY1" s="575"/>
      <c r="MKZ1" s="575"/>
      <c r="MLA1" s="575"/>
      <c r="MLB1" s="575"/>
      <c r="MLC1" s="575"/>
      <c r="MLD1" s="575"/>
      <c r="MLE1" s="575"/>
      <c r="MLF1" s="575"/>
      <c r="MLG1" s="575"/>
      <c r="MLH1" s="575"/>
      <c r="MLI1" s="575"/>
      <c r="MLJ1" s="575"/>
      <c r="MLK1" s="575"/>
      <c r="MLL1" s="575"/>
      <c r="MLM1" s="575"/>
      <c r="MLN1" s="575"/>
      <c r="MLO1" s="575"/>
      <c r="MLP1" s="575"/>
      <c r="MLQ1" s="575"/>
      <c r="MLR1" s="575"/>
      <c r="MLS1" s="575"/>
      <c r="MLT1" s="575"/>
      <c r="MLU1" s="575"/>
      <c r="MLV1" s="575"/>
      <c r="MLW1" s="575"/>
      <c r="MLX1" s="575"/>
      <c r="MLY1" s="575"/>
      <c r="MLZ1" s="575"/>
      <c r="MMA1" s="575"/>
      <c r="MMB1" s="575"/>
      <c r="MMC1" s="575"/>
      <c r="MMD1" s="575"/>
      <c r="MME1" s="575"/>
      <c r="MMF1" s="575"/>
      <c r="MMG1" s="575"/>
      <c r="MMH1" s="575"/>
      <c r="MMI1" s="575"/>
      <c r="MMJ1" s="575"/>
      <c r="MMK1" s="575"/>
      <c r="MML1" s="575"/>
      <c r="MMM1" s="575"/>
      <c r="MMN1" s="575"/>
      <c r="MMO1" s="575"/>
      <c r="MMP1" s="575"/>
      <c r="MMQ1" s="575"/>
      <c r="MMR1" s="575"/>
      <c r="MMS1" s="575"/>
      <c r="MMT1" s="575"/>
      <c r="MMU1" s="575"/>
      <c r="MMV1" s="575"/>
      <c r="MMW1" s="575"/>
      <c r="MMX1" s="575"/>
      <c r="MMY1" s="575"/>
      <c r="MMZ1" s="575"/>
      <c r="MNA1" s="575"/>
      <c r="MNB1" s="575"/>
      <c r="MNC1" s="575"/>
      <c r="MND1" s="575"/>
      <c r="MNE1" s="575"/>
      <c r="MNF1" s="575"/>
      <c r="MNG1" s="575"/>
      <c r="MNH1" s="575"/>
      <c r="MNI1" s="575"/>
      <c r="MNJ1" s="575"/>
      <c r="MNK1" s="575"/>
      <c r="MNL1" s="575"/>
      <c r="MNM1" s="575"/>
      <c r="MNN1" s="575"/>
      <c r="MNO1" s="575"/>
      <c r="MNP1" s="575"/>
      <c r="MNQ1" s="575"/>
      <c r="MNR1" s="575"/>
      <c r="MNS1" s="575"/>
      <c r="MNT1" s="575"/>
      <c r="MNU1" s="575"/>
      <c r="MNV1" s="575"/>
      <c r="MNW1" s="575"/>
      <c r="MNX1" s="575"/>
      <c r="MNY1" s="575"/>
      <c r="MNZ1" s="575"/>
      <c r="MOA1" s="575"/>
      <c r="MOB1" s="575"/>
      <c r="MOC1" s="575"/>
      <c r="MOD1" s="575"/>
      <c r="MOE1" s="575"/>
      <c r="MOF1" s="575"/>
      <c r="MOG1" s="575"/>
      <c r="MOH1" s="575"/>
      <c r="MOI1" s="575"/>
      <c r="MOJ1" s="575"/>
      <c r="MOK1" s="575"/>
      <c r="MOL1" s="575"/>
      <c r="MOM1" s="575"/>
      <c r="MON1" s="575"/>
      <c r="MOO1" s="575"/>
      <c r="MOP1" s="575"/>
      <c r="MOQ1" s="575"/>
      <c r="MOR1" s="575"/>
      <c r="MOS1" s="575"/>
      <c r="MOT1" s="575"/>
      <c r="MOU1" s="575"/>
      <c r="MOV1" s="575"/>
      <c r="MOW1" s="575"/>
      <c r="MOX1" s="575"/>
      <c r="MOY1" s="575"/>
      <c r="MOZ1" s="575"/>
      <c r="MPA1" s="575"/>
      <c r="MPB1" s="575"/>
      <c r="MPC1" s="575"/>
      <c r="MPD1" s="575"/>
      <c r="MPE1" s="575"/>
      <c r="MPF1" s="575"/>
      <c r="MPG1" s="575"/>
      <c r="MPH1" s="575"/>
      <c r="MPI1" s="575"/>
      <c r="MPJ1" s="575"/>
      <c r="MPK1" s="575"/>
      <c r="MPL1" s="575"/>
      <c r="MPM1" s="575"/>
      <c r="MPN1" s="575"/>
      <c r="MPO1" s="575"/>
      <c r="MPP1" s="575"/>
      <c r="MPQ1" s="575"/>
      <c r="MPR1" s="575"/>
      <c r="MPS1" s="575"/>
      <c r="MPT1" s="575"/>
      <c r="MPU1" s="575"/>
      <c r="MPV1" s="575"/>
      <c r="MPW1" s="575"/>
      <c r="MPX1" s="575"/>
      <c r="MPY1" s="575"/>
      <c r="MPZ1" s="575"/>
      <c r="MQA1" s="575"/>
      <c r="MQB1" s="575"/>
      <c r="MQC1" s="575"/>
      <c r="MQD1" s="575"/>
      <c r="MQE1" s="575"/>
      <c r="MQF1" s="575"/>
      <c r="MQG1" s="575"/>
      <c r="MQH1" s="575"/>
      <c r="MQI1" s="575"/>
      <c r="MQJ1" s="575"/>
      <c r="MQK1" s="575"/>
      <c r="MQL1" s="575"/>
      <c r="MQM1" s="575"/>
      <c r="MQN1" s="575"/>
      <c r="MQO1" s="575"/>
      <c r="MQP1" s="575"/>
      <c r="MQQ1" s="575"/>
      <c r="MQR1" s="575"/>
      <c r="MQS1" s="575"/>
      <c r="MQT1" s="575"/>
      <c r="MQU1" s="575"/>
      <c r="MQV1" s="575"/>
      <c r="MQW1" s="575"/>
      <c r="MQX1" s="575"/>
      <c r="MQY1" s="575"/>
      <c r="MQZ1" s="575"/>
      <c r="MRA1" s="575"/>
      <c r="MRB1" s="575"/>
      <c r="MRC1" s="575"/>
      <c r="MRD1" s="575"/>
      <c r="MRE1" s="575"/>
      <c r="MRF1" s="575"/>
      <c r="MRG1" s="575"/>
      <c r="MRH1" s="575"/>
      <c r="MRI1" s="575"/>
      <c r="MRJ1" s="575"/>
      <c r="MRK1" s="575"/>
      <c r="MRL1" s="575"/>
      <c r="MRM1" s="575"/>
      <c r="MRN1" s="575"/>
      <c r="MRO1" s="575"/>
      <c r="MRP1" s="575"/>
      <c r="MRQ1" s="575"/>
      <c r="MRR1" s="575"/>
      <c r="MRS1" s="575"/>
      <c r="MRT1" s="575"/>
      <c r="MRU1" s="575"/>
      <c r="MRV1" s="575"/>
      <c r="MRW1" s="575"/>
      <c r="MRX1" s="575"/>
      <c r="MRY1" s="575"/>
      <c r="MRZ1" s="575"/>
      <c r="MSA1" s="575"/>
      <c r="MSB1" s="575"/>
      <c r="MSC1" s="575"/>
      <c r="MSD1" s="575"/>
      <c r="MSE1" s="575"/>
      <c r="MSF1" s="575"/>
      <c r="MSG1" s="575"/>
      <c r="MSH1" s="575"/>
      <c r="MSI1" s="575"/>
      <c r="MSJ1" s="575"/>
      <c r="MSK1" s="575"/>
      <c r="MSL1" s="575"/>
      <c r="MSM1" s="575"/>
      <c r="MSN1" s="575"/>
      <c r="MSO1" s="575"/>
      <c r="MSP1" s="575"/>
      <c r="MSQ1" s="575"/>
      <c r="MSR1" s="575"/>
      <c r="MSS1" s="575"/>
      <c r="MST1" s="575"/>
      <c r="MSU1" s="575"/>
      <c r="MSV1" s="575"/>
      <c r="MSW1" s="575"/>
      <c r="MSX1" s="575"/>
      <c r="MSY1" s="575"/>
      <c r="MSZ1" s="575"/>
      <c r="MTA1" s="575"/>
      <c r="MTB1" s="575"/>
      <c r="MTC1" s="575"/>
      <c r="MTD1" s="575"/>
      <c r="MTE1" s="575"/>
      <c r="MTF1" s="575"/>
      <c r="MTG1" s="575"/>
      <c r="MTH1" s="575"/>
      <c r="MTI1" s="575"/>
      <c r="MTJ1" s="575"/>
      <c r="MTK1" s="575"/>
      <c r="MTL1" s="575"/>
      <c r="MTM1" s="575"/>
      <c r="MTN1" s="575"/>
      <c r="MTO1" s="575"/>
      <c r="MTP1" s="575"/>
      <c r="MTQ1" s="575"/>
      <c r="MTR1" s="575"/>
      <c r="MTS1" s="575"/>
      <c r="MTT1" s="575"/>
      <c r="MTU1" s="575"/>
      <c r="MTV1" s="575"/>
      <c r="MTW1" s="575"/>
      <c r="MTX1" s="575"/>
      <c r="MTY1" s="575"/>
      <c r="MTZ1" s="575"/>
      <c r="MUA1" s="575"/>
      <c r="MUB1" s="575"/>
      <c r="MUC1" s="575"/>
      <c r="MUD1" s="575"/>
      <c r="MUE1" s="575"/>
      <c r="MUF1" s="575"/>
      <c r="MUG1" s="575"/>
      <c r="MUH1" s="575"/>
      <c r="MUI1" s="575"/>
      <c r="MUJ1" s="575"/>
      <c r="MUK1" s="575"/>
      <c r="MUL1" s="575"/>
      <c r="MUM1" s="575"/>
      <c r="MUN1" s="575"/>
      <c r="MUO1" s="575"/>
      <c r="MUP1" s="575"/>
      <c r="MUQ1" s="575"/>
      <c r="MUR1" s="575"/>
      <c r="MUS1" s="575"/>
      <c r="MUT1" s="575"/>
      <c r="MUU1" s="575"/>
      <c r="MUV1" s="575"/>
      <c r="MUW1" s="575"/>
      <c r="MUX1" s="575"/>
      <c r="MUY1" s="575"/>
      <c r="MUZ1" s="575"/>
      <c r="MVA1" s="575"/>
      <c r="MVB1" s="575"/>
      <c r="MVC1" s="575"/>
      <c r="MVD1" s="575"/>
      <c r="MVE1" s="575"/>
      <c r="MVF1" s="575"/>
      <c r="MVG1" s="575"/>
      <c r="MVH1" s="575"/>
      <c r="MVI1" s="575"/>
      <c r="MVJ1" s="575"/>
      <c r="MVK1" s="575"/>
      <c r="MVL1" s="575"/>
      <c r="MVM1" s="575"/>
      <c r="MVN1" s="575"/>
      <c r="MVO1" s="575"/>
      <c r="MVP1" s="575"/>
      <c r="MVQ1" s="575"/>
      <c r="MVR1" s="575"/>
      <c r="MVS1" s="575"/>
      <c r="MVT1" s="575"/>
      <c r="MVU1" s="575"/>
      <c r="MVV1" s="575"/>
      <c r="MVW1" s="575"/>
      <c r="MVX1" s="575"/>
      <c r="MVY1" s="575"/>
      <c r="MVZ1" s="575"/>
      <c r="MWA1" s="575"/>
      <c r="MWB1" s="575"/>
      <c r="MWC1" s="575"/>
      <c r="MWD1" s="575"/>
      <c r="MWE1" s="575"/>
      <c r="MWF1" s="575"/>
      <c r="MWG1" s="575"/>
      <c r="MWH1" s="575"/>
      <c r="MWI1" s="575"/>
      <c r="MWJ1" s="575"/>
      <c r="MWK1" s="575"/>
      <c r="MWL1" s="575"/>
      <c r="MWM1" s="575"/>
      <c r="MWN1" s="575"/>
      <c r="MWO1" s="575"/>
      <c r="MWP1" s="575"/>
      <c r="MWQ1" s="575"/>
      <c r="MWR1" s="575"/>
      <c r="MWS1" s="575"/>
      <c r="MWT1" s="575"/>
      <c r="MWU1" s="575"/>
      <c r="MWV1" s="575"/>
      <c r="MWW1" s="575"/>
      <c r="MWX1" s="575"/>
      <c r="MWY1" s="575"/>
      <c r="MWZ1" s="575"/>
      <c r="MXA1" s="575"/>
      <c r="MXB1" s="575"/>
      <c r="MXC1" s="575"/>
      <c r="MXD1" s="575"/>
      <c r="MXE1" s="575"/>
      <c r="MXF1" s="575"/>
      <c r="MXG1" s="575"/>
      <c r="MXH1" s="575"/>
      <c r="MXI1" s="575"/>
      <c r="MXJ1" s="575"/>
      <c r="MXK1" s="575"/>
      <c r="MXL1" s="575"/>
      <c r="MXM1" s="575"/>
      <c r="MXN1" s="575"/>
      <c r="MXO1" s="575"/>
      <c r="MXP1" s="575"/>
      <c r="MXQ1" s="575"/>
      <c r="MXR1" s="575"/>
      <c r="MXS1" s="575"/>
      <c r="MXT1" s="575"/>
      <c r="MXU1" s="575"/>
      <c r="MXV1" s="575"/>
      <c r="MXW1" s="575"/>
      <c r="MXX1" s="575"/>
      <c r="MXY1" s="575"/>
      <c r="MXZ1" s="575"/>
      <c r="MYA1" s="575"/>
      <c r="MYB1" s="575"/>
      <c r="MYC1" s="575"/>
      <c r="MYD1" s="575"/>
      <c r="MYE1" s="575"/>
      <c r="MYF1" s="575"/>
      <c r="MYG1" s="575"/>
      <c r="MYH1" s="575"/>
      <c r="MYI1" s="575"/>
      <c r="MYJ1" s="575"/>
      <c r="MYK1" s="575"/>
      <c r="MYL1" s="575"/>
      <c r="MYM1" s="575"/>
      <c r="MYN1" s="575"/>
      <c r="MYO1" s="575"/>
      <c r="MYP1" s="575"/>
      <c r="MYQ1" s="575"/>
      <c r="MYR1" s="575"/>
      <c r="MYS1" s="575"/>
      <c r="MYT1" s="575"/>
      <c r="MYU1" s="575"/>
      <c r="MYV1" s="575"/>
      <c r="MYW1" s="575"/>
      <c r="MYX1" s="575"/>
      <c r="MYY1" s="575"/>
      <c r="MYZ1" s="575"/>
      <c r="MZA1" s="575"/>
      <c r="MZB1" s="575"/>
      <c r="MZC1" s="575"/>
      <c r="MZD1" s="575"/>
      <c r="MZE1" s="575"/>
      <c r="MZF1" s="575"/>
      <c r="MZG1" s="575"/>
      <c r="MZH1" s="575"/>
      <c r="MZI1" s="575"/>
      <c r="MZJ1" s="575"/>
      <c r="MZK1" s="575"/>
      <c r="MZL1" s="575"/>
      <c r="MZM1" s="575"/>
      <c r="MZN1" s="575"/>
      <c r="MZO1" s="575"/>
      <c r="MZP1" s="575"/>
      <c r="MZQ1" s="575"/>
      <c r="MZR1" s="575"/>
      <c r="MZS1" s="575"/>
      <c r="MZT1" s="575"/>
      <c r="MZU1" s="575"/>
      <c r="MZV1" s="575"/>
      <c r="MZW1" s="575"/>
      <c r="MZX1" s="575"/>
      <c r="MZY1" s="575"/>
      <c r="MZZ1" s="575"/>
      <c r="NAA1" s="575"/>
      <c r="NAB1" s="575"/>
      <c r="NAC1" s="575"/>
      <c r="NAD1" s="575"/>
      <c r="NAE1" s="575"/>
      <c r="NAF1" s="575"/>
      <c r="NAG1" s="575"/>
      <c r="NAH1" s="575"/>
      <c r="NAI1" s="575"/>
      <c r="NAJ1" s="575"/>
      <c r="NAK1" s="575"/>
      <c r="NAL1" s="575"/>
      <c r="NAM1" s="575"/>
      <c r="NAN1" s="575"/>
      <c r="NAO1" s="575"/>
      <c r="NAP1" s="575"/>
      <c r="NAQ1" s="575"/>
      <c r="NAR1" s="575"/>
      <c r="NAS1" s="575"/>
      <c r="NAT1" s="575"/>
      <c r="NAU1" s="575"/>
      <c r="NAV1" s="575"/>
      <c r="NAW1" s="575"/>
      <c r="NAX1" s="575"/>
      <c r="NAY1" s="575"/>
      <c r="NAZ1" s="575"/>
      <c r="NBA1" s="575"/>
      <c r="NBB1" s="575"/>
      <c r="NBC1" s="575"/>
      <c r="NBD1" s="575"/>
      <c r="NBE1" s="575"/>
      <c r="NBF1" s="575"/>
      <c r="NBG1" s="575"/>
      <c r="NBH1" s="575"/>
      <c r="NBI1" s="575"/>
      <c r="NBJ1" s="575"/>
      <c r="NBK1" s="575"/>
      <c r="NBL1" s="575"/>
      <c r="NBM1" s="575"/>
      <c r="NBN1" s="575"/>
      <c r="NBO1" s="575"/>
      <c r="NBP1" s="575"/>
      <c r="NBQ1" s="575"/>
      <c r="NBR1" s="575"/>
      <c r="NBS1" s="575"/>
      <c r="NBT1" s="575"/>
      <c r="NBU1" s="575"/>
      <c r="NBV1" s="575"/>
      <c r="NBW1" s="575"/>
      <c r="NBX1" s="575"/>
      <c r="NBY1" s="575"/>
      <c r="NBZ1" s="575"/>
      <c r="NCA1" s="575"/>
      <c r="NCB1" s="575"/>
      <c r="NCC1" s="575"/>
      <c r="NCD1" s="575"/>
      <c r="NCE1" s="575"/>
      <c r="NCF1" s="575"/>
      <c r="NCG1" s="575"/>
      <c r="NCH1" s="575"/>
      <c r="NCI1" s="575"/>
      <c r="NCJ1" s="575"/>
      <c r="NCK1" s="575"/>
      <c r="NCL1" s="575"/>
      <c r="NCM1" s="575"/>
      <c r="NCN1" s="575"/>
      <c r="NCO1" s="575"/>
      <c r="NCP1" s="575"/>
      <c r="NCQ1" s="575"/>
      <c r="NCR1" s="575"/>
      <c r="NCS1" s="575"/>
      <c r="NCT1" s="575"/>
      <c r="NCU1" s="575"/>
      <c r="NCV1" s="575"/>
      <c r="NCW1" s="575"/>
      <c r="NCX1" s="575"/>
      <c r="NCY1" s="575"/>
      <c r="NCZ1" s="575"/>
      <c r="NDA1" s="575"/>
      <c r="NDB1" s="575"/>
      <c r="NDC1" s="575"/>
      <c r="NDD1" s="575"/>
      <c r="NDE1" s="575"/>
      <c r="NDF1" s="575"/>
      <c r="NDG1" s="575"/>
      <c r="NDH1" s="575"/>
      <c r="NDI1" s="575"/>
      <c r="NDJ1" s="575"/>
      <c r="NDK1" s="575"/>
      <c r="NDL1" s="575"/>
      <c r="NDM1" s="575"/>
      <c r="NDN1" s="575"/>
      <c r="NDO1" s="575"/>
      <c r="NDP1" s="575"/>
      <c r="NDQ1" s="575"/>
      <c r="NDR1" s="575"/>
      <c r="NDS1" s="575"/>
      <c r="NDT1" s="575"/>
      <c r="NDU1" s="575"/>
      <c r="NDV1" s="575"/>
      <c r="NDW1" s="575"/>
      <c r="NDX1" s="575"/>
      <c r="NDY1" s="575"/>
      <c r="NDZ1" s="575"/>
      <c r="NEA1" s="575"/>
      <c r="NEB1" s="575"/>
      <c r="NEC1" s="575"/>
      <c r="NED1" s="575"/>
      <c r="NEE1" s="575"/>
      <c r="NEF1" s="575"/>
      <c r="NEG1" s="575"/>
      <c r="NEH1" s="575"/>
      <c r="NEI1" s="575"/>
      <c r="NEJ1" s="575"/>
      <c r="NEK1" s="575"/>
      <c r="NEL1" s="575"/>
      <c r="NEM1" s="575"/>
      <c r="NEN1" s="575"/>
      <c r="NEO1" s="575"/>
      <c r="NEP1" s="575"/>
      <c r="NEQ1" s="575"/>
      <c r="NER1" s="575"/>
      <c r="NES1" s="575"/>
      <c r="NET1" s="575"/>
      <c r="NEU1" s="575"/>
      <c r="NEV1" s="575"/>
      <c r="NEW1" s="575"/>
      <c r="NEX1" s="575"/>
      <c r="NEY1" s="575"/>
      <c r="NEZ1" s="575"/>
      <c r="NFA1" s="575"/>
      <c r="NFB1" s="575"/>
      <c r="NFC1" s="575"/>
      <c r="NFD1" s="575"/>
      <c r="NFE1" s="575"/>
      <c r="NFF1" s="575"/>
      <c r="NFG1" s="575"/>
      <c r="NFH1" s="575"/>
      <c r="NFI1" s="575"/>
      <c r="NFJ1" s="575"/>
      <c r="NFK1" s="575"/>
      <c r="NFL1" s="575"/>
      <c r="NFM1" s="575"/>
      <c r="NFN1" s="575"/>
      <c r="NFO1" s="575"/>
      <c r="NFP1" s="575"/>
      <c r="NFQ1" s="575"/>
      <c r="NFR1" s="575"/>
      <c r="NFS1" s="575"/>
      <c r="NFT1" s="575"/>
      <c r="NFU1" s="575"/>
      <c r="NFV1" s="575"/>
      <c r="NFW1" s="575"/>
      <c r="NFX1" s="575"/>
      <c r="NFY1" s="575"/>
      <c r="NFZ1" s="575"/>
      <c r="NGA1" s="575"/>
      <c r="NGB1" s="575"/>
      <c r="NGC1" s="575"/>
      <c r="NGD1" s="575"/>
      <c r="NGE1" s="575"/>
      <c r="NGF1" s="575"/>
      <c r="NGG1" s="575"/>
      <c r="NGH1" s="575"/>
      <c r="NGI1" s="575"/>
      <c r="NGJ1" s="575"/>
      <c r="NGK1" s="575"/>
      <c r="NGL1" s="575"/>
      <c r="NGM1" s="575"/>
      <c r="NGN1" s="575"/>
      <c r="NGO1" s="575"/>
      <c r="NGP1" s="575"/>
      <c r="NGQ1" s="575"/>
      <c r="NGR1" s="575"/>
      <c r="NGS1" s="575"/>
      <c r="NGT1" s="575"/>
      <c r="NGU1" s="575"/>
      <c r="NGV1" s="575"/>
      <c r="NGW1" s="575"/>
      <c r="NGX1" s="575"/>
      <c r="NGY1" s="575"/>
      <c r="NGZ1" s="575"/>
      <c r="NHA1" s="575"/>
      <c r="NHB1" s="575"/>
      <c r="NHC1" s="575"/>
      <c r="NHD1" s="575"/>
      <c r="NHE1" s="575"/>
      <c r="NHF1" s="575"/>
      <c r="NHG1" s="575"/>
      <c r="NHH1" s="575"/>
      <c r="NHI1" s="575"/>
      <c r="NHJ1" s="575"/>
      <c r="NHK1" s="575"/>
      <c r="NHL1" s="575"/>
      <c r="NHM1" s="575"/>
      <c r="NHN1" s="575"/>
      <c r="NHO1" s="575"/>
      <c r="NHP1" s="575"/>
      <c r="NHQ1" s="575"/>
      <c r="NHR1" s="575"/>
      <c r="NHS1" s="575"/>
      <c r="NHT1" s="575"/>
      <c r="NHU1" s="575"/>
      <c r="NHV1" s="575"/>
      <c r="NHW1" s="575"/>
      <c r="NHX1" s="575"/>
      <c r="NHY1" s="575"/>
      <c r="NHZ1" s="575"/>
      <c r="NIA1" s="575"/>
      <c r="NIB1" s="575"/>
      <c r="NIC1" s="575"/>
      <c r="NID1" s="575"/>
      <c r="NIE1" s="575"/>
      <c r="NIF1" s="575"/>
      <c r="NIG1" s="575"/>
      <c r="NIH1" s="575"/>
      <c r="NII1" s="575"/>
      <c r="NIJ1" s="575"/>
      <c r="NIK1" s="575"/>
      <c r="NIL1" s="575"/>
      <c r="NIM1" s="575"/>
      <c r="NIN1" s="575"/>
      <c r="NIO1" s="575"/>
      <c r="NIP1" s="575"/>
      <c r="NIQ1" s="575"/>
      <c r="NIR1" s="575"/>
      <c r="NIS1" s="575"/>
      <c r="NIT1" s="575"/>
      <c r="NIU1" s="575"/>
      <c r="NIV1" s="575"/>
      <c r="NIW1" s="575"/>
      <c r="NIX1" s="575"/>
      <c r="NIY1" s="575"/>
      <c r="NIZ1" s="575"/>
      <c r="NJA1" s="575"/>
      <c r="NJB1" s="575"/>
      <c r="NJC1" s="575"/>
      <c r="NJD1" s="575"/>
      <c r="NJE1" s="575"/>
      <c r="NJF1" s="575"/>
      <c r="NJG1" s="575"/>
      <c r="NJH1" s="575"/>
      <c r="NJI1" s="575"/>
      <c r="NJJ1" s="575"/>
      <c r="NJK1" s="575"/>
      <c r="NJL1" s="575"/>
      <c r="NJM1" s="575"/>
      <c r="NJN1" s="575"/>
      <c r="NJO1" s="575"/>
      <c r="NJP1" s="575"/>
      <c r="NJQ1" s="575"/>
      <c r="NJR1" s="575"/>
      <c r="NJS1" s="575"/>
      <c r="NJT1" s="575"/>
      <c r="NJU1" s="575"/>
      <c r="NJV1" s="575"/>
      <c r="NJW1" s="575"/>
      <c r="NJX1" s="575"/>
      <c r="NJY1" s="575"/>
      <c r="NJZ1" s="575"/>
      <c r="NKA1" s="575"/>
      <c r="NKB1" s="575"/>
      <c r="NKC1" s="575"/>
      <c r="NKD1" s="575"/>
      <c r="NKE1" s="575"/>
      <c r="NKF1" s="575"/>
      <c r="NKG1" s="575"/>
      <c r="NKH1" s="575"/>
      <c r="NKI1" s="575"/>
      <c r="NKJ1" s="575"/>
      <c r="NKK1" s="575"/>
      <c r="NKL1" s="575"/>
      <c r="NKM1" s="575"/>
      <c r="NKN1" s="575"/>
      <c r="NKO1" s="575"/>
      <c r="NKP1" s="575"/>
      <c r="NKQ1" s="575"/>
      <c r="NKR1" s="575"/>
      <c r="NKS1" s="575"/>
      <c r="NKT1" s="575"/>
      <c r="NKU1" s="575"/>
      <c r="NKV1" s="575"/>
      <c r="NKW1" s="575"/>
      <c r="NKX1" s="575"/>
      <c r="NKY1" s="575"/>
      <c r="NKZ1" s="575"/>
      <c r="NLA1" s="575"/>
      <c r="NLB1" s="575"/>
      <c r="NLC1" s="575"/>
      <c r="NLD1" s="575"/>
      <c r="NLE1" s="575"/>
      <c r="NLF1" s="575"/>
      <c r="NLG1" s="575"/>
      <c r="NLH1" s="575"/>
      <c r="NLI1" s="575"/>
      <c r="NLJ1" s="575"/>
      <c r="NLK1" s="575"/>
      <c r="NLL1" s="575"/>
      <c r="NLM1" s="575"/>
      <c r="NLN1" s="575"/>
      <c r="NLO1" s="575"/>
      <c r="NLP1" s="575"/>
      <c r="NLQ1" s="575"/>
      <c r="NLR1" s="575"/>
      <c r="NLS1" s="575"/>
      <c r="NLT1" s="575"/>
      <c r="NLU1" s="575"/>
      <c r="NLV1" s="575"/>
      <c r="NLW1" s="575"/>
      <c r="NLX1" s="575"/>
      <c r="NLY1" s="575"/>
      <c r="NLZ1" s="575"/>
      <c r="NMA1" s="575"/>
      <c r="NMB1" s="575"/>
      <c r="NMC1" s="575"/>
      <c r="NMD1" s="575"/>
      <c r="NME1" s="575"/>
      <c r="NMF1" s="575"/>
      <c r="NMG1" s="575"/>
      <c r="NMH1" s="575"/>
      <c r="NMI1" s="575"/>
      <c r="NMJ1" s="575"/>
      <c r="NMK1" s="575"/>
      <c r="NML1" s="575"/>
      <c r="NMM1" s="575"/>
      <c r="NMN1" s="575"/>
      <c r="NMO1" s="575"/>
      <c r="NMP1" s="575"/>
      <c r="NMQ1" s="575"/>
      <c r="NMR1" s="575"/>
      <c r="NMS1" s="575"/>
      <c r="NMT1" s="575"/>
      <c r="NMU1" s="575"/>
      <c r="NMV1" s="575"/>
      <c r="NMW1" s="575"/>
      <c r="NMX1" s="575"/>
      <c r="NMY1" s="575"/>
      <c r="NMZ1" s="575"/>
      <c r="NNA1" s="575"/>
      <c r="NNB1" s="575"/>
      <c r="NNC1" s="575"/>
      <c r="NND1" s="575"/>
      <c r="NNE1" s="575"/>
      <c r="NNF1" s="575"/>
      <c r="NNG1" s="575"/>
      <c r="NNH1" s="575"/>
      <c r="NNI1" s="575"/>
      <c r="NNJ1" s="575"/>
      <c r="NNK1" s="575"/>
      <c r="NNL1" s="575"/>
      <c r="NNM1" s="575"/>
      <c r="NNN1" s="575"/>
      <c r="NNO1" s="575"/>
      <c r="NNP1" s="575"/>
      <c r="NNQ1" s="575"/>
      <c r="NNR1" s="575"/>
      <c r="NNS1" s="575"/>
      <c r="NNT1" s="575"/>
      <c r="NNU1" s="575"/>
      <c r="NNV1" s="575"/>
      <c r="NNW1" s="575"/>
      <c r="NNX1" s="575"/>
      <c r="NNY1" s="575"/>
      <c r="NNZ1" s="575"/>
      <c r="NOA1" s="575"/>
      <c r="NOB1" s="575"/>
      <c r="NOC1" s="575"/>
      <c r="NOD1" s="575"/>
      <c r="NOE1" s="575"/>
      <c r="NOF1" s="575"/>
      <c r="NOG1" s="575"/>
      <c r="NOH1" s="575"/>
      <c r="NOI1" s="575"/>
      <c r="NOJ1" s="575"/>
      <c r="NOK1" s="575"/>
      <c r="NOL1" s="575"/>
      <c r="NOM1" s="575"/>
      <c r="NON1" s="575"/>
      <c r="NOO1" s="575"/>
      <c r="NOP1" s="575"/>
      <c r="NOQ1" s="575"/>
      <c r="NOR1" s="575"/>
      <c r="NOS1" s="575"/>
      <c r="NOT1" s="575"/>
      <c r="NOU1" s="575"/>
      <c r="NOV1" s="575"/>
      <c r="NOW1" s="575"/>
      <c r="NOX1" s="575"/>
      <c r="NOY1" s="575"/>
      <c r="NOZ1" s="575"/>
      <c r="NPA1" s="575"/>
      <c r="NPB1" s="575"/>
      <c r="NPC1" s="575"/>
      <c r="NPD1" s="575"/>
      <c r="NPE1" s="575"/>
      <c r="NPF1" s="575"/>
      <c r="NPG1" s="575"/>
      <c r="NPH1" s="575"/>
      <c r="NPI1" s="575"/>
      <c r="NPJ1" s="575"/>
      <c r="NPK1" s="575"/>
      <c r="NPL1" s="575"/>
      <c r="NPM1" s="575"/>
      <c r="NPN1" s="575"/>
      <c r="NPO1" s="575"/>
      <c r="NPP1" s="575"/>
      <c r="NPQ1" s="575"/>
      <c r="NPR1" s="575"/>
      <c r="NPS1" s="575"/>
      <c r="NPT1" s="575"/>
      <c r="NPU1" s="575"/>
      <c r="NPV1" s="575"/>
      <c r="NPW1" s="575"/>
      <c r="NPX1" s="575"/>
      <c r="NPY1" s="575"/>
      <c r="NPZ1" s="575"/>
      <c r="NQA1" s="575"/>
      <c r="NQB1" s="575"/>
      <c r="NQC1" s="575"/>
      <c r="NQD1" s="575"/>
      <c r="NQE1" s="575"/>
      <c r="NQF1" s="575"/>
      <c r="NQG1" s="575"/>
      <c r="NQH1" s="575"/>
      <c r="NQI1" s="575"/>
      <c r="NQJ1" s="575"/>
      <c r="NQK1" s="575"/>
      <c r="NQL1" s="575"/>
      <c r="NQM1" s="575"/>
      <c r="NQN1" s="575"/>
      <c r="NQO1" s="575"/>
      <c r="NQP1" s="575"/>
      <c r="NQQ1" s="575"/>
      <c r="NQR1" s="575"/>
      <c r="NQS1" s="575"/>
      <c r="NQT1" s="575"/>
      <c r="NQU1" s="575"/>
      <c r="NQV1" s="575"/>
      <c r="NQW1" s="575"/>
      <c r="NQX1" s="575"/>
      <c r="NQY1" s="575"/>
      <c r="NQZ1" s="575"/>
      <c r="NRA1" s="575"/>
      <c r="NRB1" s="575"/>
      <c r="NRC1" s="575"/>
      <c r="NRD1" s="575"/>
      <c r="NRE1" s="575"/>
      <c r="NRF1" s="575"/>
      <c r="NRG1" s="575"/>
      <c r="NRH1" s="575"/>
      <c r="NRI1" s="575"/>
      <c r="NRJ1" s="575"/>
      <c r="NRK1" s="575"/>
      <c r="NRL1" s="575"/>
      <c r="NRM1" s="575"/>
      <c r="NRN1" s="575"/>
      <c r="NRO1" s="575"/>
      <c r="NRP1" s="575"/>
      <c r="NRQ1" s="575"/>
      <c r="NRR1" s="575"/>
      <c r="NRS1" s="575"/>
      <c r="NRT1" s="575"/>
      <c r="NRU1" s="575"/>
      <c r="NRV1" s="575"/>
      <c r="NRW1" s="575"/>
      <c r="NRX1" s="575"/>
      <c r="NRY1" s="575"/>
      <c r="NRZ1" s="575"/>
      <c r="NSA1" s="575"/>
      <c r="NSB1" s="575"/>
      <c r="NSC1" s="575"/>
      <c r="NSD1" s="575"/>
      <c r="NSE1" s="575"/>
      <c r="NSF1" s="575"/>
      <c r="NSG1" s="575"/>
      <c r="NSH1" s="575"/>
      <c r="NSI1" s="575"/>
      <c r="NSJ1" s="575"/>
      <c r="NSK1" s="575"/>
      <c r="NSL1" s="575"/>
      <c r="NSM1" s="575"/>
      <c r="NSN1" s="575"/>
      <c r="NSO1" s="575"/>
      <c r="NSP1" s="575"/>
      <c r="NSQ1" s="575"/>
      <c r="NSR1" s="575"/>
      <c r="NSS1" s="575"/>
      <c r="NST1" s="575"/>
      <c r="NSU1" s="575"/>
      <c r="NSV1" s="575"/>
      <c r="NSW1" s="575"/>
      <c r="NSX1" s="575"/>
      <c r="NSY1" s="575"/>
      <c r="NSZ1" s="575"/>
      <c r="NTA1" s="575"/>
      <c r="NTB1" s="575"/>
      <c r="NTC1" s="575"/>
      <c r="NTD1" s="575"/>
      <c r="NTE1" s="575"/>
      <c r="NTF1" s="575"/>
      <c r="NTG1" s="575"/>
      <c r="NTH1" s="575"/>
      <c r="NTI1" s="575"/>
      <c r="NTJ1" s="575"/>
      <c r="NTK1" s="575"/>
      <c r="NTL1" s="575"/>
      <c r="NTM1" s="575"/>
      <c r="NTN1" s="575"/>
      <c r="NTO1" s="575"/>
      <c r="NTP1" s="575"/>
      <c r="NTQ1" s="575"/>
      <c r="NTR1" s="575"/>
      <c r="NTS1" s="575"/>
      <c r="NTT1" s="575"/>
      <c r="NTU1" s="575"/>
      <c r="NTV1" s="575"/>
      <c r="NTW1" s="575"/>
      <c r="NTX1" s="575"/>
      <c r="NTY1" s="575"/>
      <c r="NTZ1" s="575"/>
      <c r="NUA1" s="575"/>
      <c r="NUB1" s="575"/>
      <c r="NUC1" s="575"/>
      <c r="NUD1" s="575"/>
      <c r="NUE1" s="575"/>
      <c r="NUF1" s="575"/>
      <c r="NUG1" s="575"/>
      <c r="NUH1" s="575"/>
      <c r="NUI1" s="575"/>
      <c r="NUJ1" s="575"/>
      <c r="NUK1" s="575"/>
      <c r="NUL1" s="575"/>
      <c r="NUM1" s="575"/>
      <c r="NUN1" s="575"/>
      <c r="NUO1" s="575"/>
      <c r="NUP1" s="575"/>
      <c r="NUQ1" s="575"/>
      <c r="NUR1" s="575"/>
      <c r="NUS1" s="575"/>
      <c r="NUT1" s="575"/>
      <c r="NUU1" s="575"/>
      <c r="NUV1" s="575"/>
      <c r="NUW1" s="575"/>
      <c r="NUX1" s="575"/>
      <c r="NUY1" s="575"/>
      <c r="NUZ1" s="575"/>
      <c r="NVA1" s="575"/>
      <c r="NVB1" s="575"/>
      <c r="NVC1" s="575"/>
      <c r="NVD1" s="575"/>
      <c r="NVE1" s="575"/>
      <c r="NVF1" s="575"/>
      <c r="NVG1" s="575"/>
      <c r="NVH1" s="575"/>
      <c r="NVI1" s="575"/>
      <c r="NVJ1" s="575"/>
      <c r="NVK1" s="575"/>
      <c r="NVL1" s="575"/>
      <c r="NVM1" s="575"/>
      <c r="NVN1" s="575"/>
      <c r="NVO1" s="575"/>
      <c r="NVP1" s="575"/>
      <c r="NVQ1" s="575"/>
      <c r="NVR1" s="575"/>
      <c r="NVS1" s="575"/>
      <c r="NVT1" s="575"/>
      <c r="NVU1" s="575"/>
      <c r="NVV1" s="575"/>
      <c r="NVW1" s="575"/>
      <c r="NVX1" s="575"/>
      <c r="NVY1" s="575"/>
      <c r="NVZ1" s="575"/>
      <c r="NWA1" s="575"/>
      <c r="NWB1" s="575"/>
      <c r="NWC1" s="575"/>
      <c r="NWD1" s="575"/>
      <c r="NWE1" s="575"/>
      <c r="NWF1" s="575"/>
      <c r="NWG1" s="575"/>
      <c r="NWH1" s="575"/>
      <c r="NWI1" s="575"/>
      <c r="NWJ1" s="575"/>
      <c r="NWK1" s="575"/>
      <c r="NWL1" s="575"/>
      <c r="NWM1" s="575"/>
      <c r="NWN1" s="575"/>
      <c r="NWO1" s="575"/>
      <c r="NWP1" s="575"/>
      <c r="NWQ1" s="575"/>
      <c r="NWR1" s="575"/>
      <c r="NWS1" s="575"/>
      <c r="NWT1" s="575"/>
      <c r="NWU1" s="575"/>
      <c r="NWV1" s="575"/>
      <c r="NWW1" s="575"/>
      <c r="NWX1" s="575"/>
      <c r="NWY1" s="575"/>
      <c r="NWZ1" s="575"/>
      <c r="NXA1" s="575"/>
      <c r="NXB1" s="575"/>
      <c r="NXC1" s="575"/>
      <c r="NXD1" s="575"/>
      <c r="NXE1" s="575"/>
      <c r="NXF1" s="575"/>
      <c r="NXG1" s="575"/>
      <c r="NXH1" s="575"/>
      <c r="NXI1" s="575"/>
      <c r="NXJ1" s="575"/>
      <c r="NXK1" s="575"/>
      <c r="NXL1" s="575"/>
      <c r="NXM1" s="575"/>
      <c r="NXN1" s="575"/>
      <c r="NXO1" s="575"/>
      <c r="NXP1" s="575"/>
      <c r="NXQ1" s="575"/>
      <c r="NXR1" s="575"/>
      <c r="NXS1" s="575"/>
      <c r="NXT1" s="575"/>
      <c r="NXU1" s="575"/>
      <c r="NXV1" s="575"/>
      <c r="NXW1" s="575"/>
      <c r="NXX1" s="575"/>
      <c r="NXY1" s="575"/>
      <c r="NXZ1" s="575"/>
      <c r="NYA1" s="575"/>
      <c r="NYB1" s="575"/>
      <c r="NYC1" s="575"/>
      <c r="NYD1" s="575"/>
      <c r="NYE1" s="575"/>
      <c r="NYF1" s="575"/>
      <c r="NYG1" s="575"/>
      <c r="NYH1" s="575"/>
      <c r="NYI1" s="575"/>
      <c r="NYJ1" s="575"/>
      <c r="NYK1" s="575"/>
      <c r="NYL1" s="575"/>
      <c r="NYM1" s="575"/>
      <c r="NYN1" s="575"/>
      <c r="NYO1" s="575"/>
      <c r="NYP1" s="575"/>
      <c r="NYQ1" s="575"/>
      <c r="NYR1" s="575"/>
      <c r="NYS1" s="575"/>
      <c r="NYT1" s="575"/>
      <c r="NYU1" s="575"/>
      <c r="NYV1" s="575"/>
      <c r="NYW1" s="575"/>
      <c r="NYX1" s="575"/>
      <c r="NYY1" s="575"/>
      <c r="NYZ1" s="575"/>
      <c r="NZA1" s="575"/>
      <c r="NZB1" s="575"/>
      <c r="NZC1" s="575"/>
      <c r="NZD1" s="575"/>
      <c r="NZE1" s="575"/>
      <c r="NZF1" s="575"/>
      <c r="NZG1" s="575"/>
      <c r="NZH1" s="575"/>
      <c r="NZI1" s="575"/>
      <c r="NZJ1" s="575"/>
      <c r="NZK1" s="575"/>
      <c r="NZL1" s="575"/>
      <c r="NZM1" s="575"/>
      <c r="NZN1" s="575"/>
      <c r="NZO1" s="575"/>
      <c r="NZP1" s="575"/>
      <c r="NZQ1" s="575"/>
      <c r="NZR1" s="575"/>
      <c r="NZS1" s="575"/>
      <c r="NZT1" s="575"/>
      <c r="NZU1" s="575"/>
      <c r="NZV1" s="575"/>
      <c r="NZW1" s="575"/>
      <c r="NZX1" s="575"/>
      <c r="NZY1" s="575"/>
      <c r="NZZ1" s="575"/>
      <c r="OAA1" s="575"/>
      <c r="OAB1" s="575"/>
      <c r="OAC1" s="575"/>
      <c r="OAD1" s="575"/>
      <c r="OAE1" s="575"/>
      <c r="OAF1" s="575"/>
      <c r="OAG1" s="575"/>
      <c r="OAH1" s="575"/>
      <c r="OAI1" s="575"/>
      <c r="OAJ1" s="575"/>
      <c r="OAK1" s="575"/>
      <c r="OAL1" s="575"/>
      <c r="OAM1" s="575"/>
      <c r="OAN1" s="575"/>
      <c r="OAO1" s="575"/>
      <c r="OAP1" s="575"/>
      <c r="OAQ1" s="575"/>
      <c r="OAR1" s="575"/>
      <c r="OAS1" s="575"/>
      <c r="OAT1" s="575"/>
      <c r="OAU1" s="575"/>
      <c r="OAV1" s="575"/>
      <c r="OAW1" s="575"/>
      <c r="OAX1" s="575"/>
      <c r="OAY1" s="575"/>
      <c r="OAZ1" s="575"/>
      <c r="OBA1" s="575"/>
      <c r="OBB1" s="575"/>
      <c r="OBC1" s="575"/>
      <c r="OBD1" s="575"/>
      <c r="OBE1" s="575"/>
      <c r="OBF1" s="575"/>
      <c r="OBG1" s="575"/>
      <c r="OBH1" s="575"/>
      <c r="OBI1" s="575"/>
      <c r="OBJ1" s="575"/>
      <c r="OBK1" s="575"/>
      <c r="OBL1" s="575"/>
      <c r="OBM1" s="575"/>
      <c r="OBN1" s="575"/>
      <c r="OBO1" s="575"/>
      <c r="OBP1" s="575"/>
      <c r="OBQ1" s="575"/>
      <c r="OBR1" s="575"/>
      <c r="OBS1" s="575"/>
      <c r="OBT1" s="575"/>
      <c r="OBU1" s="575"/>
      <c r="OBV1" s="575"/>
      <c r="OBW1" s="575"/>
      <c r="OBX1" s="575"/>
      <c r="OBY1" s="575"/>
      <c r="OBZ1" s="575"/>
      <c r="OCA1" s="575"/>
      <c r="OCB1" s="575"/>
      <c r="OCC1" s="575"/>
      <c r="OCD1" s="575"/>
      <c r="OCE1" s="575"/>
      <c r="OCF1" s="575"/>
      <c r="OCG1" s="575"/>
      <c r="OCH1" s="575"/>
      <c r="OCI1" s="575"/>
      <c r="OCJ1" s="575"/>
      <c r="OCK1" s="575"/>
      <c r="OCL1" s="575"/>
      <c r="OCM1" s="575"/>
      <c r="OCN1" s="575"/>
      <c r="OCO1" s="575"/>
      <c r="OCP1" s="575"/>
      <c r="OCQ1" s="575"/>
      <c r="OCR1" s="575"/>
      <c r="OCS1" s="575"/>
      <c r="OCT1" s="575"/>
      <c r="OCU1" s="575"/>
      <c r="OCV1" s="575"/>
      <c r="OCW1" s="575"/>
      <c r="OCX1" s="575"/>
      <c r="OCY1" s="575"/>
      <c r="OCZ1" s="575"/>
      <c r="ODA1" s="575"/>
      <c r="ODB1" s="575"/>
      <c r="ODC1" s="575"/>
      <c r="ODD1" s="575"/>
      <c r="ODE1" s="575"/>
      <c r="ODF1" s="575"/>
      <c r="ODG1" s="575"/>
      <c r="ODH1" s="575"/>
      <c r="ODI1" s="575"/>
      <c r="ODJ1" s="575"/>
      <c r="ODK1" s="575"/>
      <c r="ODL1" s="575"/>
      <c r="ODM1" s="575"/>
      <c r="ODN1" s="575"/>
      <c r="ODO1" s="575"/>
      <c r="ODP1" s="575"/>
      <c r="ODQ1" s="575"/>
      <c r="ODR1" s="575"/>
      <c r="ODS1" s="575"/>
      <c r="ODT1" s="575"/>
      <c r="ODU1" s="575"/>
      <c r="ODV1" s="575"/>
      <c r="ODW1" s="575"/>
      <c r="ODX1" s="575"/>
      <c r="ODY1" s="575"/>
      <c r="ODZ1" s="575"/>
      <c r="OEA1" s="575"/>
      <c r="OEB1" s="575"/>
      <c r="OEC1" s="575"/>
      <c r="OED1" s="575"/>
      <c r="OEE1" s="575"/>
      <c r="OEF1" s="575"/>
      <c r="OEG1" s="575"/>
      <c r="OEH1" s="575"/>
      <c r="OEI1" s="575"/>
      <c r="OEJ1" s="575"/>
      <c r="OEK1" s="575"/>
      <c r="OEL1" s="575"/>
      <c r="OEM1" s="575"/>
      <c r="OEN1" s="575"/>
      <c r="OEO1" s="575"/>
      <c r="OEP1" s="575"/>
      <c r="OEQ1" s="575"/>
      <c r="OER1" s="575"/>
      <c r="OES1" s="575"/>
      <c r="OET1" s="575"/>
      <c r="OEU1" s="575"/>
      <c r="OEV1" s="575"/>
      <c r="OEW1" s="575"/>
      <c r="OEX1" s="575"/>
      <c r="OEY1" s="575"/>
      <c r="OEZ1" s="575"/>
      <c r="OFA1" s="575"/>
      <c r="OFB1" s="575"/>
      <c r="OFC1" s="575"/>
      <c r="OFD1" s="575"/>
      <c r="OFE1" s="575"/>
      <c r="OFF1" s="575"/>
      <c r="OFG1" s="575"/>
      <c r="OFH1" s="575"/>
      <c r="OFI1" s="575"/>
      <c r="OFJ1" s="575"/>
      <c r="OFK1" s="575"/>
      <c r="OFL1" s="575"/>
      <c r="OFM1" s="575"/>
      <c r="OFN1" s="575"/>
      <c r="OFO1" s="575"/>
      <c r="OFP1" s="575"/>
      <c r="OFQ1" s="575"/>
      <c r="OFR1" s="575"/>
      <c r="OFS1" s="575"/>
      <c r="OFT1" s="575"/>
      <c r="OFU1" s="575"/>
      <c r="OFV1" s="575"/>
      <c r="OFW1" s="575"/>
      <c r="OFX1" s="575"/>
      <c r="OFY1" s="575"/>
      <c r="OFZ1" s="575"/>
      <c r="OGA1" s="575"/>
      <c r="OGB1" s="575"/>
      <c r="OGC1" s="575"/>
      <c r="OGD1" s="575"/>
      <c r="OGE1" s="575"/>
      <c r="OGF1" s="575"/>
      <c r="OGG1" s="575"/>
      <c r="OGH1" s="575"/>
      <c r="OGI1" s="575"/>
      <c r="OGJ1" s="575"/>
      <c r="OGK1" s="575"/>
      <c r="OGL1" s="575"/>
      <c r="OGM1" s="575"/>
      <c r="OGN1" s="575"/>
      <c r="OGO1" s="575"/>
      <c r="OGP1" s="575"/>
      <c r="OGQ1" s="575"/>
      <c r="OGR1" s="575"/>
      <c r="OGS1" s="575"/>
      <c r="OGT1" s="575"/>
      <c r="OGU1" s="575"/>
      <c r="OGV1" s="575"/>
      <c r="OGW1" s="575"/>
      <c r="OGX1" s="575"/>
      <c r="OGY1" s="575"/>
      <c r="OGZ1" s="575"/>
      <c r="OHA1" s="575"/>
      <c r="OHB1" s="575"/>
      <c r="OHC1" s="575"/>
      <c r="OHD1" s="575"/>
      <c r="OHE1" s="575"/>
      <c r="OHF1" s="575"/>
      <c r="OHG1" s="575"/>
      <c r="OHH1" s="575"/>
      <c r="OHI1" s="575"/>
      <c r="OHJ1" s="575"/>
      <c r="OHK1" s="575"/>
      <c r="OHL1" s="575"/>
      <c r="OHM1" s="575"/>
      <c r="OHN1" s="575"/>
      <c r="OHO1" s="575"/>
      <c r="OHP1" s="575"/>
      <c r="OHQ1" s="575"/>
      <c r="OHR1" s="575"/>
      <c r="OHS1" s="575"/>
      <c r="OHT1" s="575"/>
      <c r="OHU1" s="575"/>
      <c r="OHV1" s="575"/>
      <c r="OHW1" s="575"/>
      <c r="OHX1" s="575"/>
      <c r="OHY1" s="575"/>
      <c r="OHZ1" s="575"/>
      <c r="OIA1" s="575"/>
      <c r="OIB1" s="575"/>
      <c r="OIC1" s="575"/>
      <c r="OID1" s="575"/>
      <c r="OIE1" s="575"/>
      <c r="OIF1" s="575"/>
      <c r="OIG1" s="575"/>
      <c r="OIH1" s="575"/>
      <c r="OII1" s="575"/>
      <c r="OIJ1" s="575"/>
      <c r="OIK1" s="575"/>
      <c r="OIL1" s="575"/>
      <c r="OIM1" s="575"/>
      <c r="OIN1" s="575"/>
      <c r="OIO1" s="575"/>
      <c r="OIP1" s="575"/>
      <c r="OIQ1" s="575"/>
      <c r="OIR1" s="575"/>
      <c r="OIS1" s="575"/>
      <c r="OIT1" s="575"/>
      <c r="OIU1" s="575"/>
      <c r="OIV1" s="575"/>
      <c r="OIW1" s="575"/>
      <c r="OIX1" s="575"/>
      <c r="OIY1" s="575"/>
      <c r="OIZ1" s="575"/>
      <c r="OJA1" s="575"/>
      <c r="OJB1" s="575"/>
      <c r="OJC1" s="575"/>
      <c r="OJD1" s="575"/>
      <c r="OJE1" s="575"/>
      <c r="OJF1" s="575"/>
      <c r="OJG1" s="575"/>
      <c r="OJH1" s="575"/>
      <c r="OJI1" s="575"/>
      <c r="OJJ1" s="575"/>
      <c r="OJK1" s="575"/>
      <c r="OJL1" s="575"/>
      <c r="OJM1" s="575"/>
      <c r="OJN1" s="575"/>
      <c r="OJO1" s="575"/>
      <c r="OJP1" s="575"/>
      <c r="OJQ1" s="575"/>
      <c r="OJR1" s="575"/>
      <c r="OJS1" s="575"/>
      <c r="OJT1" s="575"/>
      <c r="OJU1" s="575"/>
      <c r="OJV1" s="575"/>
      <c r="OJW1" s="575"/>
      <c r="OJX1" s="575"/>
      <c r="OJY1" s="575"/>
      <c r="OJZ1" s="575"/>
      <c r="OKA1" s="575"/>
      <c r="OKB1" s="575"/>
      <c r="OKC1" s="575"/>
      <c r="OKD1" s="575"/>
      <c r="OKE1" s="575"/>
      <c r="OKF1" s="575"/>
      <c r="OKG1" s="575"/>
      <c r="OKH1" s="575"/>
      <c r="OKI1" s="575"/>
      <c r="OKJ1" s="575"/>
      <c r="OKK1" s="575"/>
      <c r="OKL1" s="575"/>
      <c r="OKM1" s="575"/>
      <c r="OKN1" s="575"/>
      <c r="OKO1" s="575"/>
      <c r="OKP1" s="575"/>
      <c r="OKQ1" s="575"/>
      <c r="OKR1" s="575"/>
      <c r="OKS1" s="575"/>
      <c r="OKT1" s="575"/>
      <c r="OKU1" s="575"/>
      <c r="OKV1" s="575"/>
      <c r="OKW1" s="575"/>
      <c r="OKX1" s="575"/>
      <c r="OKY1" s="575"/>
      <c r="OKZ1" s="575"/>
      <c r="OLA1" s="575"/>
      <c r="OLB1" s="575"/>
      <c r="OLC1" s="575"/>
      <c r="OLD1" s="575"/>
      <c r="OLE1" s="575"/>
      <c r="OLF1" s="575"/>
      <c r="OLG1" s="575"/>
      <c r="OLH1" s="575"/>
      <c r="OLI1" s="575"/>
      <c r="OLJ1" s="575"/>
      <c r="OLK1" s="575"/>
      <c r="OLL1" s="575"/>
      <c r="OLM1" s="575"/>
      <c r="OLN1" s="575"/>
      <c r="OLO1" s="575"/>
      <c r="OLP1" s="575"/>
      <c r="OLQ1" s="575"/>
      <c r="OLR1" s="575"/>
      <c r="OLS1" s="575"/>
      <c r="OLT1" s="575"/>
      <c r="OLU1" s="575"/>
      <c r="OLV1" s="575"/>
      <c r="OLW1" s="575"/>
      <c r="OLX1" s="575"/>
      <c r="OLY1" s="575"/>
      <c r="OLZ1" s="575"/>
      <c r="OMA1" s="575"/>
      <c r="OMB1" s="575"/>
      <c r="OMC1" s="575"/>
      <c r="OMD1" s="575"/>
      <c r="OME1" s="575"/>
      <c r="OMF1" s="575"/>
      <c r="OMG1" s="575"/>
      <c r="OMH1" s="575"/>
      <c r="OMI1" s="575"/>
      <c r="OMJ1" s="575"/>
      <c r="OMK1" s="575"/>
      <c r="OML1" s="575"/>
      <c r="OMM1" s="575"/>
      <c r="OMN1" s="575"/>
      <c r="OMO1" s="575"/>
      <c r="OMP1" s="575"/>
      <c r="OMQ1" s="575"/>
      <c r="OMR1" s="575"/>
      <c r="OMS1" s="575"/>
      <c r="OMT1" s="575"/>
      <c r="OMU1" s="575"/>
      <c r="OMV1" s="575"/>
      <c r="OMW1" s="575"/>
      <c r="OMX1" s="575"/>
      <c r="OMY1" s="575"/>
      <c r="OMZ1" s="575"/>
      <c r="ONA1" s="575"/>
      <c r="ONB1" s="575"/>
      <c r="ONC1" s="575"/>
      <c r="OND1" s="575"/>
      <c r="ONE1" s="575"/>
      <c r="ONF1" s="575"/>
      <c r="ONG1" s="575"/>
      <c r="ONH1" s="575"/>
      <c r="ONI1" s="575"/>
      <c r="ONJ1" s="575"/>
      <c r="ONK1" s="575"/>
      <c r="ONL1" s="575"/>
      <c r="ONM1" s="575"/>
      <c r="ONN1" s="575"/>
      <c r="ONO1" s="575"/>
      <c r="ONP1" s="575"/>
      <c r="ONQ1" s="575"/>
      <c r="ONR1" s="575"/>
      <c r="ONS1" s="575"/>
      <c r="ONT1" s="575"/>
      <c r="ONU1" s="575"/>
      <c r="ONV1" s="575"/>
      <c r="ONW1" s="575"/>
      <c r="ONX1" s="575"/>
      <c r="ONY1" s="575"/>
      <c r="ONZ1" s="575"/>
      <c r="OOA1" s="575"/>
      <c r="OOB1" s="575"/>
      <c r="OOC1" s="575"/>
      <c r="OOD1" s="575"/>
      <c r="OOE1" s="575"/>
      <c r="OOF1" s="575"/>
      <c r="OOG1" s="575"/>
      <c r="OOH1" s="575"/>
      <c r="OOI1" s="575"/>
      <c r="OOJ1" s="575"/>
      <c r="OOK1" s="575"/>
      <c r="OOL1" s="575"/>
      <c r="OOM1" s="575"/>
      <c r="OON1" s="575"/>
      <c r="OOO1" s="575"/>
      <c r="OOP1" s="575"/>
      <c r="OOQ1" s="575"/>
      <c r="OOR1" s="575"/>
      <c r="OOS1" s="575"/>
      <c r="OOT1" s="575"/>
      <c r="OOU1" s="575"/>
      <c r="OOV1" s="575"/>
      <c r="OOW1" s="575"/>
      <c r="OOX1" s="575"/>
      <c r="OOY1" s="575"/>
      <c r="OOZ1" s="575"/>
      <c r="OPA1" s="575"/>
      <c r="OPB1" s="575"/>
      <c r="OPC1" s="575"/>
      <c r="OPD1" s="575"/>
      <c r="OPE1" s="575"/>
      <c r="OPF1" s="575"/>
      <c r="OPG1" s="575"/>
      <c r="OPH1" s="575"/>
      <c r="OPI1" s="575"/>
      <c r="OPJ1" s="575"/>
      <c r="OPK1" s="575"/>
      <c r="OPL1" s="575"/>
      <c r="OPM1" s="575"/>
      <c r="OPN1" s="575"/>
      <c r="OPO1" s="575"/>
      <c r="OPP1" s="575"/>
      <c r="OPQ1" s="575"/>
      <c r="OPR1" s="575"/>
      <c r="OPS1" s="575"/>
      <c r="OPT1" s="575"/>
      <c r="OPU1" s="575"/>
      <c r="OPV1" s="575"/>
      <c r="OPW1" s="575"/>
      <c r="OPX1" s="575"/>
      <c r="OPY1" s="575"/>
      <c r="OPZ1" s="575"/>
      <c r="OQA1" s="575"/>
      <c r="OQB1" s="575"/>
      <c r="OQC1" s="575"/>
      <c r="OQD1" s="575"/>
      <c r="OQE1" s="575"/>
      <c r="OQF1" s="575"/>
      <c r="OQG1" s="575"/>
      <c r="OQH1" s="575"/>
      <c r="OQI1" s="575"/>
      <c r="OQJ1" s="575"/>
      <c r="OQK1" s="575"/>
      <c r="OQL1" s="575"/>
      <c r="OQM1" s="575"/>
      <c r="OQN1" s="575"/>
      <c r="OQO1" s="575"/>
      <c r="OQP1" s="575"/>
      <c r="OQQ1" s="575"/>
      <c r="OQR1" s="575"/>
      <c r="OQS1" s="575"/>
      <c r="OQT1" s="575"/>
      <c r="OQU1" s="575"/>
      <c r="OQV1" s="575"/>
      <c r="OQW1" s="575"/>
      <c r="OQX1" s="575"/>
      <c r="OQY1" s="575"/>
      <c r="OQZ1" s="575"/>
      <c r="ORA1" s="575"/>
      <c r="ORB1" s="575"/>
      <c r="ORC1" s="575"/>
      <c r="ORD1" s="575"/>
      <c r="ORE1" s="575"/>
      <c r="ORF1" s="575"/>
      <c r="ORG1" s="575"/>
      <c r="ORH1" s="575"/>
      <c r="ORI1" s="575"/>
      <c r="ORJ1" s="575"/>
      <c r="ORK1" s="575"/>
      <c r="ORL1" s="575"/>
      <c r="ORM1" s="575"/>
      <c r="ORN1" s="575"/>
      <c r="ORO1" s="575"/>
      <c r="ORP1" s="575"/>
      <c r="ORQ1" s="575"/>
      <c r="ORR1" s="575"/>
      <c r="ORS1" s="575"/>
      <c r="ORT1" s="575"/>
      <c r="ORU1" s="575"/>
      <c r="ORV1" s="575"/>
      <c r="ORW1" s="575"/>
      <c r="ORX1" s="575"/>
      <c r="ORY1" s="575"/>
      <c r="ORZ1" s="575"/>
      <c r="OSA1" s="575"/>
      <c r="OSB1" s="575"/>
      <c r="OSC1" s="575"/>
      <c r="OSD1" s="575"/>
      <c r="OSE1" s="575"/>
      <c r="OSF1" s="575"/>
      <c r="OSG1" s="575"/>
      <c r="OSH1" s="575"/>
      <c r="OSI1" s="575"/>
      <c r="OSJ1" s="575"/>
      <c r="OSK1" s="575"/>
      <c r="OSL1" s="575"/>
      <c r="OSM1" s="575"/>
      <c r="OSN1" s="575"/>
      <c r="OSO1" s="575"/>
      <c r="OSP1" s="575"/>
      <c r="OSQ1" s="575"/>
      <c r="OSR1" s="575"/>
      <c r="OSS1" s="575"/>
      <c r="OST1" s="575"/>
      <c r="OSU1" s="575"/>
      <c r="OSV1" s="575"/>
      <c r="OSW1" s="575"/>
      <c r="OSX1" s="575"/>
      <c r="OSY1" s="575"/>
      <c r="OSZ1" s="575"/>
      <c r="OTA1" s="575"/>
      <c r="OTB1" s="575"/>
      <c r="OTC1" s="575"/>
      <c r="OTD1" s="575"/>
      <c r="OTE1" s="575"/>
      <c r="OTF1" s="575"/>
      <c r="OTG1" s="575"/>
      <c r="OTH1" s="575"/>
      <c r="OTI1" s="575"/>
      <c r="OTJ1" s="575"/>
      <c r="OTK1" s="575"/>
      <c r="OTL1" s="575"/>
      <c r="OTM1" s="575"/>
      <c r="OTN1" s="575"/>
      <c r="OTO1" s="575"/>
      <c r="OTP1" s="575"/>
      <c r="OTQ1" s="575"/>
      <c r="OTR1" s="575"/>
      <c r="OTS1" s="575"/>
      <c r="OTT1" s="575"/>
      <c r="OTU1" s="575"/>
      <c r="OTV1" s="575"/>
      <c r="OTW1" s="575"/>
      <c r="OTX1" s="575"/>
      <c r="OTY1" s="575"/>
      <c r="OTZ1" s="575"/>
      <c r="OUA1" s="575"/>
      <c r="OUB1" s="575"/>
      <c r="OUC1" s="575"/>
      <c r="OUD1" s="575"/>
      <c r="OUE1" s="575"/>
      <c r="OUF1" s="575"/>
      <c r="OUG1" s="575"/>
      <c r="OUH1" s="575"/>
      <c r="OUI1" s="575"/>
      <c r="OUJ1" s="575"/>
      <c r="OUK1" s="575"/>
      <c r="OUL1" s="575"/>
      <c r="OUM1" s="575"/>
      <c r="OUN1" s="575"/>
      <c r="OUO1" s="575"/>
      <c r="OUP1" s="575"/>
      <c r="OUQ1" s="575"/>
      <c r="OUR1" s="575"/>
      <c r="OUS1" s="575"/>
      <c r="OUT1" s="575"/>
      <c r="OUU1" s="575"/>
      <c r="OUV1" s="575"/>
      <c r="OUW1" s="575"/>
      <c r="OUX1" s="575"/>
      <c r="OUY1" s="575"/>
      <c r="OUZ1" s="575"/>
      <c r="OVA1" s="575"/>
      <c r="OVB1" s="575"/>
      <c r="OVC1" s="575"/>
      <c r="OVD1" s="575"/>
      <c r="OVE1" s="575"/>
      <c r="OVF1" s="575"/>
      <c r="OVG1" s="575"/>
      <c r="OVH1" s="575"/>
      <c r="OVI1" s="575"/>
      <c r="OVJ1" s="575"/>
      <c r="OVK1" s="575"/>
      <c r="OVL1" s="575"/>
      <c r="OVM1" s="575"/>
      <c r="OVN1" s="575"/>
      <c r="OVO1" s="575"/>
      <c r="OVP1" s="575"/>
      <c r="OVQ1" s="575"/>
      <c r="OVR1" s="575"/>
      <c r="OVS1" s="575"/>
      <c r="OVT1" s="575"/>
      <c r="OVU1" s="575"/>
      <c r="OVV1" s="575"/>
      <c r="OVW1" s="575"/>
      <c r="OVX1" s="575"/>
      <c r="OVY1" s="575"/>
      <c r="OVZ1" s="575"/>
      <c r="OWA1" s="575"/>
      <c r="OWB1" s="575"/>
      <c r="OWC1" s="575"/>
      <c r="OWD1" s="575"/>
      <c r="OWE1" s="575"/>
      <c r="OWF1" s="575"/>
      <c r="OWG1" s="575"/>
      <c r="OWH1" s="575"/>
      <c r="OWI1" s="575"/>
      <c r="OWJ1" s="575"/>
      <c r="OWK1" s="575"/>
      <c r="OWL1" s="575"/>
      <c r="OWM1" s="575"/>
      <c r="OWN1" s="575"/>
      <c r="OWO1" s="575"/>
      <c r="OWP1" s="575"/>
      <c r="OWQ1" s="575"/>
      <c r="OWR1" s="575"/>
      <c r="OWS1" s="575"/>
      <c r="OWT1" s="575"/>
      <c r="OWU1" s="575"/>
      <c r="OWV1" s="575"/>
      <c r="OWW1" s="575"/>
      <c r="OWX1" s="575"/>
      <c r="OWY1" s="575"/>
      <c r="OWZ1" s="575"/>
      <c r="OXA1" s="575"/>
      <c r="OXB1" s="575"/>
      <c r="OXC1" s="575"/>
      <c r="OXD1" s="575"/>
      <c r="OXE1" s="575"/>
      <c r="OXF1" s="575"/>
      <c r="OXG1" s="575"/>
      <c r="OXH1" s="575"/>
      <c r="OXI1" s="575"/>
      <c r="OXJ1" s="575"/>
      <c r="OXK1" s="575"/>
      <c r="OXL1" s="575"/>
      <c r="OXM1" s="575"/>
      <c r="OXN1" s="575"/>
      <c r="OXO1" s="575"/>
      <c r="OXP1" s="575"/>
      <c r="OXQ1" s="575"/>
      <c r="OXR1" s="575"/>
      <c r="OXS1" s="575"/>
      <c r="OXT1" s="575"/>
      <c r="OXU1" s="575"/>
      <c r="OXV1" s="575"/>
      <c r="OXW1" s="575"/>
      <c r="OXX1" s="575"/>
      <c r="OXY1" s="575"/>
      <c r="OXZ1" s="575"/>
      <c r="OYA1" s="575"/>
      <c r="OYB1" s="575"/>
      <c r="OYC1" s="575"/>
      <c r="OYD1" s="575"/>
      <c r="OYE1" s="575"/>
      <c r="OYF1" s="575"/>
      <c r="OYG1" s="575"/>
      <c r="OYH1" s="575"/>
      <c r="OYI1" s="575"/>
      <c r="OYJ1" s="575"/>
      <c r="OYK1" s="575"/>
      <c r="OYL1" s="575"/>
      <c r="OYM1" s="575"/>
      <c r="OYN1" s="575"/>
      <c r="OYO1" s="575"/>
      <c r="OYP1" s="575"/>
      <c r="OYQ1" s="575"/>
      <c r="OYR1" s="575"/>
      <c r="OYS1" s="575"/>
      <c r="OYT1" s="575"/>
      <c r="OYU1" s="575"/>
      <c r="OYV1" s="575"/>
      <c r="OYW1" s="575"/>
      <c r="OYX1" s="575"/>
      <c r="OYY1" s="575"/>
      <c r="OYZ1" s="575"/>
      <c r="OZA1" s="575"/>
      <c r="OZB1" s="575"/>
      <c r="OZC1" s="575"/>
      <c r="OZD1" s="575"/>
      <c r="OZE1" s="575"/>
      <c r="OZF1" s="575"/>
      <c r="OZG1" s="575"/>
      <c r="OZH1" s="575"/>
      <c r="OZI1" s="575"/>
      <c r="OZJ1" s="575"/>
      <c r="OZK1" s="575"/>
      <c r="OZL1" s="575"/>
      <c r="OZM1" s="575"/>
      <c r="OZN1" s="575"/>
      <c r="OZO1" s="575"/>
      <c r="OZP1" s="575"/>
      <c r="OZQ1" s="575"/>
      <c r="OZR1" s="575"/>
      <c r="OZS1" s="575"/>
      <c r="OZT1" s="575"/>
      <c r="OZU1" s="575"/>
      <c r="OZV1" s="575"/>
      <c r="OZW1" s="575"/>
      <c r="OZX1" s="575"/>
      <c r="OZY1" s="575"/>
      <c r="OZZ1" s="575"/>
      <c r="PAA1" s="575"/>
      <c r="PAB1" s="575"/>
      <c r="PAC1" s="575"/>
      <c r="PAD1" s="575"/>
      <c r="PAE1" s="575"/>
      <c r="PAF1" s="575"/>
      <c r="PAG1" s="575"/>
      <c r="PAH1" s="575"/>
      <c r="PAI1" s="575"/>
      <c r="PAJ1" s="575"/>
      <c r="PAK1" s="575"/>
      <c r="PAL1" s="575"/>
      <c r="PAM1" s="575"/>
      <c r="PAN1" s="575"/>
      <c r="PAO1" s="575"/>
      <c r="PAP1" s="575"/>
      <c r="PAQ1" s="575"/>
      <c r="PAR1" s="575"/>
      <c r="PAS1" s="575"/>
      <c r="PAT1" s="575"/>
      <c r="PAU1" s="575"/>
      <c r="PAV1" s="575"/>
      <c r="PAW1" s="575"/>
      <c r="PAX1" s="575"/>
      <c r="PAY1" s="575"/>
      <c r="PAZ1" s="575"/>
      <c r="PBA1" s="575"/>
      <c r="PBB1" s="575"/>
      <c r="PBC1" s="575"/>
      <c r="PBD1" s="575"/>
      <c r="PBE1" s="575"/>
      <c r="PBF1" s="575"/>
      <c r="PBG1" s="575"/>
      <c r="PBH1" s="575"/>
      <c r="PBI1" s="575"/>
      <c r="PBJ1" s="575"/>
      <c r="PBK1" s="575"/>
      <c r="PBL1" s="575"/>
      <c r="PBM1" s="575"/>
      <c r="PBN1" s="575"/>
      <c r="PBO1" s="575"/>
      <c r="PBP1" s="575"/>
      <c r="PBQ1" s="575"/>
      <c r="PBR1" s="575"/>
      <c r="PBS1" s="575"/>
      <c r="PBT1" s="575"/>
      <c r="PBU1" s="575"/>
      <c r="PBV1" s="575"/>
      <c r="PBW1" s="575"/>
      <c r="PBX1" s="575"/>
      <c r="PBY1" s="575"/>
      <c r="PBZ1" s="575"/>
      <c r="PCA1" s="575"/>
      <c r="PCB1" s="575"/>
      <c r="PCC1" s="575"/>
      <c r="PCD1" s="575"/>
      <c r="PCE1" s="575"/>
      <c r="PCF1" s="575"/>
      <c r="PCG1" s="575"/>
      <c r="PCH1" s="575"/>
      <c r="PCI1" s="575"/>
      <c r="PCJ1" s="575"/>
      <c r="PCK1" s="575"/>
      <c r="PCL1" s="575"/>
      <c r="PCM1" s="575"/>
      <c r="PCN1" s="575"/>
      <c r="PCO1" s="575"/>
      <c r="PCP1" s="575"/>
      <c r="PCQ1" s="575"/>
      <c r="PCR1" s="575"/>
      <c r="PCS1" s="575"/>
      <c r="PCT1" s="575"/>
      <c r="PCU1" s="575"/>
      <c r="PCV1" s="575"/>
      <c r="PCW1" s="575"/>
      <c r="PCX1" s="575"/>
      <c r="PCY1" s="575"/>
      <c r="PCZ1" s="575"/>
      <c r="PDA1" s="575"/>
      <c r="PDB1" s="575"/>
      <c r="PDC1" s="575"/>
      <c r="PDD1" s="575"/>
      <c r="PDE1" s="575"/>
      <c r="PDF1" s="575"/>
      <c r="PDG1" s="575"/>
      <c r="PDH1" s="575"/>
      <c r="PDI1" s="575"/>
      <c r="PDJ1" s="575"/>
      <c r="PDK1" s="575"/>
      <c r="PDL1" s="575"/>
      <c r="PDM1" s="575"/>
      <c r="PDN1" s="575"/>
      <c r="PDO1" s="575"/>
      <c r="PDP1" s="575"/>
      <c r="PDQ1" s="575"/>
      <c r="PDR1" s="575"/>
      <c r="PDS1" s="575"/>
      <c r="PDT1" s="575"/>
      <c r="PDU1" s="575"/>
      <c r="PDV1" s="575"/>
      <c r="PDW1" s="575"/>
      <c r="PDX1" s="575"/>
      <c r="PDY1" s="575"/>
      <c r="PDZ1" s="575"/>
      <c r="PEA1" s="575"/>
      <c r="PEB1" s="575"/>
      <c r="PEC1" s="575"/>
      <c r="PED1" s="575"/>
      <c r="PEE1" s="575"/>
      <c r="PEF1" s="575"/>
      <c r="PEG1" s="575"/>
      <c r="PEH1" s="575"/>
      <c r="PEI1" s="575"/>
      <c r="PEJ1" s="575"/>
      <c r="PEK1" s="575"/>
      <c r="PEL1" s="575"/>
      <c r="PEM1" s="575"/>
      <c r="PEN1" s="575"/>
      <c r="PEO1" s="575"/>
      <c r="PEP1" s="575"/>
      <c r="PEQ1" s="575"/>
      <c r="PER1" s="575"/>
      <c r="PES1" s="575"/>
      <c r="PET1" s="575"/>
      <c r="PEU1" s="575"/>
      <c r="PEV1" s="575"/>
      <c r="PEW1" s="575"/>
      <c r="PEX1" s="575"/>
      <c r="PEY1" s="575"/>
      <c r="PEZ1" s="575"/>
      <c r="PFA1" s="575"/>
      <c r="PFB1" s="575"/>
      <c r="PFC1" s="575"/>
      <c r="PFD1" s="575"/>
      <c r="PFE1" s="575"/>
      <c r="PFF1" s="575"/>
      <c r="PFG1" s="575"/>
      <c r="PFH1" s="575"/>
      <c r="PFI1" s="575"/>
      <c r="PFJ1" s="575"/>
      <c r="PFK1" s="575"/>
      <c r="PFL1" s="575"/>
      <c r="PFM1" s="575"/>
      <c r="PFN1" s="575"/>
      <c r="PFO1" s="575"/>
      <c r="PFP1" s="575"/>
      <c r="PFQ1" s="575"/>
      <c r="PFR1" s="575"/>
      <c r="PFS1" s="575"/>
      <c r="PFT1" s="575"/>
      <c r="PFU1" s="575"/>
      <c r="PFV1" s="575"/>
      <c r="PFW1" s="575"/>
      <c r="PFX1" s="575"/>
      <c r="PFY1" s="575"/>
      <c r="PFZ1" s="575"/>
      <c r="PGA1" s="575"/>
      <c r="PGB1" s="575"/>
      <c r="PGC1" s="575"/>
      <c r="PGD1" s="575"/>
      <c r="PGE1" s="575"/>
      <c r="PGF1" s="575"/>
      <c r="PGG1" s="575"/>
      <c r="PGH1" s="575"/>
      <c r="PGI1" s="575"/>
      <c r="PGJ1" s="575"/>
      <c r="PGK1" s="575"/>
      <c r="PGL1" s="575"/>
      <c r="PGM1" s="575"/>
      <c r="PGN1" s="575"/>
      <c r="PGO1" s="575"/>
      <c r="PGP1" s="575"/>
      <c r="PGQ1" s="575"/>
      <c r="PGR1" s="575"/>
      <c r="PGS1" s="575"/>
      <c r="PGT1" s="575"/>
      <c r="PGU1" s="575"/>
      <c r="PGV1" s="575"/>
      <c r="PGW1" s="575"/>
      <c r="PGX1" s="575"/>
      <c r="PGY1" s="575"/>
      <c r="PGZ1" s="575"/>
      <c r="PHA1" s="575"/>
      <c r="PHB1" s="575"/>
      <c r="PHC1" s="575"/>
      <c r="PHD1" s="575"/>
      <c r="PHE1" s="575"/>
      <c r="PHF1" s="575"/>
      <c r="PHG1" s="575"/>
      <c r="PHH1" s="575"/>
      <c r="PHI1" s="575"/>
      <c r="PHJ1" s="575"/>
      <c r="PHK1" s="575"/>
      <c r="PHL1" s="575"/>
      <c r="PHM1" s="575"/>
      <c r="PHN1" s="575"/>
      <c r="PHO1" s="575"/>
      <c r="PHP1" s="575"/>
      <c r="PHQ1" s="575"/>
      <c r="PHR1" s="575"/>
      <c r="PHS1" s="575"/>
      <c r="PHT1" s="575"/>
      <c r="PHU1" s="575"/>
      <c r="PHV1" s="575"/>
      <c r="PHW1" s="575"/>
      <c r="PHX1" s="575"/>
      <c r="PHY1" s="575"/>
      <c r="PHZ1" s="575"/>
      <c r="PIA1" s="575"/>
      <c r="PIB1" s="575"/>
      <c r="PIC1" s="575"/>
      <c r="PID1" s="575"/>
      <c r="PIE1" s="575"/>
      <c r="PIF1" s="575"/>
      <c r="PIG1" s="575"/>
      <c r="PIH1" s="575"/>
      <c r="PII1" s="575"/>
      <c r="PIJ1" s="575"/>
      <c r="PIK1" s="575"/>
      <c r="PIL1" s="575"/>
      <c r="PIM1" s="575"/>
      <c r="PIN1" s="575"/>
      <c r="PIO1" s="575"/>
      <c r="PIP1" s="575"/>
      <c r="PIQ1" s="575"/>
      <c r="PIR1" s="575"/>
      <c r="PIS1" s="575"/>
      <c r="PIT1" s="575"/>
      <c r="PIU1" s="575"/>
      <c r="PIV1" s="575"/>
      <c r="PIW1" s="575"/>
      <c r="PIX1" s="575"/>
      <c r="PIY1" s="575"/>
      <c r="PIZ1" s="575"/>
      <c r="PJA1" s="575"/>
      <c r="PJB1" s="575"/>
      <c r="PJC1" s="575"/>
      <c r="PJD1" s="575"/>
      <c r="PJE1" s="575"/>
      <c r="PJF1" s="575"/>
      <c r="PJG1" s="575"/>
      <c r="PJH1" s="575"/>
      <c r="PJI1" s="575"/>
      <c r="PJJ1" s="575"/>
      <c r="PJK1" s="575"/>
      <c r="PJL1" s="575"/>
      <c r="PJM1" s="575"/>
      <c r="PJN1" s="575"/>
      <c r="PJO1" s="575"/>
      <c r="PJP1" s="575"/>
      <c r="PJQ1" s="575"/>
      <c r="PJR1" s="575"/>
      <c r="PJS1" s="575"/>
      <c r="PJT1" s="575"/>
      <c r="PJU1" s="575"/>
      <c r="PJV1" s="575"/>
      <c r="PJW1" s="575"/>
      <c r="PJX1" s="575"/>
      <c r="PJY1" s="575"/>
      <c r="PJZ1" s="575"/>
      <c r="PKA1" s="575"/>
      <c r="PKB1" s="575"/>
      <c r="PKC1" s="575"/>
      <c r="PKD1" s="575"/>
      <c r="PKE1" s="575"/>
      <c r="PKF1" s="575"/>
      <c r="PKG1" s="575"/>
      <c r="PKH1" s="575"/>
      <c r="PKI1" s="575"/>
      <c r="PKJ1" s="575"/>
      <c r="PKK1" s="575"/>
      <c r="PKL1" s="575"/>
      <c r="PKM1" s="575"/>
      <c r="PKN1" s="575"/>
      <c r="PKO1" s="575"/>
      <c r="PKP1" s="575"/>
      <c r="PKQ1" s="575"/>
      <c r="PKR1" s="575"/>
      <c r="PKS1" s="575"/>
      <c r="PKT1" s="575"/>
      <c r="PKU1" s="575"/>
      <c r="PKV1" s="575"/>
      <c r="PKW1" s="575"/>
      <c r="PKX1" s="575"/>
      <c r="PKY1" s="575"/>
      <c r="PKZ1" s="575"/>
      <c r="PLA1" s="575"/>
      <c r="PLB1" s="575"/>
      <c r="PLC1" s="575"/>
      <c r="PLD1" s="575"/>
      <c r="PLE1" s="575"/>
      <c r="PLF1" s="575"/>
      <c r="PLG1" s="575"/>
      <c r="PLH1" s="575"/>
      <c r="PLI1" s="575"/>
      <c r="PLJ1" s="575"/>
      <c r="PLK1" s="575"/>
      <c r="PLL1" s="575"/>
      <c r="PLM1" s="575"/>
      <c r="PLN1" s="575"/>
      <c r="PLO1" s="575"/>
      <c r="PLP1" s="575"/>
      <c r="PLQ1" s="575"/>
      <c r="PLR1" s="575"/>
      <c r="PLS1" s="575"/>
      <c r="PLT1" s="575"/>
      <c r="PLU1" s="575"/>
      <c r="PLV1" s="575"/>
      <c r="PLW1" s="575"/>
      <c r="PLX1" s="575"/>
      <c r="PLY1" s="575"/>
      <c r="PLZ1" s="575"/>
      <c r="PMA1" s="575"/>
      <c r="PMB1" s="575"/>
      <c r="PMC1" s="575"/>
      <c r="PMD1" s="575"/>
      <c r="PME1" s="575"/>
      <c r="PMF1" s="575"/>
      <c r="PMG1" s="575"/>
      <c r="PMH1" s="575"/>
      <c r="PMI1" s="575"/>
      <c r="PMJ1" s="575"/>
      <c r="PMK1" s="575"/>
      <c r="PML1" s="575"/>
      <c r="PMM1" s="575"/>
      <c r="PMN1" s="575"/>
      <c r="PMO1" s="575"/>
      <c r="PMP1" s="575"/>
      <c r="PMQ1" s="575"/>
      <c r="PMR1" s="575"/>
      <c r="PMS1" s="575"/>
      <c r="PMT1" s="575"/>
      <c r="PMU1" s="575"/>
      <c r="PMV1" s="575"/>
      <c r="PMW1" s="575"/>
      <c r="PMX1" s="575"/>
      <c r="PMY1" s="575"/>
      <c r="PMZ1" s="575"/>
      <c r="PNA1" s="575"/>
      <c r="PNB1" s="575"/>
      <c r="PNC1" s="575"/>
      <c r="PND1" s="575"/>
      <c r="PNE1" s="575"/>
      <c r="PNF1" s="575"/>
      <c r="PNG1" s="575"/>
      <c r="PNH1" s="575"/>
      <c r="PNI1" s="575"/>
      <c r="PNJ1" s="575"/>
      <c r="PNK1" s="575"/>
      <c r="PNL1" s="575"/>
      <c r="PNM1" s="575"/>
      <c r="PNN1" s="575"/>
      <c r="PNO1" s="575"/>
      <c r="PNP1" s="575"/>
      <c r="PNQ1" s="575"/>
      <c r="PNR1" s="575"/>
      <c r="PNS1" s="575"/>
      <c r="PNT1" s="575"/>
      <c r="PNU1" s="575"/>
      <c r="PNV1" s="575"/>
      <c r="PNW1" s="575"/>
      <c r="PNX1" s="575"/>
      <c r="PNY1" s="575"/>
      <c r="PNZ1" s="575"/>
      <c r="POA1" s="575"/>
      <c r="POB1" s="575"/>
      <c r="POC1" s="575"/>
      <c r="POD1" s="575"/>
      <c r="POE1" s="575"/>
      <c r="POF1" s="575"/>
      <c r="POG1" s="575"/>
      <c r="POH1" s="575"/>
      <c r="POI1" s="575"/>
      <c r="POJ1" s="575"/>
      <c r="POK1" s="575"/>
      <c r="POL1" s="575"/>
      <c r="POM1" s="575"/>
      <c r="PON1" s="575"/>
      <c r="POO1" s="575"/>
      <c r="POP1" s="575"/>
      <c r="POQ1" s="575"/>
      <c r="POR1" s="575"/>
      <c r="POS1" s="575"/>
      <c r="POT1" s="575"/>
      <c r="POU1" s="575"/>
      <c r="POV1" s="575"/>
      <c r="POW1" s="575"/>
      <c r="POX1" s="575"/>
      <c r="POY1" s="575"/>
      <c r="POZ1" s="575"/>
      <c r="PPA1" s="575"/>
      <c r="PPB1" s="575"/>
      <c r="PPC1" s="575"/>
      <c r="PPD1" s="575"/>
      <c r="PPE1" s="575"/>
      <c r="PPF1" s="575"/>
      <c r="PPG1" s="575"/>
      <c r="PPH1" s="575"/>
      <c r="PPI1" s="575"/>
      <c r="PPJ1" s="575"/>
      <c r="PPK1" s="575"/>
      <c r="PPL1" s="575"/>
      <c r="PPM1" s="575"/>
      <c r="PPN1" s="575"/>
      <c r="PPO1" s="575"/>
      <c r="PPP1" s="575"/>
      <c r="PPQ1" s="575"/>
      <c r="PPR1" s="575"/>
      <c r="PPS1" s="575"/>
      <c r="PPT1" s="575"/>
      <c r="PPU1" s="575"/>
      <c r="PPV1" s="575"/>
      <c r="PPW1" s="575"/>
      <c r="PPX1" s="575"/>
      <c r="PPY1" s="575"/>
      <c r="PPZ1" s="575"/>
      <c r="PQA1" s="575"/>
      <c r="PQB1" s="575"/>
      <c r="PQC1" s="575"/>
      <c r="PQD1" s="575"/>
      <c r="PQE1" s="575"/>
      <c r="PQF1" s="575"/>
      <c r="PQG1" s="575"/>
      <c r="PQH1" s="575"/>
      <c r="PQI1" s="575"/>
      <c r="PQJ1" s="575"/>
      <c r="PQK1" s="575"/>
      <c r="PQL1" s="575"/>
      <c r="PQM1" s="575"/>
      <c r="PQN1" s="575"/>
      <c r="PQO1" s="575"/>
      <c r="PQP1" s="575"/>
      <c r="PQQ1" s="575"/>
      <c r="PQR1" s="575"/>
      <c r="PQS1" s="575"/>
      <c r="PQT1" s="575"/>
      <c r="PQU1" s="575"/>
      <c r="PQV1" s="575"/>
      <c r="PQW1" s="575"/>
      <c r="PQX1" s="575"/>
      <c r="PQY1" s="575"/>
      <c r="PQZ1" s="575"/>
      <c r="PRA1" s="575"/>
      <c r="PRB1" s="575"/>
      <c r="PRC1" s="575"/>
      <c r="PRD1" s="575"/>
      <c r="PRE1" s="575"/>
      <c r="PRF1" s="575"/>
      <c r="PRG1" s="575"/>
      <c r="PRH1" s="575"/>
      <c r="PRI1" s="575"/>
      <c r="PRJ1" s="575"/>
      <c r="PRK1" s="575"/>
      <c r="PRL1" s="575"/>
      <c r="PRM1" s="575"/>
      <c r="PRN1" s="575"/>
      <c r="PRO1" s="575"/>
      <c r="PRP1" s="575"/>
      <c r="PRQ1" s="575"/>
      <c r="PRR1" s="575"/>
      <c r="PRS1" s="575"/>
      <c r="PRT1" s="575"/>
      <c r="PRU1" s="575"/>
      <c r="PRV1" s="575"/>
      <c r="PRW1" s="575"/>
      <c r="PRX1" s="575"/>
      <c r="PRY1" s="575"/>
      <c r="PRZ1" s="575"/>
      <c r="PSA1" s="575"/>
      <c r="PSB1" s="575"/>
      <c r="PSC1" s="575"/>
      <c r="PSD1" s="575"/>
      <c r="PSE1" s="575"/>
      <c r="PSF1" s="575"/>
      <c r="PSG1" s="575"/>
      <c r="PSH1" s="575"/>
      <c r="PSI1" s="575"/>
      <c r="PSJ1" s="575"/>
      <c r="PSK1" s="575"/>
      <c r="PSL1" s="575"/>
      <c r="PSM1" s="575"/>
      <c r="PSN1" s="575"/>
      <c r="PSO1" s="575"/>
      <c r="PSP1" s="575"/>
      <c r="PSQ1" s="575"/>
      <c r="PSR1" s="575"/>
      <c r="PSS1" s="575"/>
      <c r="PST1" s="575"/>
      <c r="PSU1" s="575"/>
      <c r="PSV1" s="575"/>
      <c r="PSW1" s="575"/>
      <c r="PSX1" s="575"/>
      <c r="PSY1" s="575"/>
      <c r="PSZ1" s="575"/>
      <c r="PTA1" s="575"/>
      <c r="PTB1" s="575"/>
      <c r="PTC1" s="575"/>
      <c r="PTD1" s="575"/>
      <c r="PTE1" s="575"/>
      <c r="PTF1" s="575"/>
      <c r="PTG1" s="575"/>
      <c r="PTH1" s="575"/>
      <c r="PTI1" s="575"/>
      <c r="PTJ1" s="575"/>
      <c r="PTK1" s="575"/>
      <c r="PTL1" s="575"/>
      <c r="PTM1" s="575"/>
      <c r="PTN1" s="575"/>
      <c r="PTO1" s="575"/>
      <c r="PTP1" s="575"/>
      <c r="PTQ1" s="575"/>
      <c r="PTR1" s="575"/>
      <c r="PTS1" s="575"/>
      <c r="PTT1" s="575"/>
      <c r="PTU1" s="575"/>
      <c r="PTV1" s="575"/>
      <c r="PTW1" s="575"/>
      <c r="PTX1" s="575"/>
      <c r="PTY1" s="575"/>
      <c r="PTZ1" s="575"/>
      <c r="PUA1" s="575"/>
      <c r="PUB1" s="575"/>
      <c r="PUC1" s="575"/>
      <c r="PUD1" s="575"/>
      <c r="PUE1" s="575"/>
      <c r="PUF1" s="575"/>
      <c r="PUG1" s="575"/>
      <c r="PUH1" s="575"/>
      <c r="PUI1" s="575"/>
      <c r="PUJ1" s="575"/>
      <c r="PUK1" s="575"/>
      <c r="PUL1" s="575"/>
      <c r="PUM1" s="575"/>
      <c r="PUN1" s="575"/>
      <c r="PUO1" s="575"/>
      <c r="PUP1" s="575"/>
      <c r="PUQ1" s="575"/>
      <c r="PUR1" s="575"/>
      <c r="PUS1" s="575"/>
      <c r="PUT1" s="575"/>
      <c r="PUU1" s="575"/>
      <c r="PUV1" s="575"/>
      <c r="PUW1" s="575"/>
      <c r="PUX1" s="575"/>
      <c r="PUY1" s="575"/>
      <c r="PUZ1" s="575"/>
      <c r="PVA1" s="575"/>
      <c r="PVB1" s="575"/>
      <c r="PVC1" s="575"/>
      <c r="PVD1" s="575"/>
      <c r="PVE1" s="575"/>
      <c r="PVF1" s="575"/>
      <c r="PVG1" s="575"/>
      <c r="PVH1" s="575"/>
      <c r="PVI1" s="575"/>
      <c r="PVJ1" s="575"/>
      <c r="PVK1" s="575"/>
      <c r="PVL1" s="575"/>
      <c r="PVM1" s="575"/>
      <c r="PVN1" s="575"/>
      <c r="PVO1" s="575"/>
      <c r="PVP1" s="575"/>
      <c r="PVQ1" s="575"/>
      <c r="PVR1" s="575"/>
      <c r="PVS1" s="575"/>
      <c r="PVT1" s="575"/>
      <c r="PVU1" s="575"/>
      <c r="PVV1" s="575"/>
      <c r="PVW1" s="575"/>
      <c r="PVX1" s="575"/>
      <c r="PVY1" s="575"/>
      <c r="PVZ1" s="575"/>
      <c r="PWA1" s="575"/>
      <c r="PWB1" s="575"/>
      <c r="PWC1" s="575"/>
      <c r="PWD1" s="575"/>
      <c r="PWE1" s="575"/>
      <c r="PWF1" s="575"/>
      <c r="PWG1" s="575"/>
      <c r="PWH1" s="575"/>
      <c r="PWI1" s="575"/>
      <c r="PWJ1" s="575"/>
      <c r="PWK1" s="575"/>
      <c r="PWL1" s="575"/>
      <c r="PWM1" s="575"/>
      <c r="PWN1" s="575"/>
      <c r="PWO1" s="575"/>
      <c r="PWP1" s="575"/>
      <c r="PWQ1" s="575"/>
      <c r="PWR1" s="575"/>
      <c r="PWS1" s="575"/>
      <c r="PWT1" s="575"/>
      <c r="PWU1" s="575"/>
      <c r="PWV1" s="575"/>
      <c r="PWW1" s="575"/>
      <c r="PWX1" s="575"/>
      <c r="PWY1" s="575"/>
      <c r="PWZ1" s="575"/>
      <c r="PXA1" s="575"/>
      <c r="PXB1" s="575"/>
      <c r="PXC1" s="575"/>
      <c r="PXD1" s="575"/>
      <c r="PXE1" s="575"/>
      <c r="PXF1" s="575"/>
      <c r="PXG1" s="575"/>
      <c r="PXH1" s="575"/>
      <c r="PXI1" s="575"/>
      <c r="PXJ1" s="575"/>
      <c r="PXK1" s="575"/>
      <c r="PXL1" s="575"/>
      <c r="PXM1" s="575"/>
      <c r="PXN1" s="575"/>
      <c r="PXO1" s="575"/>
      <c r="PXP1" s="575"/>
      <c r="PXQ1" s="575"/>
      <c r="PXR1" s="575"/>
      <c r="PXS1" s="575"/>
      <c r="PXT1" s="575"/>
      <c r="PXU1" s="575"/>
      <c r="PXV1" s="575"/>
      <c r="PXW1" s="575"/>
      <c r="PXX1" s="575"/>
      <c r="PXY1" s="575"/>
      <c r="PXZ1" s="575"/>
      <c r="PYA1" s="575"/>
      <c r="PYB1" s="575"/>
      <c r="PYC1" s="575"/>
      <c r="PYD1" s="575"/>
      <c r="PYE1" s="575"/>
      <c r="PYF1" s="575"/>
      <c r="PYG1" s="575"/>
      <c r="PYH1" s="575"/>
      <c r="PYI1" s="575"/>
      <c r="PYJ1" s="575"/>
      <c r="PYK1" s="575"/>
      <c r="PYL1" s="575"/>
      <c r="PYM1" s="575"/>
      <c r="PYN1" s="575"/>
      <c r="PYO1" s="575"/>
      <c r="PYP1" s="575"/>
      <c r="PYQ1" s="575"/>
      <c r="PYR1" s="575"/>
      <c r="PYS1" s="575"/>
      <c r="PYT1" s="575"/>
      <c r="PYU1" s="575"/>
      <c r="PYV1" s="575"/>
      <c r="PYW1" s="575"/>
      <c r="PYX1" s="575"/>
      <c r="PYY1" s="575"/>
      <c r="PYZ1" s="575"/>
      <c r="PZA1" s="575"/>
      <c r="PZB1" s="575"/>
      <c r="PZC1" s="575"/>
      <c r="PZD1" s="575"/>
      <c r="PZE1" s="575"/>
      <c r="PZF1" s="575"/>
      <c r="PZG1" s="575"/>
      <c r="PZH1" s="575"/>
      <c r="PZI1" s="575"/>
      <c r="PZJ1" s="575"/>
      <c r="PZK1" s="575"/>
      <c r="PZL1" s="575"/>
      <c r="PZM1" s="575"/>
      <c r="PZN1" s="575"/>
      <c r="PZO1" s="575"/>
      <c r="PZP1" s="575"/>
      <c r="PZQ1" s="575"/>
      <c r="PZR1" s="575"/>
      <c r="PZS1" s="575"/>
      <c r="PZT1" s="575"/>
      <c r="PZU1" s="575"/>
      <c r="PZV1" s="575"/>
      <c r="PZW1" s="575"/>
      <c r="PZX1" s="575"/>
      <c r="PZY1" s="575"/>
      <c r="PZZ1" s="575"/>
      <c r="QAA1" s="575"/>
      <c r="QAB1" s="575"/>
      <c r="QAC1" s="575"/>
      <c r="QAD1" s="575"/>
      <c r="QAE1" s="575"/>
      <c r="QAF1" s="575"/>
      <c r="QAG1" s="575"/>
      <c r="QAH1" s="575"/>
      <c r="QAI1" s="575"/>
      <c r="QAJ1" s="575"/>
      <c r="QAK1" s="575"/>
      <c r="QAL1" s="575"/>
      <c r="QAM1" s="575"/>
      <c r="QAN1" s="575"/>
      <c r="QAO1" s="575"/>
      <c r="QAP1" s="575"/>
      <c r="QAQ1" s="575"/>
      <c r="QAR1" s="575"/>
      <c r="QAS1" s="575"/>
      <c r="QAT1" s="575"/>
      <c r="QAU1" s="575"/>
      <c r="QAV1" s="575"/>
      <c r="QAW1" s="575"/>
      <c r="QAX1" s="575"/>
      <c r="QAY1" s="575"/>
      <c r="QAZ1" s="575"/>
      <c r="QBA1" s="575"/>
      <c r="QBB1" s="575"/>
      <c r="QBC1" s="575"/>
      <c r="QBD1" s="575"/>
      <c r="QBE1" s="575"/>
      <c r="QBF1" s="575"/>
      <c r="QBG1" s="575"/>
      <c r="QBH1" s="575"/>
      <c r="QBI1" s="575"/>
      <c r="QBJ1" s="575"/>
      <c r="QBK1" s="575"/>
      <c r="QBL1" s="575"/>
      <c r="QBM1" s="575"/>
      <c r="QBN1" s="575"/>
      <c r="QBO1" s="575"/>
      <c r="QBP1" s="575"/>
      <c r="QBQ1" s="575"/>
      <c r="QBR1" s="575"/>
      <c r="QBS1" s="575"/>
      <c r="QBT1" s="575"/>
      <c r="QBU1" s="575"/>
      <c r="QBV1" s="575"/>
      <c r="QBW1" s="575"/>
      <c r="QBX1" s="575"/>
      <c r="QBY1" s="575"/>
      <c r="QBZ1" s="575"/>
      <c r="QCA1" s="575"/>
      <c r="QCB1" s="575"/>
      <c r="QCC1" s="575"/>
      <c r="QCD1" s="575"/>
      <c r="QCE1" s="575"/>
      <c r="QCF1" s="575"/>
      <c r="QCG1" s="575"/>
      <c r="QCH1" s="575"/>
      <c r="QCI1" s="575"/>
      <c r="QCJ1" s="575"/>
      <c r="QCK1" s="575"/>
      <c r="QCL1" s="575"/>
      <c r="QCM1" s="575"/>
      <c r="QCN1" s="575"/>
      <c r="QCO1" s="575"/>
      <c r="QCP1" s="575"/>
      <c r="QCQ1" s="575"/>
      <c r="QCR1" s="575"/>
      <c r="QCS1" s="575"/>
      <c r="QCT1" s="575"/>
      <c r="QCU1" s="575"/>
      <c r="QCV1" s="575"/>
      <c r="QCW1" s="575"/>
      <c r="QCX1" s="575"/>
      <c r="QCY1" s="575"/>
      <c r="QCZ1" s="575"/>
      <c r="QDA1" s="575"/>
      <c r="QDB1" s="575"/>
      <c r="QDC1" s="575"/>
      <c r="QDD1" s="575"/>
      <c r="QDE1" s="575"/>
      <c r="QDF1" s="575"/>
      <c r="QDG1" s="575"/>
      <c r="QDH1" s="575"/>
      <c r="QDI1" s="575"/>
      <c r="QDJ1" s="575"/>
      <c r="QDK1" s="575"/>
      <c r="QDL1" s="575"/>
      <c r="QDM1" s="575"/>
      <c r="QDN1" s="575"/>
      <c r="QDO1" s="575"/>
      <c r="QDP1" s="575"/>
      <c r="QDQ1" s="575"/>
      <c r="QDR1" s="575"/>
      <c r="QDS1" s="575"/>
      <c r="QDT1" s="575"/>
      <c r="QDU1" s="575"/>
      <c r="QDV1" s="575"/>
      <c r="QDW1" s="575"/>
      <c r="QDX1" s="575"/>
      <c r="QDY1" s="575"/>
      <c r="QDZ1" s="575"/>
      <c r="QEA1" s="575"/>
      <c r="QEB1" s="575"/>
      <c r="QEC1" s="575"/>
      <c r="QED1" s="575"/>
      <c r="QEE1" s="575"/>
      <c r="QEF1" s="575"/>
      <c r="QEG1" s="575"/>
      <c r="QEH1" s="575"/>
      <c r="QEI1" s="575"/>
      <c r="QEJ1" s="575"/>
      <c r="QEK1" s="575"/>
      <c r="QEL1" s="575"/>
      <c r="QEM1" s="575"/>
      <c r="QEN1" s="575"/>
      <c r="QEO1" s="575"/>
      <c r="QEP1" s="575"/>
      <c r="QEQ1" s="575"/>
      <c r="QER1" s="575"/>
      <c r="QES1" s="575"/>
      <c r="QET1" s="575"/>
      <c r="QEU1" s="575"/>
      <c r="QEV1" s="575"/>
      <c r="QEW1" s="575"/>
      <c r="QEX1" s="575"/>
      <c r="QEY1" s="575"/>
      <c r="QEZ1" s="575"/>
      <c r="QFA1" s="575"/>
      <c r="QFB1" s="575"/>
      <c r="QFC1" s="575"/>
      <c r="QFD1" s="575"/>
      <c r="QFE1" s="575"/>
      <c r="QFF1" s="575"/>
      <c r="QFG1" s="575"/>
      <c r="QFH1" s="575"/>
      <c r="QFI1" s="575"/>
      <c r="QFJ1" s="575"/>
      <c r="QFK1" s="575"/>
      <c r="QFL1" s="575"/>
      <c r="QFM1" s="575"/>
      <c r="QFN1" s="575"/>
      <c r="QFO1" s="575"/>
      <c r="QFP1" s="575"/>
      <c r="QFQ1" s="575"/>
      <c r="QFR1" s="575"/>
      <c r="QFS1" s="575"/>
      <c r="QFT1" s="575"/>
      <c r="QFU1" s="575"/>
      <c r="QFV1" s="575"/>
      <c r="QFW1" s="575"/>
      <c r="QFX1" s="575"/>
      <c r="QFY1" s="575"/>
      <c r="QFZ1" s="575"/>
      <c r="QGA1" s="575"/>
      <c r="QGB1" s="575"/>
      <c r="QGC1" s="575"/>
      <c r="QGD1" s="575"/>
      <c r="QGE1" s="575"/>
      <c r="QGF1" s="575"/>
      <c r="QGG1" s="575"/>
      <c r="QGH1" s="575"/>
      <c r="QGI1" s="575"/>
      <c r="QGJ1" s="575"/>
      <c r="QGK1" s="575"/>
      <c r="QGL1" s="575"/>
      <c r="QGM1" s="575"/>
      <c r="QGN1" s="575"/>
      <c r="QGO1" s="575"/>
      <c r="QGP1" s="575"/>
      <c r="QGQ1" s="575"/>
      <c r="QGR1" s="575"/>
      <c r="QGS1" s="575"/>
      <c r="QGT1" s="575"/>
      <c r="QGU1" s="575"/>
      <c r="QGV1" s="575"/>
      <c r="QGW1" s="575"/>
      <c r="QGX1" s="575"/>
      <c r="QGY1" s="575"/>
      <c r="QGZ1" s="575"/>
      <c r="QHA1" s="575"/>
      <c r="QHB1" s="575"/>
      <c r="QHC1" s="575"/>
      <c r="QHD1" s="575"/>
      <c r="QHE1" s="575"/>
      <c r="QHF1" s="575"/>
      <c r="QHG1" s="575"/>
      <c r="QHH1" s="575"/>
      <c r="QHI1" s="575"/>
      <c r="QHJ1" s="575"/>
      <c r="QHK1" s="575"/>
      <c r="QHL1" s="575"/>
      <c r="QHM1" s="575"/>
      <c r="QHN1" s="575"/>
      <c r="QHO1" s="575"/>
      <c r="QHP1" s="575"/>
      <c r="QHQ1" s="575"/>
      <c r="QHR1" s="575"/>
      <c r="QHS1" s="575"/>
      <c r="QHT1" s="575"/>
      <c r="QHU1" s="575"/>
      <c r="QHV1" s="575"/>
      <c r="QHW1" s="575"/>
      <c r="QHX1" s="575"/>
      <c r="QHY1" s="575"/>
      <c r="QHZ1" s="575"/>
      <c r="QIA1" s="575"/>
      <c r="QIB1" s="575"/>
      <c r="QIC1" s="575"/>
      <c r="QID1" s="575"/>
      <c r="QIE1" s="575"/>
      <c r="QIF1" s="575"/>
      <c r="QIG1" s="575"/>
      <c r="QIH1" s="575"/>
      <c r="QII1" s="575"/>
      <c r="QIJ1" s="575"/>
      <c r="QIK1" s="575"/>
      <c r="QIL1" s="575"/>
      <c r="QIM1" s="575"/>
      <c r="QIN1" s="575"/>
      <c r="QIO1" s="575"/>
      <c r="QIP1" s="575"/>
      <c r="QIQ1" s="575"/>
      <c r="QIR1" s="575"/>
      <c r="QIS1" s="575"/>
      <c r="QIT1" s="575"/>
      <c r="QIU1" s="575"/>
      <c r="QIV1" s="575"/>
      <c r="QIW1" s="575"/>
      <c r="QIX1" s="575"/>
      <c r="QIY1" s="575"/>
      <c r="QIZ1" s="575"/>
      <c r="QJA1" s="575"/>
      <c r="QJB1" s="575"/>
      <c r="QJC1" s="575"/>
      <c r="QJD1" s="575"/>
      <c r="QJE1" s="575"/>
      <c r="QJF1" s="575"/>
      <c r="QJG1" s="575"/>
      <c r="QJH1" s="575"/>
      <c r="QJI1" s="575"/>
      <c r="QJJ1" s="575"/>
      <c r="QJK1" s="575"/>
      <c r="QJL1" s="575"/>
      <c r="QJM1" s="575"/>
      <c r="QJN1" s="575"/>
      <c r="QJO1" s="575"/>
      <c r="QJP1" s="575"/>
      <c r="QJQ1" s="575"/>
      <c r="QJR1" s="575"/>
      <c r="QJS1" s="575"/>
      <c r="QJT1" s="575"/>
      <c r="QJU1" s="575"/>
      <c r="QJV1" s="575"/>
      <c r="QJW1" s="575"/>
      <c r="QJX1" s="575"/>
      <c r="QJY1" s="575"/>
      <c r="QJZ1" s="575"/>
      <c r="QKA1" s="575"/>
      <c r="QKB1" s="575"/>
      <c r="QKC1" s="575"/>
      <c r="QKD1" s="575"/>
      <c r="QKE1" s="575"/>
      <c r="QKF1" s="575"/>
      <c r="QKG1" s="575"/>
      <c r="QKH1" s="575"/>
      <c r="QKI1" s="575"/>
      <c r="QKJ1" s="575"/>
      <c r="QKK1" s="575"/>
      <c r="QKL1" s="575"/>
      <c r="QKM1" s="575"/>
      <c r="QKN1" s="575"/>
      <c r="QKO1" s="575"/>
      <c r="QKP1" s="575"/>
      <c r="QKQ1" s="575"/>
      <c r="QKR1" s="575"/>
      <c r="QKS1" s="575"/>
      <c r="QKT1" s="575"/>
      <c r="QKU1" s="575"/>
      <c r="QKV1" s="575"/>
      <c r="QKW1" s="575"/>
      <c r="QKX1" s="575"/>
      <c r="QKY1" s="575"/>
      <c r="QKZ1" s="575"/>
      <c r="QLA1" s="575"/>
      <c r="QLB1" s="575"/>
      <c r="QLC1" s="575"/>
      <c r="QLD1" s="575"/>
      <c r="QLE1" s="575"/>
      <c r="QLF1" s="575"/>
      <c r="QLG1" s="575"/>
      <c r="QLH1" s="575"/>
      <c r="QLI1" s="575"/>
      <c r="QLJ1" s="575"/>
      <c r="QLK1" s="575"/>
      <c r="QLL1" s="575"/>
      <c r="QLM1" s="575"/>
      <c r="QLN1" s="575"/>
      <c r="QLO1" s="575"/>
      <c r="QLP1" s="575"/>
      <c r="QLQ1" s="575"/>
      <c r="QLR1" s="575"/>
      <c r="QLS1" s="575"/>
      <c r="QLT1" s="575"/>
      <c r="QLU1" s="575"/>
      <c r="QLV1" s="575"/>
      <c r="QLW1" s="575"/>
      <c r="QLX1" s="575"/>
      <c r="QLY1" s="575"/>
      <c r="QLZ1" s="575"/>
      <c r="QMA1" s="575"/>
      <c r="QMB1" s="575"/>
      <c r="QMC1" s="575"/>
      <c r="QMD1" s="575"/>
      <c r="QME1" s="575"/>
      <c r="QMF1" s="575"/>
      <c r="QMG1" s="575"/>
      <c r="QMH1" s="575"/>
      <c r="QMI1" s="575"/>
      <c r="QMJ1" s="575"/>
      <c r="QMK1" s="575"/>
      <c r="QML1" s="575"/>
      <c r="QMM1" s="575"/>
      <c r="QMN1" s="575"/>
      <c r="QMO1" s="575"/>
      <c r="QMP1" s="575"/>
      <c r="QMQ1" s="575"/>
      <c r="QMR1" s="575"/>
      <c r="QMS1" s="575"/>
      <c r="QMT1" s="575"/>
      <c r="QMU1" s="575"/>
      <c r="QMV1" s="575"/>
      <c r="QMW1" s="575"/>
      <c r="QMX1" s="575"/>
      <c r="QMY1" s="575"/>
      <c r="QMZ1" s="575"/>
      <c r="QNA1" s="575"/>
      <c r="QNB1" s="575"/>
      <c r="QNC1" s="575"/>
      <c r="QND1" s="575"/>
      <c r="QNE1" s="575"/>
      <c r="QNF1" s="575"/>
      <c r="QNG1" s="575"/>
      <c r="QNH1" s="575"/>
      <c r="QNI1" s="575"/>
      <c r="QNJ1" s="575"/>
      <c r="QNK1" s="575"/>
      <c r="QNL1" s="575"/>
      <c r="QNM1" s="575"/>
      <c r="QNN1" s="575"/>
      <c r="QNO1" s="575"/>
      <c r="QNP1" s="575"/>
      <c r="QNQ1" s="575"/>
      <c r="QNR1" s="575"/>
      <c r="QNS1" s="575"/>
      <c r="QNT1" s="575"/>
      <c r="QNU1" s="575"/>
      <c r="QNV1" s="575"/>
      <c r="QNW1" s="575"/>
      <c r="QNX1" s="575"/>
      <c r="QNY1" s="575"/>
      <c r="QNZ1" s="575"/>
      <c r="QOA1" s="575"/>
      <c r="QOB1" s="575"/>
      <c r="QOC1" s="575"/>
      <c r="QOD1" s="575"/>
      <c r="QOE1" s="575"/>
      <c r="QOF1" s="575"/>
      <c r="QOG1" s="575"/>
      <c r="QOH1" s="575"/>
      <c r="QOI1" s="575"/>
      <c r="QOJ1" s="575"/>
      <c r="QOK1" s="575"/>
      <c r="QOL1" s="575"/>
      <c r="QOM1" s="575"/>
      <c r="QON1" s="575"/>
      <c r="QOO1" s="575"/>
      <c r="QOP1" s="575"/>
      <c r="QOQ1" s="575"/>
      <c r="QOR1" s="575"/>
      <c r="QOS1" s="575"/>
      <c r="QOT1" s="575"/>
      <c r="QOU1" s="575"/>
      <c r="QOV1" s="575"/>
      <c r="QOW1" s="575"/>
      <c r="QOX1" s="575"/>
      <c r="QOY1" s="575"/>
      <c r="QOZ1" s="575"/>
      <c r="QPA1" s="575"/>
      <c r="QPB1" s="575"/>
      <c r="QPC1" s="575"/>
      <c r="QPD1" s="575"/>
      <c r="QPE1" s="575"/>
      <c r="QPF1" s="575"/>
      <c r="QPG1" s="575"/>
      <c r="QPH1" s="575"/>
      <c r="QPI1" s="575"/>
      <c r="QPJ1" s="575"/>
      <c r="QPK1" s="575"/>
      <c r="QPL1" s="575"/>
      <c r="QPM1" s="575"/>
      <c r="QPN1" s="575"/>
      <c r="QPO1" s="575"/>
      <c r="QPP1" s="575"/>
      <c r="QPQ1" s="575"/>
      <c r="QPR1" s="575"/>
      <c r="QPS1" s="575"/>
      <c r="QPT1" s="575"/>
      <c r="QPU1" s="575"/>
      <c r="QPV1" s="575"/>
      <c r="QPW1" s="575"/>
      <c r="QPX1" s="575"/>
      <c r="QPY1" s="575"/>
      <c r="QPZ1" s="575"/>
      <c r="QQA1" s="575"/>
      <c r="QQB1" s="575"/>
      <c r="QQC1" s="575"/>
      <c r="QQD1" s="575"/>
      <c r="QQE1" s="575"/>
      <c r="QQF1" s="575"/>
      <c r="QQG1" s="575"/>
      <c r="QQH1" s="575"/>
      <c r="QQI1" s="575"/>
      <c r="QQJ1" s="575"/>
      <c r="QQK1" s="575"/>
      <c r="QQL1" s="575"/>
      <c r="QQM1" s="575"/>
      <c r="QQN1" s="575"/>
      <c r="QQO1" s="575"/>
      <c r="QQP1" s="575"/>
      <c r="QQQ1" s="575"/>
      <c r="QQR1" s="575"/>
      <c r="QQS1" s="575"/>
      <c r="QQT1" s="575"/>
      <c r="QQU1" s="575"/>
      <c r="QQV1" s="575"/>
      <c r="QQW1" s="575"/>
      <c r="QQX1" s="575"/>
      <c r="QQY1" s="575"/>
      <c r="QQZ1" s="575"/>
      <c r="QRA1" s="575"/>
      <c r="QRB1" s="575"/>
      <c r="QRC1" s="575"/>
      <c r="QRD1" s="575"/>
      <c r="QRE1" s="575"/>
      <c r="QRF1" s="575"/>
      <c r="QRG1" s="575"/>
      <c r="QRH1" s="575"/>
      <c r="QRI1" s="575"/>
      <c r="QRJ1" s="575"/>
      <c r="QRK1" s="575"/>
      <c r="QRL1" s="575"/>
      <c r="QRM1" s="575"/>
      <c r="QRN1" s="575"/>
      <c r="QRO1" s="575"/>
      <c r="QRP1" s="575"/>
      <c r="QRQ1" s="575"/>
      <c r="QRR1" s="575"/>
      <c r="QRS1" s="575"/>
      <c r="QRT1" s="575"/>
      <c r="QRU1" s="575"/>
      <c r="QRV1" s="575"/>
      <c r="QRW1" s="575"/>
      <c r="QRX1" s="575"/>
      <c r="QRY1" s="575"/>
      <c r="QRZ1" s="575"/>
      <c r="QSA1" s="575"/>
      <c r="QSB1" s="575"/>
      <c r="QSC1" s="575"/>
      <c r="QSD1" s="575"/>
      <c r="QSE1" s="575"/>
      <c r="QSF1" s="575"/>
      <c r="QSG1" s="575"/>
      <c r="QSH1" s="575"/>
      <c r="QSI1" s="575"/>
      <c r="QSJ1" s="575"/>
      <c r="QSK1" s="575"/>
      <c r="QSL1" s="575"/>
      <c r="QSM1" s="575"/>
      <c r="QSN1" s="575"/>
      <c r="QSO1" s="575"/>
      <c r="QSP1" s="575"/>
      <c r="QSQ1" s="575"/>
      <c r="QSR1" s="575"/>
      <c r="QSS1" s="575"/>
      <c r="QST1" s="575"/>
      <c r="QSU1" s="575"/>
      <c r="QSV1" s="575"/>
      <c r="QSW1" s="575"/>
      <c r="QSX1" s="575"/>
      <c r="QSY1" s="575"/>
      <c r="QSZ1" s="575"/>
      <c r="QTA1" s="575"/>
      <c r="QTB1" s="575"/>
      <c r="QTC1" s="575"/>
      <c r="QTD1" s="575"/>
      <c r="QTE1" s="575"/>
      <c r="QTF1" s="575"/>
      <c r="QTG1" s="575"/>
      <c r="QTH1" s="575"/>
      <c r="QTI1" s="575"/>
      <c r="QTJ1" s="575"/>
      <c r="QTK1" s="575"/>
      <c r="QTL1" s="575"/>
      <c r="QTM1" s="575"/>
      <c r="QTN1" s="575"/>
      <c r="QTO1" s="575"/>
      <c r="QTP1" s="575"/>
      <c r="QTQ1" s="575"/>
      <c r="QTR1" s="575"/>
      <c r="QTS1" s="575"/>
      <c r="QTT1" s="575"/>
      <c r="QTU1" s="575"/>
      <c r="QTV1" s="575"/>
      <c r="QTW1" s="575"/>
      <c r="QTX1" s="575"/>
      <c r="QTY1" s="575"/>
      <c r="QTZ1" s="575"/>
      <c r="QUA1" s="575"/>
      <c r="QUB1" s="575"/>
      <c r="QUC1" s="575"/>
      <c r="QUD1" s="575"/>
      <c r="QUE1" s="575"/>
      <c r="QUF1" s="575"/>
      <c r="QUG1" s="575"/>
      <c r="QUH1" s="575"/>
      <c r="QUI1" s="575"/>
      <c r="QUJ1" s="575"/>
      <c r="QUK1" s="575"/>
      <c r="QUL1" s="575"/>
      <c r="QUM1" s="575"/>
      <c r="QUN1" s="575"/>
      <c r="QUO1" s="575"/>
      <c r="QUP1" s="575"/>
      <c r="QUQ1" s="575"/>
      <c r="QUR1" s="575"/>
      <c r="QUS1" s="575"/>
      <c r="QUT1" s="575"/>
      <c r="QUU1" s="575"/>
      <c r="QUV1" s="575"/>
      <c r="QUW1" s="575"/>
      <c r="QUX1" s="575"/>
      <c r="QUY1" s="575"/>
      <c r="QUZ1" s="575"/>
      <c r="QVA1" s="575"/>
      <c r="QVB1" s="575"/>
      <c r="QVC1" s="575"/>
      <c r="QVD1" s="575"/>
      <c r="QVE1" s="575"/>
      <c r="QVF1" s="575"/>
      <c r="QVG1" s="575"/>
      <c r="QVH1" s="575"/>
      <c r="QVI1" s="575"/>
      <c r="QVJ1" s="575"/>
      <c r="QVK1" s="575"/>
      <c r="QVL1" s="575"/>
      <c r="QVM1" s="575"/>
      <c r="QVN1" s="575"/>
      <c r="QVO1" s="575"/>
      <c r="QVP1" s="575"/>
      <c r="QVQ1" s="575"/>
      <c r="QVR1" s="575"/>
      <c r="QVS1" s="575"/>
      <c r="QVT1" s="575"/>
      <c r="QVU1" s="575"/>
      <c r="QVV1" s="575"/>
      <c r="QVW1" s="575"/>
      <c r="QVX1" s="575"/>
      <c r="QVY1" s="575"/>
      <c r="QVZ1" s="575"/>
      <c r="QWA1" s="575"/>
      <c r="QWB1" s="575"/>
      <c r="QWC1" s="575"/>
      <c r="QWD1" s="575"/>
      <c r="QWE1" s="575"/>
      <c r="QWF1" s="575"/>
      <c r="QWG1" s="575"/>
      <c r="QWH1" s="575"/>
      <c r="QWI1" s="575"/>
      <c r="QWJ1" s="575"/>
      <c r="QWK1" s="575"/>
      <c r="QWL1" s="575"/>
      <c r="QWM1" s="575"/>
      <c r="QWN1" s="575"/>
      <c r="QWO1" s="575"/>
      <c r="QWP1" s="575"/>
      <c r="QWQ1" s="575"/>
      <c r="QWR1" s="575"/>
      <c r="QWS1" s="575"/>
      <c r="QWT1" s="575"/>
      <c r="QWU1" s="575"/>
      <c r="QWV1" s="575"/>
      <c r="QWW1" s="575"/>
      <c r="QWX1" s="575"/>
      <c r="QWY1" s="575"/>
      <c r="QWZ1" s="575"/>
      <c r="QXA1" s="575"/>
      <c r="QXB1" s="575"/>
      <c r="QXC1" s="575"/>
      <c r="QXD1" s="575"/>
      <c r="QXE1" s="575"/>
      <c r="QXF1" s="575"/>
      <c r="QXG1" s="575"/>
      <c r="QXH1" s="575"/>
      <c r="QXI1" s="575"/>
      <c r="QXJ1" s="575"/>
      <c r="QXK1" s="575"/>
      <c r="QXL1" s="575"/>
      <c r="QXM1" s="575"/>
      <c r="QXN1" s="575"/>
      <c r="QXO1" s="575"/>
      <c r="QXP1" s="575"/>
      <c r="QXQ1" s="575"/>
      <c r="QXR1" s="575"/>
      <c r="QXS1" s="575"/>
      <c r="QXT1" s="575"/>
      <c r="QXU1" s="575"/>
      <c r="QXV1" s="575"/>
      <c r="QXW1" s="575"/>
      <c r="QXX1" s="575"/>
      <c r="QXY1" s="575"/>
      <c r="QXZ1" s="575"/>
      <c r="QYA1" s="575"/>
      <c r="QYB1" s="575"/>
      <c r="QYC1" s="575"/>
      <c r="QYD1" s="575"/>
      <c r="QYE1" s="575"/>
      <c r="QYF1" s="575"/>
      <c r="QYG1" s="575"/>
      <c r="QYH1" s="575"/>
      <c r="QYI1" s="575"/>
      <c r="QYJ1" s="575"/>
      <c r="QYK1" s="575"/>
      <c r="QYL1" s="575"/>
      <c r="QYM1" s="575"/>
      <c r="QYN1" s="575"/>
      <c r="QYO1" s="575"/>
      <c r="QYP1" s="575"/>
      <c r="QYQ1" s="575"/>
      <c r="QYR1" s="575"/>
      <c r="QYS1" s="575"/>
      <c r="QYT1" s="575"/>
      <c r="QYU1" s="575"/>
      <c r="QYV1" s="575"/>
      <c r="QYW1" s="575"/>
      <c r="QYX1" s="575"/>
      <c r="QYY1" s="575"/>
      <c r="QYZ1" s="575"/>
      <c r="QZA1" s="575"/>
      <c r="QZB1" s="575"/>
      <c r="QZC1" s="575"/>
      <c r="QZD1" s="575"/>
      <c r="QZE1" s="575"/>
      <c r="QZF1" s="575"/>
      <c r="QZG1" s="575"/>
      <c r="QZH1" s="575"/>
      <c r="QZI1" s="575"/>
      <c r="QZJ1" s="575"/>
      <c r="QZK1" s="575"/>
      <c r="QZL1" s="575"/>
      <c r="QZM1" s="575"/>
      <c r="QZN1" s="575"/>
      <c r="QZO1" s="575"/>
      <c r="QZP1" s="575"/>
      <c r="QZQ1" s="575"/>
      <c r="QZR1" s="575"/>
      <c r="QZS1" s="575"/>
      <c r="QZT1" s="575"/>
      <c r="QZU1" s="575"/>
      <c r="QZV1" s="575"/>
      <c r="QZW1" s="575"/>
      <c r="QZX1" s="575"/>
      <c r="QZY1" s="575"/>
      <c r="QZZ1" s="575"/>
      <c r="RAA1" s="575"/>
      <c r="RAB1" s="575"/>
      <c r="RAC1" s="575"/>
      <c r="RAD1" s="575"/>
      <c r="RAE1" s="575"/>
      <c r="RAF1" s="575"/>
      <c r="RAG1" s="575"/>
      <c r="RAH1" s="575"/>
      <c r="RAI1" s="575"/>
      <c r="RAJ1" s="575"/>
      <c r="RAK1" s="575"/>
      <c r="RAL1" s="575"/>
      <c r="RAM1" s="575"/>
      <c r="RAN1" s="575"/>
      <c r="RAO1" s="575"/>
      <c r="RAP1" s="575"/>
      <c r="RAQ1" s="575"/>
      <c r="RAR1" s="575"/>
      <c r="RAS1" s="575"/>
      <c r="RAT1" s="575"/>
      <c r="RAU1" s="575"/>
      <c r="RAV1" s="575"/>
      <c r="RAW1" s="575"/>
      <c r="RAX1" s="575"/>
      <c r="RAY1" s="575"/>
      <c r="RAZ1" s="575"/>
      <c r="RBA1" s="575"/>
      <c r="RBB1" s="575"/>
      <c r="RBC1" s="575"/>
      <c r="RBD1" s="575"/>
      <c r="RBE1" s="575"/>
      <c r="RBF1" s="575"/>
      <c r="RBG1" s="575"/>
      <c r="RBH1" s="575"/>
      <c r="RBI1" s="575"/>
      <c r="RBJ1" s="575"/>
      <c r="RBK1" s="575"/>
      <c r="RBL1" s="575"/>
      <c r="RBM1" s="575"/>
      <c r="RBN1" s="575"/>
      <c r="RBO1" s="575"/>
      <c r="RBP1" s="575"/>
      <c r="RBQ1" s="575"/>
      <c r="RBR1" s="575"/>
      <c r="RBS1" s="575"/>
      <c r="RBT1" s="575"/>
      <c r="RBU1" s="575"/>
      <c r="RBV1" s="575"/>
      <c r="RBW1" s="575"/>
      <c r="RBX1" s="575"/>
      <c r="RBY1" s="575"/>
      <c r="RBZ1" s="575"/>
      <c r="RCA1" s="575"/>
      <c r="RCB1" s="575"/>
      <c r="RCC1" s="575"/>
      <c r="RCD1" s="575"/>
      <c r="RCE1" s="575"/>
      <c r="RCF1" s="575"/>
      <c r="RCG1" s="575"/>
      <c r="RCH1" s="575"/>
      <c r="RCI1" s="575"/>
      <c r="RCJ1" s="575"/>
      <c r="RCK1" s="575"/>
      <c r="RCL1" s="575"/>
      <c r="RCM1" s="575"/>
      <c r="RCN1" s="575"/>
      <c r="RCO1" s="575"/>
      <c r="RCP1" s="575"/>
      <c r="RCQ1" s="575"/>
      <c r="RCR1" s="575"/>
      <c r="RCS1" s="575"/>
      <c r="RCT1" s="575"/>
      <c r="RCU1" s="575"/>
      <c r="RCV1" s="575"/>
      <c r="RCW1" s="575"/>
      <c r="RCX1" s="575"/>
      <c r="RCY1" s="575"/>
      <c r="RCZ1" s="575"/>
      <c r="RDA1" s="575"/>
      <c r="RDB1" s="575"/>
      <c r="RDC1" s="575"/>
      <c r="RDD1" s="575"/>
      <c r="RDE1" s="575"/>
      <c r="RDF1" s="575"/>
      <c r="RDG1" s="575"/>
      <c r="RDH1" s="575"/>
      <c r="RDI1" s="575"/>
      <c r="RDJ1" s="575"/>
      <c r="RDK1" s="575"/>
      <c r="RDL1" s="575"/>
      <c r="RDM1" s="575"/>
      <c r="RDN1" s="575"/>
      <c r="RDO1" s="575"/>
      <c r="RDP1" s="575"/>
      <c r="RDQ1" s="575"/>
      <c r="RDR1" s="575"/>
      <c r="RDS1" s="575"/>
      <c r="RDT1" s="575"/>
      <c r="RDU1" s="575"/>
      <c r="RDV1" s="575"/>
      <c r="RDW1" s="575"/>
      <c r="RDX1" s="575"/>
      <c r="RDY1" s="575"/>
      <c r="RDZ1" s="575"/>
      <c r="REA1" s="575"/>
      <c r="REB1" s="575"/>
      <c r="REC1" s="575"/>
      <c r="RED1" s="575"/>
      <c r="REE1" s="575"/>
      <c r="REF1" s="575"/>
      <c r="REG1" s="575"/>
      <c r="REH1" s="575"/>
      <c r="REI1" s="575"/>
      <c r="REJ1" s="575"/>
      <c r="REK1" s="575"/>
      <c r="REL1" s="575"/>
      <c r="REM1" s="575"/>
      <c r="REN1" s="575"/>
      <c r="REO1" s="575"/>
      <c r="REP1" s="575"/>
      <c r="REQ1" s="575"/>
      <c r="RER1" s="575"/>
      <c r="RES1" s="575"/>
      <c r="RET1" s="575"/>
      <c r="REU1" s="575"/>
      <c r="REV1" s="575"/>
      <c r="REW1" s="575"/>
      <c r="REX1" s="575"/>
      <c r="REY1" s="575"/>
      <c r="REZ1" s="575"/>
      <c r="RFA1" s="575"/>
      <c r="RFB1" s="575"/>
      <c r="RFC1" s="575"/>
      <c r="RFD1" s="575"/>
      <c r="RFE1" s="575"/>
      <c r="RFF1" s="575"/>
      <c r="RFG1" s="575"/>
      <c r="RFH1" s="575"/>
      <c r="RFI1" s="575"/>
      <c r="RFJ1" s="575"/>
      <c r="RFK1" s="575"/>
      <c r="RFL1" s="575"/>
      <c r="RFM1" s="575"/>
      <c r="RFN1" s="575"/>
      <c r="RFO1" s="575"/>
      <c r="RFP1" s="575"/>
      <c r="RFQ1" s="575"/>
      <c r="RFR1" s="575"/>
      <c r="RFS1" s="575"/>
      <c r="RFT1" s="575"/>
      <c r="RFU1" s="575"/>
      <c r="RFV1" s="575"/>
      <c r="RFW1" s="575"/>
      <c r="RFX1" s="575"/>
      <c r="RFY1" s="575"/>
      <c r="RFZ1" s="575"/>
      <c r="RGA1" s="575"/>
      <c r="RGB1" s="575"/>
      <c r="RGC1" s="575"/>
      <c r="RGD1" s="575"/>
      <c r="RGE1" s="575"/>
      <c r="RGF1" s="575"/>
      <c r="RGG1" s="575"/>
      <c r="RGH1" s="575"/>
      <c r="RGI1" s="575"/>
      <c r="RGJ1" s="575"/>
      <c r="RGK1" s="575"/>
      <c r="RGL1" s="575"/>
      <c r="RGM1" s="575"/>
      <c r="RGN1" s="575"/>
      <c r="RGO1" s="575"/>
      <c r="RGP1" s="575"/>
      <c r="RGQ1" s="575"/>
      <c r="RGR1" s="575"/>
      <c r="RGS1" s="575"/>
      <c r="RGT1" s="575"/>
      <c r="RGU1" s="575"/>
      <c r="RGV1" s="575"/>
      <c r="RGW1" s="575"/>
      <c r="RGX1" s="575"/>
      <c r="RGY1" s="575"/>
      <c r="RGZ1" s="575"/>
      <c r="RHA1" s="575"/>
      <c r="RHB1" s="575"/>
      <c r="RHC1" s="575"/>
      <c r="RHD1" s="575"/>
      <c r="RHE1" s="575"/>
      <c r="RHF1" s="575"/>
      <c r="RHG1" s="575"/>
      <c r="RHH1" s="575"/>
      <c r="RHI1" s="575"/>
      <c r="RHJ1" s="575"/>
      <c r="RHK1" s="575"/>
      <c r="RHL1" s="575"/>
      <c r="RHM1" s="575"/>
      <c r="RHN1" s="575"/>
      <c r="RHO1" s="575"/>
      <c r="RHP1" s="575"/>
      <c r="RHQ1" s="575"/>
      <c r="RHR1" s="575"/>
      <c r="RHS1" s="575"/>
      <c r="RHT1" s="575"/>
      <c r="RHU1" s="575"/>
      <c r="RHV1" s="575"/>
      <c r="RHW1" s="575"/>
      <c r="RHX1" s="575"/>
      <c r="RHY1" s="575"/>
      <c r="RHZ1" s="575"/>
      <c r="RIA1" s="575"/>
      <c r="RIB1" s="575"/>
      <c r="RIC1" s="575"/>
      <c r="RID1" s="575"/>
      <c r="RIE1" s="575"/>
      <c r="RIF1" s="575"/>
      <c r="RIG1" s="575"/>
      <c r="RIH1" s="575"/>
      <c r="RII1" s="575"/>
      <c r="RIJ1" s="575"/>
      <c r="RIK1" s="575"/>
      <c r="RIL1" s="575"/>
      <c r="RIM1" s="575"/>
      <c r="RIN1" s="575"/>
      <c r="RIO1" s="575"/>
      <c r="RIP1" s="575"/>
      <c r="RIQ1" s="575"/>
      <c r="RIR1" s="575"/>
      <c r="RIS1" s="575"/>
      <c r="RIT1" s="575"/>
      <c r="RIU1" s="575"/>
      <c r="RIV1" s="575"/>
      <c r="RIW1" s="575"/>
      <c r="RIX1" s="575"/>
      <c r="RIY1" s="575"/>
      <c r="RIZ1" s="575"/>
      <c r="RJA1" s="575"/>
      <c r="RJB1" s="575"/>
      <c r="RJC1" s="575"/>
      <c r="RJD1" s="575"/>
      <c r="RJE1" s="575"/>
      <c r="RJF1" s="575"/>
      <c r="RJG1" s="575"/>
      <c r="RJH1" s="575"/>
      <c r="RJI1" s="575"/>
      <c r="RJJ1" s="575"/>
      <c r="RJK1" s="575"/>
      <c r="RJL1" s="575"/>
      <c r="RJM1" s="575"/>
      <c r="RJN1" s="575"/>
      <c r="RJO1" s="575"/>
      <c r="RJP1" s="575"/>
      <c r="RJQ1" s="575"/>
      <c r="RJR1" s="575"/>
      <c r="RJS1" s="575"/>
      <c r="RJT1" s="575"/>
      <c r="RJU1" s="575"/>
      <c r="RJV1" s="575"/>
      <c r="RJW1" s="575"/>
      <c r="RJX1" s="575"/>
      <c r="RJY1" s="575"/>
      <c r="RJZ1" s="575"/>
      <c r="RKA1" s="575"/>
      <c r="RKB1" s="575"/>
      <c r="RKC1" s="575"/>
      <c r="RKD1" s="575"/>
      <c r="RKE1" s="575"/>
      <c r="RKF1" s="575"/>
      <c r="RKG1" s="575"/>
      <c r="RKH1" s="575"/>
      <c r="RKI1" s="575"/>
      <c r="RKJ1" s="575"/>
      <c r="RKK1" s="575"/>
      <c r="RKL1" s="575"/>
      <c r="RKM1" s="575"/>
      <c r="RKN1" s="575"/>
      <c r="RKO1" s="575"/>
      <c r="RKP1" s="575"/>
      <c r="RKQ1" s="575"/>
      <c r="RKR1" s="575"/>
      <c r="RKS1" s="575"/>
      <c r="RKT1" s="575"/>
      <c r="RKU1" s="575"/>
      <c r="RKV1" s="575"/>
      <c r="RKW1" s="575"/>
      <c r="RKX1" s="575"/>
      <c r="RKY1" s="575"/>
      <c r="RKZ1" s="575"/>
      <c r="RLA1" s="575"/>
      <c r="RLB1" s="575"/>
      <c r="RLC1" s="575"/>
      <c r="RLD1" s="575"/>
      <c r="RLE1" s="575"/>
      <c r="RLF1" s="575"/>
      <c r="RLG1" s="575"/>
      <c r="RLH1" s="575"/>
      <c r="RLI1" s="575"/>
      <c r="RLJ1" s="575"/>
      <c r="RLK1" s="575"/>
      <c r="RLL1" s="575"/>
      <c r="RLM1" s="575"/>
      <c r="RLN1" s="575"/>
      <c r="RLO1" s="575"/>
      <c r="RLP1" s="575"/>
      <c r="RLQ1" s="575"/>
      <c r="RLR1" s="575"/>
      <c r="RLS1" s="575"/>
      <c r="RLT1" s="575"/>
      <c r="RLU1" s="575"/>
      <c r="RLV1" s="575"/>
      <c r="RLW1" s="575"/>
      <c r="RLX1" s="575"/>
      <c r="RLY1" s="575"/>
      <c r="RLZ1" s="575"/>
      <c r="RMA1" s="575"/>
      <c r="RMB1" s="575"/>
      <c r="RMC1" s="575"/>
      <c r="RMD1" s="575"/>
      <c r="RME1" s="575"/>
      <c r="RMF1" s="575"/>
      <c r="RMG1" s="575"/>
      <c r="RMH1" s="575"/>
      <c r="RMI1" s="575"/>
      <c r="RMJ1" s="575"/>
      <c r="RMK1" s="575"/>
      <c r="RML1" s="575"/>
      <c r="RMM1" s="575"/>
      <c r="RMN1" s="575"/>
      <c r="RMO1" s="575"/>
      <c r="RMP1" s="575"/>
      <c r="RMQ1" s="575"/>
      <c r="RMR1" s="575"/>
      <c r="RMS1" s="575"/>
      <c r="RMT1" s="575"/>
      <c r="RMU1" s="575"/>
      <c r="RMV1" s="575"/>
      <c r="RMW1" s="575"/>
      <c r="RMX1" s="575"/>
      <c r="RMY1" s="575"/>
      <c r="RMZ1" s="575"/>
      <c r="RNA1" s="575"/>
      <c r="RNB1" s="575"/>
      <c r="RNC1" s="575"/>
      <c r="RND1" s="575"/>
      <c r="RNE1" s="575"/>
      <c r="RNF1" s="575"/>
      <c r="RNG1" s="575"/>
      <c r="RNH1" s="575"/>
      <c r="RNI1" s="575"/>
      <c r="RNJ1" s="575"/>
      <c r="RNK1" s="575"/>
      <c r="RNL1" s="575"/>
      <c r="RNM1" s="575"/>
      <c r="RNN1" s="575"/>
      <c r="RNO1" s="575"/>
      <c r="RNP1" s="575"/>
      <c r="RNQ1" s="575"/>
      <c r="RNR1" s="575"/>
      <c r="RNS1" s="575"/>
      <c r="RNT1" s="575"/>
      <c r="RNU1" s="575"/>
      <c r="RNV1" s="575"/>
      <c r="RNW1" s="575"/>
      <c r="RNX1" s="575"/>
      <c r="RNY1" s="575"/>
      <c r="RNZ1" s="575"/>
      <c r="ROA1" s="575"/>
      <c r="ROB1" s="575"/>
      <c r="ROC1" s="575"/>
      <c r="ROD1" s="575"/>
      <c r="ROE1" s="575"/>
      <c r="ROF1" s="575"/>
      <c r="ROG1" s="575"/>
      <c r="ROH1" s="575"/>
      <c r="ROI1" s="575"/>
      <c r="ROJ1" s="575"/>
      <c r="ROK1" s="575"/>
      <c r="ROL1" s="575"/>
      <c r="ROM1" s="575"/>
      <c r="RON1" s="575"/>
      <c r="ROO1" s="575"/>
      <c r="ROP1" s="575"/>
      <c r="ROQ1" s="575"/>
      <c r="ROR1" s="575"/>
      <c r="ROS1" s="575"/>
      <c r="ROT1" s="575"/>
      <c r="ROU1" s="575"/>
      <c r="ROV1" s="575"/>
      <c r="ROW1" s="575"/>
      <c r="ROX1" s="575"/>
      <c r="ROY1" s="575"/>
      <c r="ROZ1" s="575"/>
      <c r="RPA1" s="575"/>
      <c r="RPB1" s="575"/>
      <c r="RPC1" s="575"/>
      <c r="RPD1" s="575"/>
      <c r="RPE1" s="575"/>
      <c r="RPF1" s="575"/>
      <c r="RPG1" s="575"/>
      <c r="RPH1" s="575"/>
      <c r="RPI1" s="575"/>
      <c r="RPJ1" s="575"/>
      <c r="RPK1" s="575"/>
      <c r="RPL1" s="575"/>
      <c r="RPM1" s="575"/>
      <c r="RPN1" s="575"/>
      <c r="RPO1" s="575"/>
      <c r="RPP1" s="575"/>
      <c r="RPQ1" s="575"/>
      <c r="RPR1" s="575"/>
      <c r="RPS1" s="575"/>
      <c r="RPT1" s="575"/>
      <c r="RPU1" s="575"/>
      <c r="RPV1" s="575"/>
      <c r="RPW1" s="575"/>
      <c r="RPX1" s="575"/>
      <c r="RPY1" s="575"/>
      <c r="RPZ1" s="575"/>
      <c r="RQA1" s="575"/>
      <c r="RQB1" s="575"/>
      <c r="RQC1" s="575"/>
      <c r="RQD1" s="575"/>
      <c r="RQE1" s="575"/>
      <c r="RQF1" s="575"/>
      <c r="RQG1" s="575"/>
      <c r="RQH1" s="575"/>
      <c r="RQI1" s="575"/>
      <c r="RQJ1" s="575"/>
      <c r="RQK1" s="575"/>
      <c r="RQL1" s="575"/>
      <c r="RQM1" s="575"/>
      <c r="RQN1" s="575"/>
      <c r="RQO1" s="575"/>
      <c r="RQP1" s="575"/>
      <c r="RQQ1" s="575"/>
      <c r="RQR1" s="575"/>
      <c r="RQS1" s="575"/>
      <c r="RQT1" s="575"/>
      <c r="RQU1" s="575"/>
      <c r="RQV1" s="575"/>
      <c r="RQW1" s="575"/>
      <c r="RQX1" s="575"/>
      <c r="RQY1" s="575"/>
      <c r="RQZ1" s="575"/>
      <c r="RRA1" s="575"/>
      <c r="RRB1" s="575"/>
      <c r="RRC1" s="575"/>
      <c r="RRD1" s="575"/>
      <c r="RRE1" s="575"/>
      <c r="RRF1" s="575"/>
      <c r="RRG1" s="575"/>
      <c r="RRH1" s="575"/>
      <c r="RRI1" s="575"/>
      <c r="RRJ1" s="575"/>
      <c r="RRK1" s="575"/>
      <c r="RRL1" s="575"/>
      <c r="RRM1" s="575"/>
      <c r="RRN1" s="575"/>
      <c r="RRO1" s="575"/>
      <c r="RRP1" s="575"/>
      <c r="RRQ1" s="575"/>
      <c r="RRR1" s="575"/>
      <c r="RRS1" s="575"/>
      <c r="RRT1" s="575"/>
      <c r="RRU1" s="575"/>
      <c r="RRV1" s="575"/>
      <c r="RRW1" s="575"/>
      <c r="RRX1" s="575"/>
      <c r="RRY1" s="575"/>
      <c r="RRZ1" s="575"/>
      <c r="RSA1" s="575"/>
      <c r="RSB1" s="575"/>
      <c r="RSC1" s="575"/>
      <c r="RSD1" s="575"/>
      <c r="RSE1" s="575"/>
      <c r="RSF1" s="575"/>
      <c r="RSG1" s="575"/>
      <c r="RSH1" s="575"/>
      <c r="RSI1" s="575"/>
      <c r="RSJ1" s="575"/>
      <c r="RSK1" s="575"/>
      <c r="RSL1" s="575"/>
      <c r="RSM1" s="575"/>
      <c r="RSN1" s="575"/>
      <c r="RSO1" s="575"/>
      <c r="RSP1" s="575"/>
      <c r="RSQ1" s="575"/>
      <c r="RSR1" s="575"/>
      <c r="RSS1" s="575"/>
      <c r="RST1" s="575"/>
      <c r="RSU1" s="575"/>
      <c r="RSV1" s="575"/>
      <c r="RSW1" s="575"/>
      <c r="RSX1" s="575"/>
      <c r="RSY1" s="575"/>
      <c r="RSZ1" s="575"/>
      <c r="RTA1" s="575"/>
      <c r="RTB1" s="575"/>
      <c r="RTC1" s="575"/>
      <c r="RTD1" s="575"/>
      <c r="RTE1" s="575"/>
      <c r="RTF1" s="575"/>
      <c r="RTG1" s="575"/>
      <c r="RTH1" s="575"/>
      <c r="RTI1" s="575"/>
      <c r="RTJ1" s="575"/>
      <c r="RTK1" s="575"/>
      <c r="RTL1" s="575"/>
      <c r="RTM1" s="575"/>
      <c r="RTN1" s="575"/>
      <c r="RTO1" s="575"/>
      <c r="RTP1" s="575"/>
      <c r="RTQ1" s="575"/>
      <c r="RTR1" s="575"/>
      <c r="RTS1" s="575"/>
      <c r="RTT1" s="575"/>
      <c r="RTU1" s="575"/>
      <c r="RTV1" s="575"/>
      <c r="RTW1" s="575"/>
      <c r="RTX1" s="575"/>
      <c r="RTY1" s="575"/>
      <c r="RTZ1" s="575"/>
      <c r="RUA1" s="575"/>
      <c r="RUB1" s="575"/>
      <c r="RUC1" s="575"/>
      <c r="RUD1" s="575"/>
      <c r="RUE1" s="575"/>
      <c r="RUF1" s="575"/>
      <c r="RUG1" s="575"/>
      <c r="RUH1" s="575"/>
      <c r="RUI1" s="575"/>
      <c r="RUJ1" s="575"/>
      <c r="RUK1" s="575"/>
      <c r="RUL1" s="575"/>
      <c r="RUM1" s="575"/>
      <c r="RUN1" s="575"/>
      <c r="RUO1" s="575"/>
      <c r="RUP1" s="575"/>
      <c r="RUQ1" s="575"/>
      <c r="RUR1" s="575"/>
      <c r="RUS1" s="575"/>
      <c r="RUT1" s="575"/>
      <c r="RUU1" s="575"/>
      <c r="RUV1" s="575"/>
      <c r="RUW1" s="575"/>
      <c r="RUX1" s="575"/>
      <c r="RUY1" s="575"/>
      <c r="RUZ1" s="575"/>
      <c r="RVA1" s="575"/>
      <c r="RVB1" s="575"/>
      <c r="RVC1" s="575"/>
      <c r="RVD1" s="575"/>
      <c r="RVE1" s="575"/>
      <c r="RVF1" s="575"/>
      <c r="RVG1" s="575"/>
      <c r="RVH1" s="575"/>
      <c r="RVI1" s="575"/>
      <c r="RVJ1" s="575"/>
      <c r="RVK1" s="575"/>
      <c r="RVL1" s="575"/>
      <c r="RVM1" s="575"/>
      <c r="RVN1" s="575"/>
      <c r="RVO1" s="575"/>
      <c r="RVP1" s="575"/>
      <c r="RVQ1" s="575"/>
      <c r="RVR1" s="575"/>
      <c r="RVS1" s="575"/>
      <c r="RVT1" s="575"/>
      <c r="RVU1" s="575"/>
      <c r="RVV1" s="575"/>
      <c r="RVW1" s="575"/>
      <c r="RVX1" s="575"/>
      <c r="RVY1" s="575"/>
      <c r="RVZ1" s="575"/>
      <c r="RWA1" s="575"/>
      <c r="RWB1" s="575"/>
      <c r="RWC1" s="575"/>
      <c r="RWD1" s="575"/>
      <c r="RWE1" s="575"/>
      <c r="RWF1" s="575"/>
      <c r="RWG1" s="575"/>
      <c r="RWH1" s="575"/>
      <c r="RWI1" s="575"/>
      <c r="RWJ1" s="575"/>
      <c r="RWK1" s="575"/>
      <c r="RWL1" s="575"/>
      <c r="RWM1" s="575"/>
      <c r="RWN1" s="575"/>
      <c r="RWO1" s="575"/>
      <c r="RWP1" s="575"/>
      <c r="RWQ1" s="575"/>
      <c r="RWR1" s="575"/>
      <c r="RWS1" s="575"/>
      <c r="RWT1" s="575"/>
      <c r="RWU1" s="575"/>
      <c r="RWV1" s="575"/>
      <c r="RWW1" s="575"/>
      <c r="RWX1" s="575"/>
      <c r="RWY1" s="575"/>
      <c r="RWZ1" s="575"/>
      <c r="RXA1" s="575"/>
      <c r="RXB1" s="575"/>
      <c r="RXC1" s="575"/>
      <c r="RXD1" s="575"/>
      <c r="RXE1" s="575"/>
      <c r="RXF1" s="575"/>
      <c r="RXG1" s="575"/>
      <c r="RXH1" s="575"/>
      <c r="RXI1" s="575"/>
      <c r="RXJ1" s="575"/>
      <c r="RXK1" s="575"/>
      <c r="RXL1" s="575"/>
      <c r="RXM1" s="575"/>
      <c r="RXN1" s="575"/>
      <c r="RXO1" s="575"/>
      <c r="RXP1" s="575"/>
      <c r="RXQ1" s="575"/>
      <c r="RXR1" s="575"/>
      <c r="RXS1" s="575"/>
      <c r="RXT1" s="575"/>
      <c r="RXU1" s="575"/>
      <c r="RXV1" s="575"/>
      <c r="RXW1" s="575"/>
      <c r="RXX1" s="575"/>
      <c r="RXY1" s="575"/>
      <c r="RXZ1" s="575"/>
      <c r="RYA1" s="575"/>
      <c r="RYB1" s="575"/>
      <c r="RYC1" s="575"/>
      <c r="RYD1" s="575"/>
      <c r="RYE1" s="575"/>
      <c r="RYF1" s="575"/>
      <c r="RYG1" s="575"/>
      <c r="RYH1" s="575"/>
      <c r="RYI1" s="575"/>
      <c r="RYJ1" s="575"/>
      <c r="RYK1" s="575"/>
      <c r="RYL1" s="575"/>
      <c r="RYM1" s="575"/>
      <c r="RYN1" s="575"/>
      <c r="RYO1" s="575"/>
      <c r="RYP1" s="575"/>
      <c r="RYQ1" s="575"/>
      <c r="RYR1" s="575"/>
      <c r="RYS1" s="575"/>
      <c r="RYT1" s="575"/>
      <c r="RYU1" s="575"/>
      <c r="RYV1" s="575"/>
      <c r="RYW1" s="575"/>
      <c r="RYX1" s="575"/>
      <c r="RYY1" s="575"/>
      <c r="RYZ1" s="575"/>
      <c r="RZA1" s="575"/>
      <c r="RZB1" s="575"/>
      <c r="RZC1" s="575"/>
      <c r="RZD1" s="575"/>
      <c r="RZE1" s="575"/>
      <c r="RZF1" s="575"/>
      <c r="RZG1" s="575"/>
      <c r="RZH1" s="575"/>
      <c r="RZI1" s="575"/>
      <c r="RZJ1" s="575"/>
      <c r="RZK1" s="575"/>
      <c r="RZL1" s="575"/>
      <c r="RZM1" s="575"/>
      <c r="RZN1" s="575"/>
      <c r="RZO1" s="575"/>
      <c r="RZP1" s="575"/>
      <c r="RZQ1" s="575"/>
      <c r="RZR1" s="575"/>
      <c r="RZS1" s="575"/>
      <c r="RZT1" s="575"/>
      <c r="RZU1" s="575"/>
      <c r="RZV1" s="575"/>
      <c r="RZW1" s="575"/>
      <c r="RZX1" s="575"/>
      <c r="RZY1" s="575"/>
      <c r="RZZ1" s="575"/>
      <c r="SAA1" s="575"/>
      <c r="SAB1" s="575"/>
      <c r="SAC1" s="575"/>
      <c r="SAD1" s="575"/>
      <c r="SAE1" s="575"/>
      <c r="SAF1" s="575"/>
      <c r="SAG1" s="575"/>
      <c r="SAH1" s="575"/>
      <c r="SAI1" s="575"/>
      <c r="SAJ1" s="575"/>
      <c r="SAK1" s="575"/>
      <c r="SAL1" s="575"/>
      <c r="SAM1" s="575"/>
      <c r="SAN1" s="575"/>
      <c r="SAO1" s="575"/>
      <c r="SAP1" s="575"/>
      <c r="SAQ1" s="575"/>
      <c r="SAR1" s="575"/>
      <c r="SAS1" s="575"/>
      <c r="SAT1" s="575"/>
      <c r="SAU1" s="575"/>
      <c r="SAV1" s="575"/>
      <c r="SAW1" s="575"/>
      <c r="SAX1" s="575"/>
      <c r="SAY1" s="575"/>
      <c r="SAZ1" s="575"/>
      <c r="SBA1" s="575"/>
      <c r="SBB1" s="575"/>
      <c r="SBC1" s="575"/>
      <c r="SBD1" s="575"/>
      <c r="SBE1" s="575"/>
      <c r="SBF1" s="575"/>
      <c r="SBG1" s="575"/>
      <c r="SBH1" s="575"/>
      <c r="SBI1" s="575"/>
      <c r="SBJ1" s="575"/>
      <c r="SBK1" s="575"/>
      <c r="SBL1" s="575"/>
      <c r="SBM1" s="575"/>
      <c r="SBN1" s="575"/>
      <c r="SBO1" s="575"/>
      <c r="SBP1" s="575"/>
      <c r="SBQ1" s="575"/>
      <c r="SBR1" s="575"/>
      <c r="SBS1" s="575"/>
      <c r="SBT1" s="575"/>
      <c r="SBU1" s="575"/>
      <c r="SBV1" s="575"/>
      <c r="SBW1" s="575"/>
      <c r="SBX1" s="575"/>
      <c r="SBY1" s="575"/>
      <c r="SBZ1" s="575"/>
      <c r="SCA1" s="575"/>
      <c r="SCB1" s="575"/>
      <c r="SCC1" s="575"/>
      <c r="SCD1" s="575"/>
      <c r="SCE1" s="575"/>
      <c r="SCF1" s="575"/>
      <c r="SCG1" s="575"/>
      <c r="SCH1" s="575"/>
      <c r="SCI1" s="575"/>
      <c r="SCJ1" s="575"/>
      <c r="SCK1" s="575"/>
      <c r="SCL1" s="575"/>
      <c r="SCM1" s="575"/>
      <c r="SCN1" s="575"/>
      <c r="SCO1" s="575"/>
      <c r="SCP1" s="575"/>
      <c r="SCQ1" s="575"/>
      <c r="SCR1" s="575"/>
      <c r="SCS1" s="575"/>
      <c r="SCT1" s="575"/>
      <c r="SCU1" s="575"/>
      <c r="SCV1" s="575"/>
      <c r="SCW1" s="575"/>
      <c r="SCX1" s="575"/>
      <c r="SCY1" s="575"/>
      <c r="SCZ1" s="575"/>
      <c r="SDA1" s="575"/>
      <c r="SDB1" s="575"/>
      <c r="SDC1" s="575"/>
      <c r="SDD1" s="575"/>
      <c r="SDE1" s="575"/>
      <c r="SDF1" s="575"/>
      <c r="SDG1" s="575"/>
      <c r="SDH1" s="575"/>
      <c r="SDI1" s="575"/>
      <c r="SDJ1" s="575"/>
      <c r="SDK1" s="575"/>
      <c r="SDL1" s="575"/>
      <c r="SDM1" s="575"/>
      <c r="SDN1" s="575"/>
      <c r="SDO1" s="575"/>
      <c r="SDP1" s="575"/>
      <c r="SDQ1" s="575"/>
      <c r="SDR1" s="575"/>
      <c r="SDS1" s="575"/>
      <c r="SDT1" s="575"/>
      <c r="SDU1" s="575"/>
      <c r="SDV1" s="575"/>
      <c r="SDW1" s="575"/>
      <c r="SDX1" s="575"/>
      <c r="SDY1" s="575"/>
      <c r="SDZ1" s="575"/>
      <c r="SEA1" s="575"/>
      <c r="SEB1" s="575"/>
      <c r="SEC1" s="575"/>
      <c r="SED1" s="575"/>
      <c r="SEE1" s="575"/>
      <c r="SEF1" s="575"/>
      <c r="SEG1" s="575"/>
      <c r="SEH1" s="575"/>
      <c r="SEI1" s="575"/>
      <c r="SEJ1" s="575"/>
      <c r="SEK1" s="575"/>
      <c r="SEL1" s="575"/>
      <c r="SEM1" s="575"/>
      <c r="SEN1" s="575"/>
      <c r="SEO1" s="575"/>
      <c r="SEP1" s="575"/>
      <c r="SEQ1" s="575"/>
      <c r="SER1" s="575"/>
      <c r="SES1" s="575"/>
      <c r="SET1" s="575"/>
      <c r="SEU1" s="575"/>
      <c r="SEV1" s="575"/>
      <c r="SEW1" s="575"/>
      <c r="SEX1" s="575"/>
      <c r="SEY1" s="575"/>
      <c r="SEZ1" s="575"/>
      <c r="SFA1" s="575"/>
      <c r="SFB1" s="575"/>
      <c r="SFC1" s="575"/>
      <c r="SFD1" s="575"/>
      <c r="SFE1" s="575"/>
      <c r="SFF1" s="575"/>
      <c r="SFG1" s="575"/>
      <c r="SFH1" s="575"/>
      <c r="SFI1" s="575"/>
      <c r="SFJ1" s="575"/>
      <c r="SFK1" s="575"/>
      <c r="SFL1" s="575"/>
      <c r="SFM1" s="575"/>
      <c r="SFN1" s="575"/>
      <c r="SFO1" s="575"/>
      <c r="SFP1" s="575"/>
      <c r="SFQ1" s="575"/>
      <c r="SFR1" s="575"/>
      <c r="SFS1" s="575"/>
      <c r="SFT1" s="575"/>
      <c r="SFU1" s="575"/>
      <c r="SFV1" s="575"/>
      <c r="SFW1" s="575"/>
      <c r="SFX1" s="575"/>
      <c r="SFY1" s="575"/>
      <c r="SFZ1" s="575"/>
      <c r="SGA1" s="575"/>
      <c r="SGB1" s="575"/>
      <c r="SGC1" s="575"/>
      <c r="SGD1" s="575"/>
      <c r="SGE1" s="575"/>
      <c r="SGF1" s="575"/>
      <c r="SGG1" s="575"/>
      <c r="SGH1" s="575"/>
      <c r="SGI1" s="575"/>
      <c r="SGJ1" s="575"/>
      <c r="SGK1" s="575"/>
      <c r="SGL1" s="575"/>
      <c r="SGM1" s="575"/>
      <c r="SGN1" s="575"/>
      <c r="SGO1" s="575"/>
      <c r="SGP1" s="575"/>
      <c r="SGQ1" s="575"/>
      <c r="SGR1" s="575"/>
      <c r="SGS1" s="575"/>
      <c r="SGT1" s="575"/>
      <c r="SGU1" s="575"/>
      <c r="SGV1" s="575"/>
      <c r="SGW1" s="575"/>
      <c r="SGX1" s="575"/>
      <c r="SGY1" s="575"/>
      <c r="SGZ1" s="575"/>
      <c r="SHA1" s="575"/>
      <c r="SHB1" s="575"/>
      <c r="SHC1" s="575"/>
      <c r="SHD1" s="575"/>
      <c r="SHE1" s="575"/>
      <c r="SHF1" s="575"/>
      <c r="SHG1" s="575"/>
      <c r="SHH1" s="575"/>
      <c r="SHI1" s="575"/>
      <c r="SHJ1" s="575"/>
      <c r="SHK1" s="575"/>
      <c r="SHL1" s="575"/>
      <c r="SHM1" s="575"/>
      <c r="SHN1" s="575"/>
      <c r="SHO1" s="575"/>
      <c r="SHP1" s="575"/>
      <c r="SHQ1" s="575"/>
      <c r="SHR1" s="575"/>
      <c r="SHS1" s="575"/>
      <c r="SHT1" s="575"/>
      <c r="SHU1" s="575"/>
      <c r="SHV1" s="575"/>
      <c r="SHW1" s="575"/>
      <c r="SHX1" s="575"/>
      <c r="SHY1" s="575"/>
      <c r="SHZ1" s="575"/>
      <c r="SIA1" s="575"/>
      <c r="SIB1" s="575"/>
      <c r="SIC1" s="575"/>
      <c r="SID1" s="575"/>
      <c r="SIE1" s="575"/>
      <c r="SIF1" s="575"/>
      <c r="SIG1" s="575"/>
      <c r="SIH1" s="575"/>
      <c r="SII1" s="575"/>
      <c r="SIJ1" s="575"/>
      <c r="SIK1" s="575"/>
      <c r="SIL1" s="575"/>
      <c r="SIM1" s="575"/>
      <c r="SIN1" s="575"/>
      <c r="SIO1" s="575"/>
      <c r="SIP1" s="575"/>
      <c r="SIQ1" s="575"/>
      <c r="SIR1" s="575"/>
      <c r="SIS1" s="575"/>
      <c r="SIT1" s="575"/>
      <c r="SIU1" s="575"/>
      <c r="SIV1" s="575"/>
      <c r="SIW1" s="575"/>
      <c r="SIX1" s="575"/>
      <c r="SIY1" s="575"/>
      <c r="SIZ1" s="575"/>
      <c r="SJA1" s="575"/>
      <c r="SJB1" s="575"/>
      <c r="SJC1" s="575"/>
      <c r="SJD1" s="575"/>
      <c r="SJE1" s="575"/>
      <c r="SJF1" s="575"/>
      <c r="SJG1" s="575"/>
      <c r="SJH1" s="575"/>
      <c r="SJI1" s="575"/>
      <c r="SJJ1" s="575"/>
      <c r="SJK1" s="575"/>
      <c r="SJL1" s="575"/>
      <c r="SJM1" s="575"/>
      <c r="SJN1" s="575"/>
      <c r="SJO1" s="575"/>
      <c r="SJP1" s="575"/>
      <c r="SJQ1" s="575"/>
      <c r="SJR1" s="575"/>
      <c r="SJS1" s="575"/>
      <c r="SJT1" s="575"/>
      <c r="SJU1" s="575"/>
      <c r="SJV1" s="575"/>
      <c r="SJW1" s="575"/>
      <c r="SJX1" s="575"/>
      <c r="SJY1" s="575"/>
      <c r="SJZ1" s="575"/>
      <c r="SKA1" s="575"/>
      <c r="SKB1" s="575"/>
      <c r="SKC1" s="575"/>
      <c r="SKD1" s="575"/>
      <c r="SKE1" s="575"/>
      <c r="SKF1" s="575"/>
      <c r="SKG1" s="575"/>
      <c r="SKH1" s="575"/>
      <c r="SKI1" s="575"/>
      <c r="SKJ1" s="575"/>
      <c r="SKK1" s="575"/>
      <c r="SKL1" s="575"/>
      <c r="SKM1" s="575"/>
      <c r="SKN1" s="575"/>
      <c r="SKO1" s="575"/>
      <c r="SKP1" s="575"/>
      <c r="SKQ1" s="575"/>
      <c r="SKR1" s="575"/>
      <c r="SKS1" s="575"/>
      <c r="SKT1" s="575"/>
      <c r="SKU1" s="575"/>
      <c r="SKV1" s="575"/>
      <c r="SKW1" s="575"/>
      <c r="SKX1" s="575"/>
      <c r="SKY1" s="575"/>
      <c r="SKZ1" s="575"/>
      <c r="SLA1" s="575"/>
      <c r="SLB1" s="575"/>
      <c r="SLC1" s="575"/>
      <c r="SLD1" s="575"/>
      <c r="SLE1" s="575"/>
      <c r="SLF1" s="575"/>
      <c r="SLG1" s="575"/>
      <c r="SLH1" s="575"/>
      <c r="SLI1" s="575"/>
      <c r="SLJ1" s="575"/>
      <c r="SLK1" s="575"/>
      <c r="SLL1" s="575"/>
      <c r="SLM1" s="575"/>
      <c r="SLN1" s="575"/>
      <c r="SLO1" s="575"/>
      <c r="SLP1" s="575"/>
      <c r="SLQ1" s="575"/>
      <c r="SLR1" s="575"/>
      <c r="SLS1" s="575"/>
      <c r="SLT1" s="575"/>
      <c r="SLU1" s="575"/>
      <c r="SLV1" s="575"/>
      <c r="SLW1" s="575"/>
      <c r="SLX1" s="575"/>
      <c r="SLY1" s="575"/>
      <c r="SLZ1" s="575"/>
      <c r="SMA1" s="575"/>
      <c r="SMB1" s="575"/>
      <c r="SMC1" s="575"/>
      <c r="SMD1" s="575"/>
      <c r="SME1" s="575"/>
      <c r="SMF1" s="575"/>
      <c r="SMG1" s="575"/>
      <c r="SMH1" s="575"/>
      <c r="SMI1" s="575"/>
      <c r="SMJ1" s="575"/>
      <c r="SMK1" s="575"/>
      <c r="SML1" s="575"/>
      <c r="SMM1" s="575"/>
      <c r="SMN1" s="575"/>
      <c r="SMO1" s="575"/>
      <c r="SMP1" s="575"/>
      <c r="SMQ1" s="575"/>
      <c r="SMR1" s="575"/>
      <c r="SMS1" s="575"/>
      <c r="SMT1" s="575"/>
      <c r="SMU1" s="575"/>
      <c r="SMV1" s="575"/>
      <c r="SMW1" s="575"/>
      <c r="SMX1" s="575"/>
      <c r="SMY1" s="575"/>
      <c r="SMZ1" s="575"/>
      <c r="SNA1" s="575"/>
      <c r="SNB1" s="575"/>
      <c r="SNC1" s="575"/>
      <c r="SND1" s="575"/>
      <c r="SNE1" s="575"/>
      <c r="SNF1" s="575"/>
      <c r="SNG1" s="575"/>
      <c r="SNH1" s="575"/>
      <c r="SNI1" s="575"/>
      <c r="SNJ1" s="575"/>
      <c r="SNK1" s="575"/>
      <c r="SNL1" s="575"/>
      <c r="SNM1" s="575"/>
      <c r="SNN1" s="575"/>
      <c r="SNO1" s="575"/>
      <c r="SNP1" s="575"/>
      <c r="SNQ1" s="575"/>
      <c r="SNR1" s="575"/>
      <c r="SNS1" s="575"/>
      <c r="SNT1" s="575"/>
      <c r="SNU1" s="575"/>
      <c r="SNV1" s="575"/>
      <c r="SNW1" s="575"/>
      <c r="SNX1" s="575"/>
      <c r="SNY1" s="575"/>
      <c r="SNZ1" s="575"/>
      <c r="SOA1" s="575"/>
      <c r="SOB1" s="575"/>
      <c r="SOC1" s="575"/>
      <c r="SOD1" s="575"/>
      <c r="SOE1" s="575"/>
      <c r="SOF1" s="575"/>
      <c r="SOG1" s="575"/>
      <c r="SOH1" s="575"/>
      <c r="SOI1" s="575"/>
      <c r="SOJ1" s="575"/>
      <c r="SOK1" s="575"/>
      <c r="SOL1" s="575"/>
      <c r="SOM1" s="575"/>
      <c r="SON1" s="575"/>
      <c r="SOO1" s="575"/>
      <c r="SOP1" s="575"/>
      <c r="SOQ1" s="575"/>
      <c r="SOR1" s="575"/>
      <c r="SOS1" s="575"/>
      <c r="SOT1" s="575"/>
      <c r="SOU1" s="575"/>
      <c r="SOV1" s="575"/>
      <c r="SOW1" s="575"/>
      <c r="SOX1" s="575"/>
      <c r="SOY1" s="575"/>
      <c r="SOZ1" s="575"/>
      <c r="SPA1" s="575"/>
      <c r="SPB1" s="575"/>
      <c r="SPC1" s="575"/>
      <c r="SPD1" s="575"/>
      <c r="SPE1" s="575"/>
      <c r="SPF1" s="575"/>
      <c r="SPG1" s="575"/>
      <c r="SPH1" s="575"/>
      <c r="SPI1" s="575"/>
      <c r="SPJ1" s="575"/>
      <c r="SPK1" s="575"/>
      <c r="SPL1" s="575"/>
      <c r="SPM1" s="575"/>
      <c r="SPN1" s="575"/>
      <c r="SPO1" s="575"/>
      <c r="SPP1" s="575"/>
      <c r="SPQ1" s="575"/>
      <c r="SPR1" s="575"/>
      <c r="SPS1" s="575"/>
      <c r="SPT1" s="575"/>
      <c r="SPU1" s="575"/>
      <c r="SPV1" s="575"/>
      <c r="SPW1" s="575"/>
      <c r="SPX1" s="575"/>
      <c r="SPY1" s="575"/>
      <c r="SPZ1" s="575"/>
      <c r="SQA1" s="575"/>
      <c r="SQB1" s="575"/>
      <c r="SQC1" s="575"/>
      <c r="SQD1" s="575"/>
      <c r="SQE1" s="575"/>
      <c r="SQF1" s="575"/>
      <c r="SQG1" s="575"/>
      <c r="SQH1" s="575"/>
      <c r="SQI1" s="575"/>
      <c r="SQJ1" s="575"/>
      <c r="SQK1" s="575"/>
      <c r="SQL1" s="575"/>
      <c r="SQM1" s="575"/>
      <c r="SQN1" s="575"/>
      <c r="SQO1" s="575"/>
      <c r="SQP1" s="575"/>
      <c r="SQQ1" s="575"/>
      <c r="SQR1" s="575"/>
      <c r="SQS1" s="575"/>
      <c r="SQT1" s="575"/>
      <c r="SQU1" s="575"/>
      <c r="SQV1" s="575"/>
      <c r="SQW1" s="575"/>
      <c r="SQX1" s="575"/>
      <c r="SQY1" s="575"/>
      <c r="SQZ1" s="575"/>
      <c r="SRA1" s="575"/>
      <c r="SRB1" s="575"/>
      <c r="SRC1" s="575"/>
      <c r="SRD1" s="575"/>
      <c r="SRE1" s="575"/>
      <c r="SRF1" s="575"/>
      <c r="SRG1" s="575"/>
      <c r="SRH1" s="575"/>
      <c r="SRI1" s="575"/>
      <c r="SRJ1" s="575"/>
      <c r="SRK1" s="575"/>
      <c r="SRL1" s="575"/>
      <c r="SRM1" s="575"/>
      <c r="SRN1" s="575"/>
      <c r="SRO1" s="575"/>
      <c r="SRP1" s="575"/>
      <c r="SRQ1" s="575"/>
      <c r="SRR1" s="575"/>
      <c r="SRS1" s="575"/>
      <c r="SRT1" s="575"/>
      <c r="SRU1" s="575"/>
      <c r="SRV1" s="575"/>
      <c r="SRW1" s="575"/>
      <c r="SRX1" s="575"/>
      <c r="SRY1" s="575"/>
      <c r="SRZ1" s="575"/>
      <c r="SSA1" s="575"/>
      <c r="SSB1" s="575"/>
      <c r="SSC1" s="575"/>
      <c r="SSD1" s="575"/>
      <c r="SSE1" s="575"/>
      <c r="SSF1" s="575"/>
      <c r="SSG1" s="575"/>
      <c r="SSH1" s="575"/>
      <c r="SSI1" s="575"/>
      <c r="SSJ1" s="575"/>
      <c r="SSK1" s="575"/>
      <c r="SSL1" s="575"/>
      <c r="SSM1" s="575"/>
      <c r="SSN1" s="575"/>
      <c r="SSO1" s="575"/>
      <c r="SSP1" s="575"/>
      <c r="SSQ1" s="575"/>
      <c r="SSR1" s="575"/>
      <c r="SSS1" s="575"/>
      <c r="SST1" s="575"/>
      <c r="SSU1" s="575"/>
      <c r="SSV1" s="575"/>
      <c r="SSW1" s="575"/>
      <c r="SSX1" s="575"/>
      <c r="SSY1" s="575"/>
      <c r="SSZ1" s="575"/>
      <c r="STA1" s="575"/>
      <c r="STB1" s="575"/>
      <c r="STC1" s="575"/>
      <c r="STD1" s="575"/>
      <c r="STE1" s="575"/>
      <c r="STF1" s="575"/>
      <c r="STG1" s="575"/>
      <c r="STH1" s="575"/>
      <c r="STI1" s="575"/>
      <c r="STJ1" s="575"/>
      <c r="STK1" s="575"/>
      <c r="STL1" s="575"/>
      <c r="STM1" s="575"/>
      <c r="STN1" s="575"/>
      <c r="STO1" s="575"/>
      <c r="STP1" s="575"/>
      <c r="STQ1" s="575"/>
      <c r="STR1" s="575"/>
      <c r="STS1" s="575"/>
      <c r="STT1" s="575"/>
      <c r="STU1" s="575"/>
      <c r="STV1" s="575"/>
      <c r="STW1" s="575"/>
      <c r="STX1" s="575"/>
      <c r="STY1" s="575"/>
      <c r="STZ1" s="575"/>
      <c r="SUA1" s="575"/>
      <c r="SUB1" s="575"/>
      <c r="SUC1" s="575"/>
      <c r="SUD1" s="575"/>
      <c r="SUE1" s="575"/>
      <c r="SUF1" s="575"/>
      <c r="SUG1" s="575"/>
      <c r="SUH1" s="575"/>
      <c r="SUI1" s="575"/>
      <c r="SUJ1" s="575"/>
      <c r="SUK1" s="575"/>
      <c r="SUL1" s="575"/>
      <c r="SUM1" s="575"/>
      <c r="SUN1" s="575"/>
      <c r="SUO1" s="575"/>
      <c r="SUP1" s="575"/>
      <c r="SUQ1" s="575"/>
      <c r="SUR1" s="575"/>
      <c r="SUS1" s="575"/>
      <c r="SUT1" s="575"/>
      <c r="SUU1" s="575"/>
      <c r="SUV1" s="575"/>
      <c r="SUW1" s="575"/>
      <c r="SUX1" s="575"/>
      <c r="SUY1" s="575"/>
      <c r="SUZ1" s="575"/>
      <c r="SVA1" s="575"/>
      <c r="SVB1" s="575"/>
      <c r="SVC1" s="575"/>
      <c r="SVD1" s="575"/>
      <c r="SVE1" s="575"/>
      <c r="SVF1" s="575"/>
      <c r="SVG1" s="575"/>
      <c r="SVH1" s="575"/>
      <c r="SVI1" s="575"/>
      <c r="SVJ1" s="575"/>
      <c r="SVK1" s="575"/>
      <c r="SVL1" s="575"/>
      <c r="SVM1" s="575"/>
      <c r="SVN1" s="575"/>
      <c r="SVO1" s="575"/>
      <c r="SVP1" s="575"/>
      <c r="SVQ1" s="575"/>
      <c r="SVR1" s="575"/>
      <c r="SVS1" s="575"/>
      <c r="SVT1" s="575"/>
      <c r="SVU1" s="575"/>
      <c r="SVV1" s="575"/>
      <c r="SVW1" s="575"/>
      <c r="SVX1" s="575"/>
      <c r="SVY1" s="575"/>
      <c r="SVZ1" s="575"/>
      <c r="SWA1" s="575"/>
      <c r="SWB1" s="575"/>
      <c r="SWC1" s="575"/>
      <c r="SWD1" s="575"/>
      <c r="SWE1" s="575"/>
      <c r="SWF1" s="575"/>
      <c r="SWG1" s="575"/>
      <c r="SWH1" s="575"/>
      <c r="SWI1" s="575"/>
      <c r="SWJ1" s="575"/>
      <c r="SWK1" s="575"/>
      <c r="SWL1" s="575"/>
      <c r="SWM1" s="575"/>
      <c r="SWN1" s="575"/>
      <c r="SWO1" s="575"/>
      <c r="SWP1" s="575"/>
      <c r="SWQ1" s="575"/>
      <c r="SWR1" s="575"/>
      <c r="SWS1" s="575"/>
      <c r="SWT1" s="575"/>
      <c r="SWU1" s="575"/>
      <c r="SWV1" s="575"/>
      <c r="SWW1" s="575"/>
      <c r="SWX1" s="575"/>
      <c r="SWY1" s="575"/>
      <c r="SWZ1" s="575"/>
      <c r="SXA1" s="575"/>
      <c r="SXB1" s="575"/>
      <c r="SXC1" s="575"/>
      <c r="SXD1" s="575"/>
      <c r="SXE1" s="575"/>
      <c r="SXF1" s="575"/>
      <c r="SXG1" s="575"/>
      <c r="SXH1" s="575"/>
      <c r="SXI1" s="575"/>
      <c r="SXJ1" s="575"/>
      <c r="SXK1" s="575"/>
      <c r="SXL1" s="575"/>
      <c r="SXM1" s="575"/>
      <c r="SXN1" s="575"/>
      <c r="SXO1" s="575"/>
      <c r="SXP1" s="575"/>
      <c r="SXQ1" s="575"/>
      <c r="SXR1" s="575"/>
      <c r="SXS1" s="575"/>
      <c r="SXT1" s="575"/>
      <c r="SXU1" s="575"/>
      <c r="SXV1" s="575"/>
      <c r="SXW1" s="575"/>
      <c r="SXX1" s="575"/>
      <c r="SXY1" s="575"/>
      <c r="SXZ1" s="575"/>
      <c r="SYA1" s="575"/>
      <c r="SYB1" s="575"/>
      <c r="SYC1" s="575"/>
      <c r="SYD1" s="575"/>
      <c r="SYE1" s="575"/>
      <c r="SYF1" s="575"/>
      <c r="SYG1" s="575"/>
      <c r="SYH1" s="575"/>
      <c r="SYI1" s="575"/>
      <c r="SYJ1" s="575"/>
      <c r="SYK1" s="575"/>
      <c r="SYL1" s="575"/>
      <c r="SYM1" s="575"/>
      <c r="SYN1" s="575"/>
      <c r="SYO1" s="575"/>
      <c r="SYP1" s="575"/>
      <c r="SYQ1" s="575"/>
      <c r="SYR1" s="575"/>
      <c r="SYS1" s="575"/>
      <c r="SYT1" s="575"/>
      <c r="SYU1" s="575"/>
      <c r="SYV1" s="575"/>
      <c r="SYW1" s="575"/>
      <c r="SYX1" s="575"/>
      <c r="SYY1" s="575"/>
      <c r="SYZ1" s="575"/>
      <c r="SZA1" s="575"/>
      <c r="SZB1" s="575"/>
      <c r="SZC1" s="575"/>
      <c r="SZD1" s="575"/>
      <c r="SZE1" s="575"/>
      <c r="SZF1" s="575"/>
      <c r="SZG1" s="575"/>
      <c r="SZH1" s="575"/>
      <c r="SZI1" s="575"/>
      <c r="SZJ1" s="575"/>
      <c r="SZK1" s="575"/>
      <c r="SZL1" s="575"/>
      <c r="SZM1" s="575"/>
      <c r="SZN1" s="575"/>
      <c r="SZO1" s="575"/>
      <c r="SZP1" s="575"/>
      <c r="SZQ1" s="575"/>
      <c r="SZR1" s="575"/>
      <c r="SZS1" s="575"/>
      <c r="SZT1" s="575"/>
      <c r="SZU1" s="575"/>
      <c r="SZV1" s="575"/>
      <c r="SZW1" s="575"/>
      <c r="SZX1" s="575"/>
      <c r="SZY1" s="575"/>
      <c r="SZZ1" s="575"/>
      <c r="TAA1" s="575"/>
      <c r="TAB1" s="575"/>
      <c r="TAC1" s="575"/>
      <c r="TAD1" s="575"/>
      <c r="TAE1" s="575"/>
      <c r="TAF1" s="575"/>
      <c r="TAG1" s="575"/>
      <c r="TAH1" s="575"/>
      <c r="TAI1" s="575"/>
      <c r="TAJ1" s="575"/>
      <c r="TAK1" s="575"/>
      <c r="TAL1" s="575"/>
      <c r="TAM1" s="575"/>
      <c r="TAN1" s="575"/>
      <c r="TAO1" s="575"/>
      <c r="TAP1" s="575"/>
      <c r="TAQ1" s="575"/>
      <c r="TAR1" s="575"/>
      <c r="TAS1" s="575"/>
      <c r="TAT1" s="575"/>
      <c r="TAU1" s="575"/>
      <c r="TAV1" s="575"/>
      <c r="TAW1" s="575"/>
      <c r="TAX1" s="575"/>
      <c r="TAY1" s="575"/>
      <c r="TAZ1" s="575"/>
      <c r="TBA1" s="575"/>
      <c r="TBB1" s="575"/>
      <c r="TBC1" s="575"/>
      <c r="TBD1" s="575"/>
      <c r="TBE1" s="575"/>
      <c r="TBF1" s="575"/>
      <c r="TBG1" s="575"/>
      <c r="TBH1" s="575"/>
      <c r="TBI1" s="575"/>
      <c r="TBJ1" s="575"/>
      <c r="TBK1" s="575"/>
      <c r="TBL1" s="575"/>
      <c r="TBM1" s="575"/>
      <c r="TBN1" s="575"/>
      <c r="TBO1" s="575"/>
      <c r="TBP1" s="575"/>
      <c r="TBQ1" s="575"/>
      <c r="TBR1" s="575"/>
      <c r="TBS1" s="575"/>
      <c r="TBT1" s="575"/>
      <c r="TBU1" s="575"/>
      <c r="TBV1" s="575"/>
      <c r="TBW1" s="575"/>
      <c r="TBX1" s="575"/>
      <c r="TBY1" s="575"/>
      <c r="TBZ1" s="575"/>
      <c r="TCA1" s="575"/>
      <c r="TCB1" s="575"/>
      <c r="TCC1" s="575"/>
      <c r="TCD1" s="575"/>
      <c r="TCE1" s="575"/>
      <c r="TCF1" s="575"/>
      <c r="TCG1" s="575"/>
      <c r="TCH1" s="575"/>
      <c r="TCI1" s="575"/>
      <c r="TCJ1" s="575"/>
      <c r="TCK1" s="575"/>
      <c r="TCL1" s="575"/>
      <c r="TCM1" s="575"/>
      <c r="TCN1" s="575"/>
      <c r="TCO1" s="575"/>
      <c r="TCP1" s="575"/>
      <c r="TCQ1" s="575"/>
      <c r="TCR1" s="575"/>
      <c r="TCS1" s="575"/>
      <c r="TCT1" s="575"/>
      <c r="TCU1" s="575"/>
      <c r="TCV1" s="575"/>
      <c r="TCW1" s="575"/>
      <c r="TCX1" s="575"/>
      <c r="TCY1" s="575"/>
      <c r="TCZ1" s="575"/>
      <c r="TDA1" s="575"/>
      <c r="TDB1" s="575"/>
      <c r="TDC1" s="575"/>
      <c r="TDD1" s="575"/>
      <c r="TDE1" s="575"/>
      <c r="TDF1" s="575"/>
      <c r="TDG1" s="575"/>
      <c r="TDH1" s="575"/>
      <c r="TDI1" s="575"/>
      <c r="TDJ1" s="575"/>
      <c r="TDK1" s="575"/>
      <c r="TDL1" s="575"/>
      <c r="TDM1" s="575"/>
      <c r="TDN1" s="575"/>
      <c r="TDO1" s="575"/>
      <c r="TDP1" s="575"/>
      <c r="TDQ1" s="575"/>
      <c r="TDR1" s="575"/>
      <c r="TDS1" s="575"/>
      <c r="TDT1" s="575"/>
      <c r="TDU1" s="575"/>
      <c r="TDV1" s="575"/>
      <c r="TDW1" s="575"/>
      <c r="TDX1" s="575"/>
      <c r="TDY1" s="575"/>
      <c r="TDZ1" s="575"/>
      <c r="TEA1" s="575"/>
      <c r="TEB1" s="575"/>
      <c r="TEC1" s="575"/>
      <c r="TED1" s="575"/>
      <c r="TEE1" s="575"/>
      <c r="TEF1" s="575"/>
      <c r="TEG1" s="575"/>
      <c r="TEH1" s="575"/>
      <c r="TEI1" s="575"/>
      <c r="TEJ1" s="575"/>
      <c r="TEK1" s="575"/>
      <c r="TEL1" s="575"/>
      <c r="TEM1" s="575"/>
      <c r="TEN1" s="575"/>
      <c r="TEO1" s="575"/>
      <c r="TEP1" s="575"/>
      <c r="TEQ1" s="575"/>
      <c r="TER1" s="575"/>
      <c r="TES1" s="575"/>
      <c r="TET1" s="575"/>
      <c r="TEU1" s="575"/>
      <c r="TEV1" s="575"/>
      <c r="TEW1" s="575"/>
      <c r="TEX1" s="575"/>
      <c r="TEY1" s="575"/>
      <c r="TEZ1" s="575"/>
      <c r="TFA1" s="575"/>
      <c r="TFB1" s="575"/>
      <c r="TFC1" s="575"/>
      <c r="TFD1" s="575"/>
      <c r="TFE1" s="575"/>
      <c r="TFF1" s="575"/>
      <c r="TFG1" s="575"/>
      <c r="TFH1" s="575"/>
      <c r="TFI1" s="575"/>
      <c r="TFJ1" s="575"/>
      <c r="TFK1" s="575"/>
      <c r="TFL1" s="575"/>
      <c r="TFM1" s="575"/>
      <c r="TFN1" s="575"/>
      <c r="TFO1" s="575"/>
      <c r="TFP1" s="575"/>
      <c r="TFQ1" s="575"/>
      <c r="TFR1" s="575"/>
      <c r="TFS1" s="575"/>
      <c r="TFT1" s="575"/>
      <c r="TFU1" s="575"/>
      <c r="TFV1" s="575"/>
      <c r="TFW1" s="575"/>
      <c r="TFX1" s="575"/>
      <c r="TFY1" s="575"/>
      <c r="TFZ1" s="575"/>
      <c r="TGA1" s="575"/>
      <c r="TGB1" s="575"/>
      <c r="TGC1" s="575"/>
      <c r="TGD1" s="575"/>
      <c r="TGE1" s="575"/>
      <c r="TGF1" s="575"/>
      <c r="TGG1" s="575"/>
      <c r="TGH1" s="575"/>
      <c r="TGI1" s="575"/>
      <c r="TGJ1" s="575"/>
      <c r="TGK1" s="575"/>
      <c r="TGL1" s="575"/>
      <c r="TGM1" s="575"/>
      <c r="TGN1" s="575"/>
      <c r="TGO1" s="575"/>
      <c r="TGP1" s="575"/>
      <c r="TGQ1" s="575"/>
      <c r="TGR1" s="575"/>
      <c r="TGS1" s="575"/>
      <c r="TGT1" s="575"/>
      <c r="TGU1" s="575"/>
      <c r="TGV1" s="575"/>
      <c r="TGW1" s="575"/>
      <c r="TGX1" s="575"/>
      <c r="TGY1" s="575"/>
      <c r="TGZ1" s="575"/>
      <c r="THA1" s="575"/>
      <c r="THB1" s="575"/>
      <c r="THC1" s="575"/>
      <c r="THD1" s="575"/>
      <c r="THE1" s="575"/>
      <c r="THF1" s="575"/>
      <c r="THG1" s="575"/>
      <c r="THH1" s="575"/>
      <c r="THI1" s="575"/>
      <c r="THJ1" s="575"/>
      <c r="THK1" s="575"/>
      <c r="THL1" s="575"/>
      <c r="THM1" s="575"/>
      <c r="THN1" s="575"/>
      <c r="THO1" s="575"/>
      <c r="THP1" s="575"/>
      <c r="THQ1" s="575"/>
      <c r="THR1" s="575"/>
      <c r="THS1" s="575"/>
      <c r="THT1" s="575"/>
      <c r="THU1" s="575"/>
      <c r="THV1" s="575"/>
      <c r="THW1" s="575"/>
      <c r="THX1" s="575"/>
      <c r="THY1" s="575"/>
      <c r="THZ1" s="575"/>
      <c r="TIA1" s="575"/>
      <c r="TIB1" s="575"/>
      <c r="TIC1" s="575"/>
      <c r="TID1" s="575"/>
      <c r="TIE1" s="575"/>
      <c r="TIF1" s="575"/>
      <c r="TIG1" s="575"/>
      <c r="TIH1" s="575"/>
      <c r="TII1" s="575"/>
      <c r="TIJ1" s="575"/>
      <c r="TIK1" s="575"/>
      <c r="TIL1" s="575"/>
      <c r="TIM1" s="575"/>
      <c r="TIN1" s="575"/>
      <c r="TIO1" s="575"/>
      <c r="TIP1" s="575"/>
      <c r="TIQ1" s="575"/>
      <c r="TIR1" s="575"/>
      <c r="TIS1" s="575"/>
      <c r="TIT1" s="575"/>
      <c r="TIU1" s="575"/>
      <c r="TIV1" s="575"/>
      <c r="TIW1" s="575"/>
      <c r="TIX1" s="575"/>
      <c r="TIY1" s="575"/>
      <c r="TIZ1" s="575"/>
      <c r="TJA1" s="575"/>
      <c r="TJB1" s="575"/>
      <c r="TJC1" s="575"/>
      <c r="TJD1" s="575"/>
      <c r="TJE1" s="575"/>
      <c r="TJF1" s="575"/>
      <c r="TJG1" s="575"/>
      <c r="TJH1" s="575"/>
      <c r="TJI1" s="575"/>
      <c r="TJJ1" s="575"/>
      <c r="TJK1" s="575"/>
      <c r="TJL1" s="575"/>
      <c r="TJM1" s="575"/>
      <c r="TJN1" s="575"/>
      <c r="TJO1" s="575"/>
      <c r="TJP1" s="575"/>
      <c r="TJQ1" s="575"/>
      <c r="TJR1" s="575"/>
      <c r="TJS1" s="575"/>
      <c r="TJT1" s="575"/>
      <c r="TJU1" s="575"/>
      <c r="TJV1" s="575"/>
      <c r="TJW1" s="575"/>
      <c r="TJX1" s="575"/>
      <c r="TJY1" s="575"/>
      <c r="TJZ1" s="575"/>
      <c r="TKA1" s="575"/>
      <c r="TKB1" s="575"/>
      <c r="TKC1" s="575"/>
      <c r="TKD1" s="575"/>
      <c r="TKE1" s="575"/>
      <c r="TKF1" s="575"/>
      <c r="TKG1" s="575"/>
      <c r="TKH1" s="575"/>
      <c r="TKI1" s="575"/>
      <c r="TKJ1" s="575"/>
      <c r="TKK1" s="575"/>
      <c r="TKL1" s="575"/>
      <c r="TKM1" s="575"/>
      <c r="TKN1" s="575"/>
      <c r="TKO1" s="575"/>
      <c r="TKP1" s="575"/>
      <c r="TKQ1" s="575"/>
      <c r="TKR1" s="575"/>
      <c r="TKS1" s="575"/>
      <c r="TKT1" s="575"/>
      <c r="TKU1" s="575"/>
      <c r="TKV1" s="575"/>
      <c r="TKW1" s="575"/>
      <c r="TKX1" s="575"/>
      <c r="TKY1" s="575"/>
      <c r="TKZ1" s="575"/>
      <c r="TLA1" s="575"/>
      <c r="TLB1" s="575"/>
      <c r="TLC1" s="575"/>
      <c r="TLD1" s="575"/>
      <c r="TLE1" s="575"/>
      <c r="TLF1" s="575"/>
      <c r="TLG1" s="575"/>
      <c r="TLH1" s="575"/>
      <c r="TLI1" s="575"/>
      <c r="TLJ1" s="575"/>
      <c r="TLK1" s="575"/>
      <c r="TLL1" s="575"/>
      <c r="TLM1" s="575"/>
      <c r="TLN1" s="575"/>
      <c r="TLO1" s="575"/>
      <c r="TLP1" s="575"/>
      <c r="TLQ1" s="575"/>
      <c r="TLR1" s="575"/>
      <c r="TLS1" s="575"/>
      <c r="TLT1" s="575"/>
      <c r="TLU1" s="575"/>
      <c r="TLV1" s="575"/>
      <c r="TLW1" s="575"/>
      <c r="TLX1" s="575"/>
      <c r="TLY1" s="575"/>
      <c r="TLZ1" s="575"/>
      <c r="TMA1" s="575"/>
      <c r="TMB1" s="575"/>
      <c r="TMC1" s="575"/>
      <c r="TMD1" s="575"/>
      <c r="TME1" s="575"/>
      <c r="TMF1" s="575"/>
      <c r="TMG1" s="575"/>
      <c r="TMH1" s="575"/>
      <c r="TMI1" s="575"/>
      <c r="TMJ1" s="575"/>
      <c r="TMK1" s="575"/>
      <c r="TML1" s="575"/>
      <c r="TMM1" s="575"/>
      <c r="TMN1" s="575"/>
      <c r="TMO1" s="575"/>
      <c r="TMP1" s="575"/>
      <c r="TMQ1" s="575"/>
      <c r="TMR1" s="575"/>
      <c r="TMS1" s="575"/>
      <c r="TMT1" s="575"/>
      <c r="TMU1" s="575"/>
      <c r="TMV1" s="575"/>
      <c r="TMW1" s="575"/>
      <c r="TMX1" s="575"/>
      <c r="TMY1" s="575"/>
      <c r="TMZ1" s="575"/>
      <c r="TNA1" s="575"/>
      <c r="TNB1" s="575"/>
      <c r="TNC1" s="575"/>
      <c r="TND1" s="575"/>
      <c r="TNE1" s="575"/>
      <c r="TNF1" s="575"/>
      <c r="TNG1" s="575"/>
      <c r="TNH1" s="575"/>
      <c r="TNI1" s="575"/>
      <c r="TNJ1" s="575"/>
      <c r="TNK1" s="575"/>
      <c r="TNL1" s="575"/>
      <c r="TNM1" s="575"/>
      <c r="TNN1" s="575"/>
      <c r="TNO1" s="575"/>
      <c r="TNP1" s="575"/>
      <c r="TNQ1" s="575"/>
      <c r="TNR1" s="575"/>
      <c r="TNS1" s="575"/>
      <c r="TNT1" s="575"/>
      <c r="TNU1" s="575"/>
      <c r="TNV1" s="575"/>
      <c r="TNW1" s="575"/>
      <c r="TNX1" s="575"/>
      <c r="TNY1" s="575"/>
      <c r="TNZ1" s="575"/>
      <c r="TOA1" s="575"/>
      <c r="TOB1" s="575"/>
      <c r="TOC1" s="575"/>
      <c r="TOD1" s="575"/>
      <c r="TOE1" s="575"/>
      <c r="TOF1" s="575"/>
      <c r="TOG1" s="575"/>
      <c r="TOH1" s="575"/>
      <c r="TOI1" s="575"/>
      <c r="TOJ1" s="575"/>
      <c r="TOK1" s="575"/>
      <c r="TOL1" s="575"/>
      <c r="TOM1" s="575"/>
      <c r="TON1" s="575"/>
      <c r="TOO1" s="575"/>
      <c r="TOP1" s="575"/>
      <c r="TOQ1" s="575"/>
      <c r="TOR1" s="575"/>
      <c r="TOS1" s="575"/>
      <c r="TOT1" s="575"/>
      <c r="TOU1" s="575"/>
      <c r="TOV1" s="575"/>
      <c r="TOW1" s="575"/>
      <c r="TOX1" s="575"/>
      <c r="TOY1" s="575"/>
      <c r="TOZ1" s="575"/>
      <c r="TPA1" s="575"/>
      <c r="TPB1" s="575"/>
      <c r="TPC1" s="575"/>
      <c r="TPD1" s="575"/>
      <c r="TPE1" s="575"/>
      <c r="TPF1" s="575"/>
      <c r="TPG1" s="575"/>
      <c r="TPH1" s="575"/>
      <c r="TPI1" s="575"/>
      <c r="TPJ1" s="575"/>
      <c r="TPK1" s="575"/>
      <c r="TPL1" s="575"/>
      <c r="TPM1" s="575"/>
      <c r="TPN1" s="575"/>
      <c r="TPO1" s="575"/>
      <c r="TPP1" s="575"/>
      <c r="TPQ1" s="575"/>
      <c r="TPR1" s="575"/>
      <c r="TPS1" s="575"/>
      <c r="TPT1" s="575"/>
      <c r="TPU1" s="575"/>
      <c r="TPV1" s="575"/>
      <c r="TPW1" s="575"/>
      <c r="TPX1" s="575"/>
      <c r="TPY1" s="575"/>
      <c r="TPZ1" s="575"/>
      <c r="TQA1" s="575"/>
      <c r="TQB1" s="575"/>
      <c r="TQC1" s="575"/>
      <c r="TQD1" s="575"/>
      <c r="TQE1" s="575"/>
      <c r="TQF1" s="575"/>
      <c r="TQG1" s="575"/>
      <c r="TQH1" s="575"/>
      <c r="TQI1" s="575"/>
      <c r="TQJ1" s="575"/>
      <c r="TQK1" s="575"/>
      <c r="TQL1" s="575"/>
      <c r="TQM1" s="575"/>
      <c r="TQN1" s="575"/>
      <c r="TQO1" s="575"/>
      <c r="TQP1" s="575"/>
      <c r="TQQ1" s="575"/>
      <c r="TQR1" s="575"/>
      <c r="TQS1" s="575"/>
      <c r="TQT1" s="575"/>
      <c r="TQU1" s="575"/>
      <c r="TQV1" s="575"/>
      <c r="TQW1" s="575"/>
      <c r="TQX1" s="575"/>
      <c r="TQY1" s="575"/>
      <c r="TQZ1" s="575"/>
      <c r="TRA1" s="575"/>
      <c r="TRB1" s="575"/>
      <c r="TRC1" s="575"/>
      <c r="TRD1" s="575"/>
      <c r="TRE1" s="575"/>
      <c r="TRF1" s="575"/>
      <c r="TRG1" s="575"/>
      <c r="TRH1" s="575"/>
      <c r="TRI1" s="575"/>
      <c r="TRJ1" s="575"/>
      <c r="TRK1" s="575"/>
      <c r="TRL1" s="575"/>
      <c r="TRM1" s="575"/>
      <c r="TRN1" s="575"/>
      <c r="TRO1" s="575"/>
      <c r="TRP1" s="575"/>
      <c r="TRQ1" s="575"/>
      <c r="TRR1" s="575"/>
      <c r="TRS1" s="575"/>
      <c r="TRT1" s="575"/>
      <c r="TRU1" s="575"/>
      <c r="TRV1" s="575"/>
      <c r="TRW1" s="575"/>
      <c r="TRX1" s="575"/>
      <c r="TRY1" s="575"/>
      <c r="TRZ1" s="575"/>
      <c r="TSA1" s="575"/>
      <c r="TSB1" s="575"/>
      <c r="TSC1" s="575"/>
      <c r="TSD1" s="575"/>
      <c r="TSE1" s="575"/>
      <c r="TSF1" s="575"/>
      <c r="TSG1" s="575"/>
      <c r="TSH1" s="575"/>
      <c r="TSI1" s="575"/>
      <c r="TSJ1" s="575"/>
      <c r="TSK1" s="575"/>
      <c r="TSL1" s="575"/>
      <c r="TSM1" s="575"/>
      <c r="TSN1" s="575"/>
      <c r="TSO1" s="575"/>
      <c r="TSP1" s="575"/>
      <c r="TSQ1" s="575"/>
      <c r="TSR1" s="575"/>
      <c r="TSS1" s="575"/>
      <c r="TST1" s="575"/>
      <c r="TSU1" s="575"/>
      <c r="TSV1" s="575"/>
      <c r="TSW1" s="575"/>
      <c r="TSX1" s="575"/>
      <c r="TSY1" s="575"/>
      <c r="TSZ1" s="575"/>
      <c r="TTA1" s="575"/>
      <c r="TTB1" s="575"/>
      <c r="TTC1" s="575"/>
      <c r="TTD1" s="575"/>
      <c r="TTE1" s="575"/>
      <c r="TTF1" s="575"/>
      <c r="TTG1" s="575"/>
      <c r="TTH1" s="575"/>
      <c r="TTI1" s="575"/>
      <c r="TTJ1" s="575"/>
      <c r="TTK1" s="575"/>
      <c r="TTL1" s="575"/>
      <c r="TTM1" s="575"/>
      <c r="TTN1" s="575"/>
      <c r="TTO1" s="575"/>
      <c r="TTP1" s="575"/>
      <c r="TTQ1" s="575"/>
      <c r="TTR1" s="575"/>
      <c r="TTS1" s="575"/>
      <c r="TTT1" s="575"/>
      <c r="TTU1" s="575"/>
      <c r="TTV1" s="575"/>
      <c r="TTW1" s="575"/>
      <c r="TTX1" s="575"/>
      <c r="TTY1" s="575"/>
      <c r="TTZ1" s="575"/>
      <c r="TUA1" s="575"/>
      <c r="TUB1" s="575"/>
      <c r="TUC1" s="575"/>
      <c r="TUD1" s="575"/>
      <c r="TUE1" s="575"/>
      <c r="TUF1" s="575"/>
      <c r="TUG1" s="575"/>
      <c r="TUH1" s="575"/>
      <c r="TUI1" s="575"/>
      <c r="TUJ1" s="575"/>
      <c r="TUK1" s="575"/>
      <c r="TUL1" s="575"/>
      <c r="TUM1" s="575"/>
      <c r="TUN1" s="575"/>
      <c r="TUO1" s="575"/>
      <c r="TUP1" s="575"/>
      <c r="TUQ1" s="575"/>
      <c r="TUR1" s="575"/>
      <c r="TUS1" s="575"/>
      <c r="TUT1" s="575"/>
      <c r="TUU1" s="575"/>
      <c r="TUV1" s="575"/>
      <c r="TUW1" s="575"/>
      <c r="TUX1" s="575"/>
      <c r="TUY1" s="575"/>
      <c r="TUZ1" s="575"/>
      <c r="TVA1" s="575"/>
      <c r="TVB1" s="575"/>
      <c r="TVC1" s="575"/>
      <c r="TVD1" s="575"/>
      <c r="TVE1" s="575"/>
      <c r="TVF1" s="575"/>
      <c r="TVG1" s="575"/>
      <c r="TVH1" s="575"/>
      <c r="TVI1" s="575"/>
      <c r="TVJ1" s="575"/>
      <c r="TVK1" s="575"/>
      <c r="TVL1" s="575"/>
      <c r="TVM1" s="575"/>
      <c r="TVN1" s="575"/>
      <c r="TVO1" s="575"/>
      <c r="TVP1" s="575"/>
      <c r="TVQ1" s="575"/>
      <c r="TVR1" s="575"/>
      <c r="TVS1" s="575"/>
      <c r="TVT1" s="575"/>
      <c r="TVU1" s="575"/>
      <c r="TVV1" s="575"/>
      <c r="TVW1" s="575"/>
      <c r="TVX1" s="575"/>
      <c r="TVY1" s="575"/>
      <c r="TVZ1" s="575"/>
      <c r="TWA1" s="575"/>
      <c r="TWB1" s="575"/>
      <c r="TWC1" s="575"/>
      <c r="TWD1" s="575"/>
      <c r="TWE1" s="575"/>
      <c r="TWF1" s="575"/>
      <c r="TWG1" s="575"/>
      <c r="TWH1" s="575"/>
      <c r="TWI1" s="575"/>
      <c r="TWJ1" s="575"/>
      <c r="TWK1" s="575"/>
      <c r="TWL1" s="575"/>
      <c r="TWM1" s="575"/>
      <c r="TWN1" s="575"/>
      <c r="TWO1" s="575"/>
      <c r="TWP1" s="575"/>
      <c r="TWQ1" s="575"/>
      <c r="TWR1" s="575"/>
      <c r="TWS1" s="575"/>
      <c r="TWT1" s="575"/>
      <c r="TWU1" s="575"/>
      <c r="TWV1" s="575"/>
      <c r="TWW1" s="575"/>
      <c r="TWX1" s="575"/>
      <c r="TWY1" s="575"/>
      <c r="TWZ1" s="575"/>
      <c r="TXA1" s="575"/>
      <c r="TXB1" s="575"/>
      <c r="TXC1" s="575"/>
      <c r="TXD1" s="575"/>
      <c r="TXE1" s="575"/>
      <c r="TXF1" s="575"/>
      <c r="TXG1" s="575"/>
      <c r="TXH1" s="575"/>
      <c r="TXI1" s="575"/>
      <c r="TXJ1" s="575"/>
      <c r="TXK1" s="575"/>
      <c r="TXL1" s="575"/>
      <c r="TXM1" s="575"/>
      <c r="TXN1" s="575"/>
      <c r="TXO1" s="575"/>
      <c r="TXP1" s="575"/>
      <c r="TXQ1" s="575"/>
      <c r="TXR1" s="575"/>
      <c r="TXS1" s="575"/>
      <c r="TXT1" s="575"/>
      <c r="TXU1" s="575"/>
      <c r="TXV1" s="575"/>
      <c r="TXW1" s="575"/>
      <c r="TXX1" s="575"/>
      <c r="TXY1" s="575"/>
      <c r="TXZ1" s="575"/>
      <c r="TYA1" s="575"/>
      <c r="TYB1" s="575"/>
      <c r="TYC1" s="575"/>
      <c r="TYD1" s="575"/>
      <c r="TYE1" s="575"/>
      <c r="TYF1" s="575"/>
      <c r="TYG1" s="575"/>
      <c r="TYH1" s="575"/>
      <c r="TYI1" s="575"/>
      <c r="TYJ1" s="575"/>
      <c r="TYK1" s="575"/>
      <c r="TYL1" s="575"/>
      <c r="TYM1" s="575"/>
      <c r="TYN1" s="575"/>
      <c r="TYO1" s="575"/>
      <c r="TYP1" s="575"/>
      <c r="TYQ1" s="575"/>
      <c r="TYR1" s="575"/>
      <c r="TYS1" s="575"/>
      <c r="TYT1" s="575"/>
      <c r="TYU1" s="575"/>
      <c r="TYV1" s="575"/>
      <c r="TYW1" s="575"/>
      <c r="TYX1" s="575"/>
      <c r="TYY1" s="575"/>
      <c r="TYZ1" s="575"/>
      <c r="TZA1" s="575"/>
      <c r="TZB1" s="575"/>
      <c r="TZC1" s="575"/>
      <c r="TZD1" s="575"/>
      <c r="TZE1" s="575"/>
      <c r="TZF1" s="575"/>
      <c r="TZG1" s="575"/>
      <c r="TZH1" s="575"/>
      <c r="TZI1" s="575"/>
      <c r="TZJ1" s="575"/>
      <c r="TZK1" s="575"/>
      <c r="TZL1" s="575"/>
      <c r="TZM1" s="575"/>
      <c r="TZN1" s="575"/>
      <c r="TZO1" s="575"/>
      <c r="TZP1" s="575"/>
      <c r="TZQ1" s="575"/>
      <c r="TZR1" s="575"/>
      <c r="TZS1" s="575"/>
      <c r="TZT1" s="575"/>
      <c r="TZU1" s="575"/>
      <c r="TZV1" s="575"/>
      <c r="TZW1" s="575"/>
      <c r="TZX1" s="575"/>
      <c r="TZY1" s="575"/>
      <c r="TZZ1" s="575"/>
      <c r="UAA1" s="575"/>
      <c r="UAB1" s="575"/>
      <c r="UAC1" s="575"/>
      <c r="UAD1" s="575"/>
      <c r="UAE1" s="575"/>
      <c r="UAF1" s="575"/>
      <c r="UAG1" s="575"/>
      <c r="UAH1" s="575"/>
      <c r="UAI1" s="575"/>
      <c r="UAJ1" s="575"/>
      <c r="UAK1" s="575"/>
      <c r="UAL1" s="575"/>
      <c r="UAM1" s="575"/>
      <c r="UAN1" s="575"/>
      <c r="UAO1" s="575"/>
      <c r="UAP1" s="575"/>
      <c r="UAQ1" s="575"/>
      <c r="UAR1" s="575"/>
      <c r="UAS1" s="575"/>
      <c r="UAT1" s="575"/>
      <c r="UAU1" s="575"/>
      <c r="UAV1" s="575"/>
      <c r="UAW1" s="575"/>
      <c r="UAX1" s="575"/>
      <c r="UAY1" s="575"/>
      <c r="UAZ1" s="575"/>
      <c r="UBA1" s="575"/>
      <c r="UBB1" s="575"/>
      <c r="UBC1" s="575"/>
      <c r="UBD1" s="575"/>
      <c r="UBE1" s="575"/>
      <c r="UBF1" s="575"/>
      <c r="UBG1" s="575"/>
      <c r="UBH1" s="575"/>
      <c r="UBI1" s="575"/>
      <c r="UBJ1" s="575"/>
      <c r="UBK1" s="575"/>
      <c r="UBL1" s="575"/>
      <c r="UBM1" s="575"/>
      <c r="UBN1" s="575"/>
      <c r="UBO1" s="575"/>
      <c r="UBP1" s="575"/>
      <c r="UBQ1" s="575"/>
      <c r="UBR1" s="575"/>
      <c r="UBS1" s="575"/>
      <c r="UBT1" s="575"/>
      <c r="UBU1" s="575"/>
      <c r="UBV1" s="575"/>
      <c r="UBW1" s="575"/>
      <c r="UBX1" s="575"/>
      <c r="UBY1" s="575"/>
      <c r="UBZ1" s="575"/>
      <c r="UCA1" s="575"/>
      <c r="UCB1" s="575"/>
      <c r="UCC1" s="575"/>
      <c r="UCD1" s="575"/>
      <c r="UCE1" s="575"/>
      <c r="UCF1" s="575"/>
      <c r="UCG1" s="575"/>
      <c r="UCH1" s="575"/>
      <c r="UCI1" s="575"/>
      <c r="UCJ1" s="575"/>
      <c r="UCK1" s="575"/>
      <c r="UCL1" s="575"/>
      <c r="UCM1" s="575"/>
      <c r="UCN1" s="575"/>
      <c r="UCO1" s="575"/>
      <c r="UCP1" s="575"/>
      <c r="UCQ1" s="575"/>
      <c r="UCR1" s="575"/>
      <c r="UCS1" s="575"/>
      <c r="UCT1" s="575"/>
      <c r="UCU1" s="575"/>
      <c r="UCV1" s="575"/>
      <c r="UCW1" s="575"/>
      <c r="UCX1" s="575"/>
      <c r="UCY1" s="575"/>
      <c r="UCZ1" s="575"/>
      <c r="UDA1" s="575"/>
      <c r="UDB1" s="575"/>
      <c r="UDC1" s="575"/>
      <c r="UDD1" s="575"/>
      <c r="UDE1" s="575"/>
      <c r="UDF1" s="575"/>
      <c r="UDG1" s="575"/>
      <c r="UDH1" s="575"/>
      <c r="UDI1" s="575"/>
      <c r="UDJ1" s="575"/>
      <c r="UDK1" s="575"/>
      <c r="UDL1" s="575"/>
      <c r="UDM1" s="575"/>
      <c r="UDN1" s="575"/>
      <c r="UDO1" s="575"/>
      <c r="UDP1" s="575"/>
      <c r="UDQ1" s="575"/>
      <c r="UDR1" s="575"/>
      <c r="UDS1" s="575"/>
      <c r="UDT1" s="575"/>
      <c r="UDU1" s="575"/>
      <c r="UDV1" s="575"/>
      <c r="UDW1" s="575"/>
      <c r="UDX1" s="575"/>
      <c r="UDY1" s="575"/>
      <c r="UDZ1" s="575"/>
      <c r="UEA1" s="575"/>
      <c r="UEB1" s="575"/>
      <c r="UEC1" s="575"/>
      <c r="UED1" s="575"/>
      <c r="UEE1" s="575"/>
      <c r="UEF1" s="575"/>
      <c r="UEG1" s="575"/>
      <c r="UEH1" s="575"/>
      <c r="UEI1" s="575"/>
      <c r="UEJ1" s="575"/>
      <c r="UEK1" s="575"/>
      <c r="UEL1" s="575"/>
      <c r="UEM1" s="575"/>
      <c r="UEN1" s="575"/>
      <c r="UEO1" s="575"/>
      <c r="UEP1" s="575"/>
      <c r="UEQ1" s="575"/>
      <c r="UER1" s="575"/>
      <c r="UES1" s="575"/>
      <c r="UET1" s="575"/>
      <c r="UEU1" s="575"/>
      <c r="UEV1" s="575"/>
      <c r="UEW1" s="575"/>
      <c r="UEX1" s="575"/>
      <c r="UEY1" s="575"/>
      <c r="UEZ1" s="575"/>
      <c r="UFA1" s="575"/>
      <c r="UFB1" s="575"/>
      <c r="UFC1" s="575"/>
      <c r="UFD1" s="575"/>
      <c r="UFE1" s="575"/>
      <c r="UFF1" s="575"/>
      <c r="UFG1" s="575"/>
      <c r="UFH1" s="575"/>
      <c r="UFI1" s="575"/>
      <c r="UFJ1" s="575"/>
      <c r="UFK1" s="575"/>
      <c r="UFL1" s="575"/>
      <c r="UFM1" s="575"/>
      <c r="UFN1" s="575"/>
      <c r="UFO1" s="575"/>
      <c r="UFP1" s="575"/>
      <c r="UFQ1" s="575"/>
      <c r="UFR1" s="575"/>
      <c r="UFS1" s="575"/>
      <c r="UFT1" s="575"/>
      <c r="UFU1" s="575"/>
      <c r="UFV1" s="575"/>
      <c r="UFW1" s="575"/>
      <c r="UFX1" s="575"/>
      <c r="UFY1" s="575"/>
      <c r="UFZ1" s="575"/>
      <c r="UGA1" s="575"/>
      <c r="UGB1" s="575"/>
      <c r="UGC1" s="575"/>
      <c r="UGD1" s="575"/>
      <c r="UGE1" s="575"/>
      <c r="UGF1" s="575"/>
      <c r="UGG1" s="575"/>
      <c r="UGH1" s="575"/>
      <c r="UGI1" s="575"/>
      <c r="UGJ1" s="575"/>
      <c r="UGK1" s="575"/>
      <c r="UGL1" s="575"/>
      <c r="UGM1" s="575"/>
      <c r="UGN1" s="575"/>
      <c r="UGO1" s="575"/>
      <c r="UGP1" s="575"/>
      <c r="UGQ1" s="575"/>
      <c r="UGR1" s="575"/>
      <c r="UGS1" s="575"/>
      <c r="UGT1" s="575"/>
      <c r="UGU1" s="575"/>
      <c r="UGV1" s="575"/>
      <c r="UGW1" s="575"/>
      <c r="UGX1" s="575"/>
      <c r="UGY1" s="575"/>
      <c r="UGZ1" s="575"/>
      <c r="UHA1" s="575"/>
      <c r="UHB1" s="575"/>
      <c r="UHC1" s="575"/>
      <c r="UHD1" s="575"/>
      <c r="UHE1" s="575"/>
      <c r="UHF1" s="575"/>
      <c r="UHG1" s="575"/>
      <c r="UHH1" s="575"/>
      <c r="UHI1" s="575"/>
      <c r="UHJ1" s="575"/>
      <c r="UHK1" s="575"/>
      <c r="UHL1" s="575"/>
      <c r="UHM1" s="575"/>
      <c r="UHN1" s="575"/>
      <c r="UHO1" s="575"/>
      <c r="UHP1" s="575"/>
      <c r="UHQ1" s="575"/>
      <c r="UHR1" s="575"/>
      <c r="UHS1" s="575"/>
      <c r="UHT1" s="575"/>
      <c r="UHU1" s="575"/>
      <c r="UHV1" s="575"/>
      <c r="UHW1" s="575"/>
      <c r="UHX1" s="575"/>
      <c r="UHY1" s="575"/>
      <c r="UHZ1" s="575"/>
      <c r="UIA1" s="575"/>
      <c r="UIB1" s="575"/>
      <c r="UIC1" s="575"/>
      <c r="UID1" s="575"/>
      <c r="UIE1" s="575"/>
      <c r="UIF1" s="575"/>
      <c r="UIG1" s="575"/>
      <c r="UIH1" s="575"/>
      <c r="UII1" s="575"/>
      <c r="UIJ1" s="575"/>
      <c r="UIK1" s="575"/>
      <c r="UIL1" s="575"/>
      <c r="UIM1" s="575"/>
      <c r="UIN1" s="575"/>
      <c r="UIO1" s="575"/>
      <c r="UIP1" s="575"/>
      <c r="UIQ1" s="575"/>
      <c r="UIR1" s="575"/>
      <c r="UIS1" s="575"/>
      <c r="UIT1" s="575"/>
      <c r="UIU1" s="575"/>
      <c r="UIV1" s="575"/>
      <c r="UIW1" s="575"/>
      <c r="UIX1" s="575"/>
      <c r="UIY1" s="575"/>
      <c r="UIZ1" s="575"/>
      <c r="UJA1" s="575"/>
      <c r="UJB1" s="575"/>
      <c r="UJC1" s="575"/>
      <c r="UJD1" s="575"/>
      <c r="UJE1" s="575"/>
      <c r="UJF1" s="575"/>
      <c r="UJG1" s="575"/>
      <c r="UJH1" s="575"/>
      <c r="UJI1" s="575"/>
      <c r="UJJ1" s="575"/>
      <c r="UJK1" s="575"/>
      <c r="UJL1" s="575"/>
      <c r="UJM1" s="575"/>
      <c r="UJN1" s="575"/>
      <c r="UJO1" s="575"/>
      <c r="UJP1" s="575"/>
      <c r="UJQ1" s="575"/>
      <c r="UJR1" s="575"/>
      <c r="UJS1" s="575"/>
      <c r="UJT1" s="575"/>
      <c r="UJU1" s="575"/>
      <c r="UJV1" s="575"/>
      <c r="UJW1" s="575"/>
      <c r="UJX1" s="575"/>
      <c r="UJY1" s="575"/>
      <c r="UJZ1" s="575"/>
      <c r="UKA1" s="575"/>
      <c r="UKB1" s="575"/>
      <c r="UKC1" s="575"/>
      <c r="UKD1" s="575"/>
      <c r="UKE1" s="575"/>
      <c r="UKF1" s="575"/>
      <c r="UKG1" s="575"/>
      <c r="UKH1" s="575"/>
      <c r="UKI1" s="575"/>
      <c r="UKJ1" s="575"/>
      <c r="UKK1" s="575"/>
      <c r="UKL1" s="575"/>
      <c r="UKM1" s="575"/>
      <c r="UKN1" s="575"/>
      <c r="UKO1" s="575"/>
      <c r="UKP1" s="575"/>
      <c r="UKQ1" s="575"/>
      <c r="UKR1" s="575"/>
      <c r="UKS1" s="575"/>
      <c r="UKT1" s="575"/>
      <c r="UKU1" s="575"/>
      <c r="UKV1" s="575"/>
      <c r="UKW1" s="575"/>
      <c r="UKX1" s="575"/>
      <c r="UKY1" s="575"/>
      <c r="UKZ1" s="575"/>
      <c r="ULA1" s="575"/>
      <c r="ULB1" s="575"/>
      <c r="ULC1" s="575"/>
      <c r="ULD1" s="575"/>
      <c r="ULE1" s="575"/>
      <c r="ULF1" s="575"/>
      <c r="ULG1" s="575"/>
      <c r="ULH1" s="575"/>
      <c r="ULI1" s="575"/>
      <c r="ULJ1" s="575"/>
      <c r="ULK1" s="575"/>
      <c r="ULL1" s="575"/>
      <c r="ULM1" s="575"/>
      <c r="ULN1" s="575"/>
      <c r="ULO1" s="575"/>
      <c r="ULP1" s="575"/>
      <c r="ULQ1" s="575"/>
      <c r="ULR1" s="575"/>
      <c r="ULS1" s="575"/>
      <c r="ULT1" s="575"/>
      <c r="ULU1" s="575"/>
      <c r="ULV1" s="575"/>
      <c r="ULW1" s="575"/>
      <c r="ULX1" s="575"/>
      <c r="ULY1" s="575"/>
      <c r="ULZ1" s="575"/>
      <c r="UMA1" s="575"/>
      <c r="UMB1" s="575"/>
      <c r="UMC1" s="575"/>
      <c r="UMD1" s="575"/>
      <c r="UME1" s="575"/>
      <c r="UMF1" s="575"/>
      <c r="UMG1" s="575"/>
      <c r="UMH1" s="575"/>
      <c r="UMI1" s="575"/>
      <c r="UMJ1" s="575"/>
      <c r="UMK1" s="575"/>
      <c r="UML1" s="575"/>
      <c r="UMM1" s="575"/>
      <c r="UMN1" s="575"/>
      <c r="UMO1" s="575"/>
      <c r="UMP1" s="575"/>
      <c r="UMQ1" s="575"/>
      <c r="UMR1" s="575"/>
      <c r="UMS1" s="575"/>
      <c r="UMT1" s="575"/>
      <c r="UMU1" s="575"/>
      <c r="UMV1" s="575"/>
      <c r="UMW1" s="575"/>
      <c r="UMX1" s="575"/>
      <c r="UMY1" s="575"/>
      <c r="UMZ1" s="575"/>
      <c r="UNA1" s="575"/>
      <c r="UNB1" s="575"/>
      <c r="UNC1" s="575"/>
      <c r="UND1" s="575"/>
      <c r="UNE1" s="575"/>
      <c r="UNF1" s="575"/>
      <c r="UNG1" s="575"/>
      <c r="UNH1" s="575"/>
      <c r="UNI1" s="575"/>
      <c r="UNJ1" s="575"/>
      <c r="UNK1" s="575"/>
      <c r="UNL1" s="575"/>
      <c r="UNM1" s="575"/>
      <c r="UNN1" s="575"/>
      <c r="UNO1" s="575"/>
      <c r="UNP1" s="575"/>
      <c r="UNQ1" s="575"/>
      <c r="UNR1" s="575"/>
      <c r="UNS1" s="575"/>
      <c r="UNT1" s="575"/>
      <c r="UNU1" s="575"/>
      <c r="UNV1" s="575"/>
      <c r="UNW1" s="575"/>
      <c r="UNX1" s="575"/>
      <c r="UNY1" s="575"/>
      <c r="UNZ1" s="575"/>
      <c r="UOA1" s="575"/>
      <c r="UOB1" s="575"/>
      <c r="UOC1" s="575"/>
      <c r="UOD1" s="575"/>
      <c r="UOE1" s="575"/>
      <c r="UOF1" s="575"/>
      <c r="UOG1" s="575"/>
      <c r="UOH1" s="575"/>
      <c r="UOI1" s="575"/>
      <c r="UOJ1" s="575"/>
      <c r="UOK1" s="575"/>
      <c r="UOL1" s="575"/>
      <c r="UOM1" s="575"/>
      <c r="UON1" s="575"/>
      <c r="UOO1" s="575"/>
      <c r="UOP1" s="575"/>
      <c r="UOQ1" s="575"/>
      <c r="UOR1" s="575"/>
      <c r="UOS1" s="575"/>
      <c r="UOT1" s="575"/>
      <c r="UOU1" s="575"/>
      <c r="UOV1" s="575"/>
      <c r="UOW1" s="575"/>
      <c r="UOX1" s="575"/>
      <c r="UOY1" s="575"/>
      <c r="UOZ1" s="575"/>
      <c r="UPA1" s="575"/>
      <c r="UPB1" s="575"/>
      <c r="UPC1" s="575"/>
      <c r="UPD1" s="575"/>
      <c r="UPE1" s="575"/>
      <c r="UPF1" s="575"/>
      <c r="UPG1" s="575"/>
      <c r="UPH1" s="575"/>
      <c r="UPI1" s="575"/>
      <c r="UPJ1" s="575"/>
      <c r="UPK1" s="575"/>
      <c r="UPL1" s="575"/>
      <c r="UPM1" s="575"/>
      <c r="UPN1" s="575"/>
      <c r="UPO1" s="575"/>
      <c r="UPP1" s="575"/>
      <c r="UPQ1" s="575"/>
      <c r="UPR1" s="575"/>
      <c r="UPS1" s="575"/>
      <c r="UPT1" s="575"/>
      <c r="UPU1" s="575"/>
      <c r="UPV1" s="575"/>
      <c r="UPW1" s="575"/>
      <c r="UPX1" s="575"/>
      <c r="UPY1" s="575"/>
      <c r="UPZ1" s="575"/>
      <c r="UQA1" s="575"/>
      <c r="UQB1" s="575"/>
      <c r="UQC1" s="575"/>
      <c r="UQD1" s="575"/>
      <c r="UQE1" s="575"/>
      <c r="UQF1" s="575"/>
      <c r="UQG1" s="575"/>
      <c r="UQH1" s="575"/>
      <c r="UQI1" s="575"/>
      <c r="UQJ1" s="575"/>
      <c r="UQK1" s="575"/>
      <c r="UQL1" s="575"/>
      <c r="UQM1" s="575"/>
      <c r="UQN1" s="575"/>
      <c r="UQO1" s="575"/>
      <c r="UQP1" s="575"/>
      <c r="UQQ1" s="575"/>
      <c r="UQR1" s="575"/>
      <c r="UQS1" s="575"/>
      <c r="UQT1" s="575"/>
      <c r="UQU1" s="575"/>
      <c r="UQV1" s="575"/>
      <c r="UQW1" s="575"/>
      <c r="UQX1" s="575"/>
      <c r="UQY1" s="575"/>
      <c r="UQZ1" s="575"/>
      <c r="URA1" s="575"/>
      <c r="URB1" s="575"/>
      <c r="URC1" s="575"/>
      <c r="URD1" s="575"/>
      <c r="URE1" s="575"/>
      <c r="URF1" s="575"/>
      <c r="URG1" s="575"/>
      <c r="URH1" s="575"/>
      <c r="URI1" s="575"/>
      <c r="URJ1" s="575"/>
      <c r="URK1" s="575"/>
      <c r="URL1" s="575"/>
      <c r="URM1" s="575"/>
      <c r="URN1" s="575"/>
      <c r="URO1" s="575"/>
      <c r="URP1" s="575"/>
      <c r="URQ1" s="575"/>
      <c r="URR1" s="575"/>
      <c r="URS1" s="575"/>
      <c r="URT1" s="575"/>
      <c r="URU1" s="575"/>
      <c r="URV1" s="575"/>
      <c r="URW1" s="575"/>
      <c r="URX1" s="575"/>
      <c r="URY1" s="575"/>
      <c r="URZ1" s="575"/>
      <c r="USA1" s="575"/>
      <c r="USB1" s="575"/>
      <c r="USC1" s="575"/>
      <c r="USD1" s="575"/>
      <c r="USE1" s="575"/>
      <c r="USF1" s="575"/>
      <c r="USG1" s="575"/>
      <c r="USH1" s="575"/>
      <c r="USI1" s="575"/>
      <c r="USJ1" s="575"/>
      <c r="USK1" s="575"/>
      <c r="USL1" s="575"/>
      <c r="USM1" s="575"/>
      <c r="USN1" s="575"/>
      <c r="USO1" s="575"/>
      <c r="USP1" s="575"/>
      <c r="USQ1" s="575"/>
      <c r="USR1" s="575"/>
      <c r="USS1" s="575"/>
      <c r="UST1" s="575"/>
      <c r="USU1" s="575"/>
      <c r="USV1" s="575"/>
      <c r="USW1" s="575"/>
      <c r="USX1" s="575"/>
      <c r="USY1" s="575"/>
      <c r="USZ1" s="575"/>
      <c r="UTA1" s="575"/>
      <c r="UTB1" s="575"/>
      <c r="UTC1" s="575"/>
      <c r="UTD1" s="575"/>
      <c r="UTE1" s="575"/>
      <c r="UTF1" s="575"/>
      <c r="UTG1" s="575"/>
      <c r="UTH1" s="575"/>
      <c r="UTI1" s="575"/>
      <c r="UTJ1" s="575"/>
      <c r="UTK1" s="575"/>
      <c r="UTL1" s="575"/>
      <c r="UTM1" s="575"/>
      <c r="UTN1" s="575"/>
      <c r="UTO1" s="575"/>
      <c r="UTP1" s="575"/>
      <c r="UTQ1" s="575"/>
      <c r="UTR1" s="575"/>
      <c r="UTS1" s="575"/>
      <c r="UTT1" s="575"/>
      <c r="UTU1" s="575"/>
      <c r="UTV1" s="575"/>
      <c r="UTW1" s="575"/>
      <c r="UTX1" s="575"/>
      <c r="UTY1" s="575"/>
      <c r="UTZ1" s="575"/>
      <c r="UUA1" s="575"/>
      <c r="UUB1" s="575"/>
      <c r="UUC1" s="575"/>
      <c r="UUD1" s="575"/>
      <c r="UUE1" s="575"/>
      <c r="UUF1" s="575"/>
      <c r="UUG1" s="575"/>
      <c r="UUH1" s="575"/>
      <c r="UUI1" s="575"/>
      <c r="UUJ1" s="575"/>
      <c r="UUK1" s="575"/>
      <c r="UUL1" s="575"/>
      <c r="UUM1" s="575"/>
      <c r="UUN1" s="575"/>
      <c r="UUO1" s="575"/>
      <c r="UUP1" s="575"/>
      <c r="UUQ1" s="575"/>
      <c r="UUR1" s="575"/>
      <c r="UUS1" s="575"/>
      <c r="UUT1" s="575"/>
      <c r="UUU1" s="575"/>
      <c r="UUV1" s="575"/>
      <c r="UUW1" s="575"/>
      <c r="UUX1" s="575"/>
      <c r="UUY1" s="575"/>
      <c r="UUZ1" s="575"/>
      <c r="UVA1" s="575"/>
      <c r="UVB1" s="575"/>
      <c r="UVC1" s="575"/>
      <c r="UVD1" s="575"/>
      <c r="UVE1" s="575"/>
      <c r="UVF1" s="575"/>
      <c r="UVG1" s="575"/>
      <c r="UVH1" s="575"/>
      <c r="UVI1" s="575"/>
      <c r="UVJ1" s="575"/>
      <c r="UVK1" s="575"/>
      <c r="UVL1" s="575"/>
      <c r="UVM1" s="575"/>
      <c r="UVN1" s="575"/>
      <c r="UVO1" s="575"/>
      <c r="UVP1" s="575"/>
      <c r="UVQ1" s="575"/>
      <c r="UVR1" s="575"/>
      <c r="UVS1" s="575"/>
      <c r="UVT1" s="575"/>
      <c r="UVU1" s="575"/>
      <c r="UVV1" s="575"/>
      <c r="UVW1" s="575"/>
      <c r="UVX1" s="575"/>
      <c r="UVY1" s="575"/>
      <c r="UVZ1" s="575"/>
      <c r="UWA1" s="575"/>
      <c r="UWB1" s="575"/>
      <c r="UWC1" s="575"/>
      <c r="UWD1" s="575"/>
      <c r="UWE1" s="575"/>
      <c r="UWF1" s="575"/>
      <c r="UWG1" s="575"/>
      <c r="UWH1" s="575"/>
      <c r="UWI1" s="575"/>
      <c r="UWJ1" s="575"/>
      <c r="UWK1" s="575"/>
      <c r="UWL1" s="575"/>
      <c r="UWM1" s="575"/>
      <c r="UWN1" s="575"/>
      <c r="UWO1" s="575"/>
      <c r="UWP1" s="575"/>
      <c r="UWQ1" s="575"/>
      <c r="UWR1" s="575"/>
      <c r="UWS1" s="575"/>
      <c r="UWT1" s="575"/>
      <c r="UWU1" s="575"/>
      <c r="UWV1" s="575"/>
      <c r="UWW1" s="575"/>
      <c r="UWX1" s="575"/>
      <c r="UWY1" s="575"/>
      <c r="UWZ1" s="575"/>
      <c r="UXA1" s="575"/>
      <c r="UXB1" s="575"/>
      <c r="UXC1" s="575"/>
      <c r="UXD1" s="575"/>
      <c r="UXE1" s="575"/>
      <c r="UXF1" s="575"/>
      <c r="UXG1" s="575"/>
      <c r="UXH1" s="575"/>
      <c r="UXI1" s="575"/>
      <c r="UXJ1" s="575"/>
      <c r="UXK1" s="575"/>
      <c r="UXL1" s="575"/>
      <c r="UXM1" s="575"/>
      <c r="UXN1" s="575"/>
      <c r="UXO1" s="575"/>
      <c r="UXP1" s="575"/>
      <c r="UXQ1" s="575"/>
      <c r="UXR1" s="575"/>
      <c r="UXS1" s="575"/>
      <c r="UXT1" s="575"/>
      <c r="UXU1" s="575"/>
      <c r="UXV1" s="575"/>
      <c r="UXW1" s="575"/>
      <c r="UXX1" s="575"/>
      <c r="UXY1" s="575"/>
      <c r="UXZ1" s="575"/>
      <c r="UYA1" s="575"/>
      <c r="UYB1" s="575"/>
      <c r="UYC1" s="575"/>
      <c r="UYD1" s="575"/>
      <c r="UYE1" s="575"/>
      <c r="UYF1" s="575"/>
      <c r="UYG1" s="575"/>
      <c r="UYH1" s="575"/>
      <c r="UYI1" s="575"/>
      <c r="UYJ1" s="575"/>
      <c r="UYK1" s="575"/>
      <c r="UYL1" s="575"/>
      <c r="UYM1" s="575"/>
      <c r="UYN1" s="575"/>
      <c r="UYO1" s="575"/>
      <c r="UYP1" s="575"/>
      <c r="UYQ1" s="575"/>
      <c r="UYR1" s="575"/>
      <c r="UYS1" s="575"/>
      <c r="UYT1" s="575"/>
      <c r="UYU1" s="575"/>
      <c r="UYV1" s="575"/>
      <c r="UYW1" s="575"/>
      <c r="UYX1" s="575"/>
      <c r="UYY1" s="575"/>
      <c r="UYZ1" s="575"/>
      <c r="UZA1" s="575"/>
      <c r="UZB1" s="575"/>
      <c r="UZC1" s="575"/>
      <c r="UZD1" s="575"/>
      <c r="UZE1" s="575"/>
      <c r="UZF1" s="575"/>
      <c r="UZG1" s="575"/>
      <c r="UZH1" s="575"/>
      <c r="UZI1" s="575"/>
      <c r="UZJ1" s="575"/>
      <c r="UZK1" s="575"/>
      <c r="UZL1" s="575"/>
      <c r="UZM1" s="575"/>
      <c r="UZN1" s="575"/>
      <c r="UZO1" s="575"/>
      <c r="UZP1" s="575"/>
      <c r="UZQ1" s="575"/>
      <c r="UZR1" s="575"/>
      <c r="UZS1" s="575"/>
      <c r="UZT1" s="575"/>
      <c r="UZU1" s="575"/>
      <c r="UZV1" s="575"/>
      <c r="UZW1" s="575"/>
      <c r="UZX1" s="575"/>
      <c r="UZY1" s="575"/>
      <c r="UZZ1" s="575"/>
      <c r="VAA1" s="575"/>
      <c r="VAB1" s="575"/>
      <c r="VAC1" s="575"/>
      <c r="VAD1" s="575"/>
      <c r="VAE1" s="575"/>
      <c r="VAF1" s="575"/>
      <c r="VAG1" s="575"/>
      <c r="VAH1" s="575"/>
      <c r="VAI1" s="575"/>
      <c r="VAJ1" s="575"/>
      <c r="VAK1" s="575"/>
      <c r="VAL1" s="575"/>
      <c r="VAM1" s="575"/>
      <c r="VAN1" s="575"/>
      <c r="VAO1" s="575"/>
      <c r="VAP1" s="575"/>
      <c r="VAQ1" s="575"/>
      <c r="VAR1" s="575"/>
      <c r="VAS1" s="575"/>
      <c r="VAT1" s="575"/>
      <c r="VAU1" s="575"/>
      <c r="VAV1" s="575"/>
      <c r="VAW1" s="575"/>
      <c r="VAX1" s="575"/>
      <c r="VAY1" s="575"/>
      <c r="VAZ1" s="575"/>
      <c r="VBA1" s="575"/>
      <c r="VBB1" s="575"/>
      <c r="VBC1" s="575"/>
      <c r="VBD1" s="575"/>
      <c r="VBE1" s="575"/>
      <c r="VBF1" s="575"/>
      <c r="VBG1" s="575"/>
      <c r="VBH1" s="575"/>
      <c r="VBI1" s="575"/>
      <c r="VBJ1" s="575"/>
      <c r="VBK1" s="575"/>
      <c r="VBL1" s="575"/>
      <c r="VBM1" s="575"/>
      <c r="VBN1" s="575"/>
      <c r="VBO1" s="575"/>
      <c r="VBP1" s="575"/>
      <c r="VBQ1" s="575"/>
      <c r="VBR1" s="575"/>
      <c r="VBS1" s="575"/>
      <c r="VBT1" s="575"/>
      <c r="VBU1" s="575"/>
      <c r="VBV1" s="575"/>
      <c r="VBW1" s="575"/>
      <c r="VBX1" s="575"/>
      <c r="VBY1" s="575"/>
      <c r="VBZ1" s="575"/>
      <c r="VCA1" s="575"/>
      <c r="VCB1" s="575"/>
      <c r="VCC1" s="575"/>
      <c r="VCD1" s="575"/>
      <c r="VCE1" s="575"/>
      <c r="VCF1" s="575"/>
      <c r="VCG1" s="575"/>
      <c r="VCH1" s="575"/>
      <c r="VCI1" s="575"/>
      <c r="VCJ1" s="575"/>
      <c r="VCK1" s="575"/>
      <c r="VCL1" s="575"/>
      <c r="VCM1" s="575"/>
      <c r="VCN1" s="575"/>
      <c r="VCO1" s="575"/>
      <c r="VCP1" s="575"/>
      <c r="VCQ1" s="575"/>
      <c r="VCR1" s="575"/>
      <c r="VCS1" s="575"/>
      <c r="VCT1" s="575"/>
      <c r="VCU1" s="575"/>
      <c r="VCV1" s="575"/>
      <c r="VCW1" s="575"/>
      <c r="VCX1" s="575"/>
      <c r="VCY1" s="575"/>
      <c r="VCZ1" s="575"/>
      <c r="VDA1" s="575"/>
      <c r="VDB1" s="575"/>
      <c r="VDC1" s="575"/>
      <c r="VDD1" s="575"/>
      <c r="VDE1" s="575"/>
      <c r="VDF1" s="575"/>
      <c r="VDG1" s="575"/>
      <c r="VDH1" s="575"/>
      <c r="VDI1" s="575"/>
      <c r="VDJ1" s="575"/>
      <c r="VDK1" s="575"/>
      <c r="VDL1" s="575"/>
      <c r="VDM1" s="575"/>
      <c r="VDN1" s="575"/>
      <c r="VDO1" s="575"/>
      <c r="VDP1" s="575"/>
      <c r="VDQ1" s="575"/>
      <c r="VDR1" s="575"/>
      <c r="VDS1" s="575"/>
      <c r="VDT1" s="575"/>
      <c r="VDU1" s="575"/>
      <c r="VDV1" s="575"/>
      <c r="VDW1" s="575"/>
      <c r="VDX1" s="575"/>
      <c r="VDY1" s="575"/>
      <c r="VDZ1" s="575"/>
      <c r="VEA1" s="575"/>
      <c r="VEB1" s="575"/>
      <c r="VEC1" s="575"/>
      <c r="VED1" s="575"/>
      <c r="VEE1" s="575"/>
      <c r="VEF1" s="575"/>
      <c r="VEG1" s="575"/>
      <c r="VEH1" s="575"/>
      <c r="VEI1" s="575"/>
      <c r="VEJ1" s="575"/>
      <c r="VEK1" s="575"/>
      <c r="VEL1" s="575"/>
      <c r="VEM1" s="575"/>
      <c r="VEN1" s="575"/>
      <c r="VEO1" s="575"/>
      <c r="VEP1" s="575"/>
      <c r="VEQ1" s="575"/>
      <c r="VER1" s="575"/>
      <c r="VES1" s="575"/>
      <c r="VET1" s="575"/>
      <c r="VEU1" s="575"/>
      <c r="VEV1" s="575"/>
      <c r="VEW1" s="575"/>
      <c r="VEX1" s="575"/>
      <c r="VEY1" s="575"/>
      <c r="VEZ1" s="575"/>
      <c r="VFA1" s="575"/>
      <c r="VFB1" s="575"/>
      <c r="VFC1" s="575"/>
      <c r="VFD1" s="575"/>
      <c r="VFE1" s="575"/>
      <c r="VFF1" s="575"/>
      <c r="VFG1" s="575"/>
      <c r="VFH1" s="575"/>
      <c r="VFI1" s="575"/>
      <c r="VFJ1" s="575"/>
      <c r="VFK1" s="575"/>
      <c r="VFL1" s="575"/>
      <c r="VFM1" s="575"/>
      <c r="VFN1" s="575"/>
      <c r="VFO1" s="575"/>
      <c r="VFP1" s="575"/>
      <c r="VFQ1" s="575"/>
      <c r="VFR1" s="575"/>
      <c r="VFS1" s="575"/>
      <c r="VFT1" s="575"/>
      <c r="VFU1" s="575"/>
      <c r="VFV1" s="575"/>
      <c r="VFW1" s="575"/>
      <c r="VFX1" s="575"/>
      <c r="VFY1" s="575"/>
      <c r="VFZ1" s="575"/>
      <c r="VGA1" s="575"/>
      <c r="VGB1" s="575"/>
      <c r="VGC1" s="575"/>
      <c r="VGD1" s="575"/>
      <c r="VGE1" s="575"/>
      <c r="VGF1" s="575"/>
      <c r="VGG1" s="575"/>
      <c r="VGH1" s="575"/>
      <c r="VGI1" s="575"/>
      <c r="VGJ1" s="575"/>
      <c r="VGK1" s="575"/>
      <c r="VGL1" s="575"/>
      <c r="VGM1" s="575"/>
      <c r="VGN1" s="575"/>
      <c r="VGO1" s="575"/>
      <c r="VGP1" s="575"/>
      <c r="VGQ1" s="575"/>
      <c r="VGR1" s="575"/>
      <c r="VGS1" s="575"/>
      <c r="VGT1" s="575"/>
      <c r="VGU1" s="575"/>
      <c r="VGV1" s="575"/>
      <c r="VGW1" s="575"/>
      <c r="VGX1" s="575"/>
      <c r="VGY1" s="575"/>
      <c r="VGZ1" s="575"/>
      <c r="VHA1" s="575"/>
      <c r="VHB1" s="575"/>
      <c r="VHC1" s="575"/>
      <c r="VHD1" s="575"/>
      <c r="VHE1" s="575"/>
      <c r="VHF1" s="575"/>
      <c r="VHG1" s="575"/>
      <c r="VHH1" s="575"/>
      <c r="VHI1" s="575"/>
      <c r="VHJ1" s="575"/>
      <c r="VHK1" s="575"/>
      <c r="VHL1" s="575"/>
      <c r="VHM1" s="575"/>
      <c r="VHN1" s="575"/>
      <c r="VHO1" s="575"/>
      <c r="VHP1" s="575"/>
      <c r="VHQ1" s="575"/>
      <c r="VHR1" s="575"/>
      <c r="VHS1" s="575"/>
      <c r="VHT1" s="575"/>
      <c r="VHU1" s="575"/>
      <c r="VHV1" s="575"/>
      <c r="VHW1" s="575"/>
      <c r="VHX1" s="575"/>
      <c r="VHY1" s="575"/>
      <c r="VHZ1" s="575"/>
      <c r="VIA1" s="575"/>
      <c r="VIB1" s="575"/>
      <c r="VIC1" s="575"/>
      <c r="VID1" s="575"/>
      <c r="VIE1" s="575"/>
      <c r="VIF1" s="575"/>
      <c r="VIG1" s="575"/>
      <c r="VIH1" s="575"/>
      <c r="VII1" s="575"/>
      <c r="VIJ1" s="575"/>
      <c r="VIK1" s="575"/>
      <c r="VIL1" s="575"/>
      <c r="VIM1" s="575"/>
      <c r="VIN1" s="575"/>
      <c r="VIO1" s="575"/>
      <c r="VIP1" s="575"/>
      <c r="VIQ1" s="575"/>
      <c r="VIR1" s="575"/>
      <c r="VIS1" s="575"/>
      <c r="VIT1" s="575"/>
      <c r="VIU1" s="575"/>
      <c r="VIV1" s="575"/>
      <c r="VIW1" s="575"/>
      <c r="VIX1" s="575"/>
      <c r="VIY1" s="575"/>
      <c r="VIZ1" s="575"/>
      <c r="VJA1" s="575"/>
      <c r="VJB1" s="575"/>
      <c r="VJC1" s="575"/>
      <c r="VJD1" s="575"/>
      <c r="VJE1" s="575"/>
      <c r="VJF1" s="575"/>
      <c r="VJG1" s="575"/>
      <c r="VJH1" s="575"/>
      <c r="VJI1" s="575"/>
      <c r="VJJ1" s="575"/>
      <c r="VJK1" s="575"/>
      <c r="VJL1" s="575"/>
      <c r="VJM1" s="575"/>
      <c r="VJN1" s="575"/>
      <c r="VJO1" s="575"/>
      <c r="VJP1" s="575"/>
      <c r="VJQ1" s="575"/>
      <c r="VJR1" s="575"/>
      <c r="VJS1" s="575"/>
      <c r="VJT1" s="575"/>
      <c r="VJU1" s="575"/>
      <c r="VJV1" s="575"/>
      <c r="VJW1" s="575"/>
      <c r="VJX1" s="575"/>
      <c r="VJY1" s="575"/>
      <c r="VJZ1" s="575"/>
      <c r="VKA1" s="575"/>
      <c r="VKB1" s="575"/>
      <c r="VKC1" s="575"/>
      <c r="VKD1" s="575"/>
      <c r="VKE1" s="575"/>
      <c r="VKF1" s="575"/>
      <c r="VKG1" s="575"/>
      <c r="VKH1" s="575"/>
      <c r="VKI1" s="575"/>
      <c r="VKJ1" s="575"/>
      <c r="VKK1" s="575"/>
      <c r="VKL1" s="575"/>
      <c r="VKM1" s="575"/>
      <c r="VKN1" s="575"/>
      <c r="VKO1" s="575"/>
      <c r="VKP1" s="575"/>
      <c r="VKQ1" s="575"/>
      <c r="VKR1" s="575"/>
      <c r="VKS1" s="575"/>
      <c r="VKT1" s="575"/>
      <c r="VKU1" s="575"/>
      <c r="VKV1" s="575"/>
      <c r="VKW1" s="575"/>
      <c r="VKX1" s="575"/>
      <c r="VKY1" s="575"/>
      <c r="VKZ1" s="575"/>
      <c r="VLA1" s="575"/>
      <c r="VLB1" s="575"/>
      <c r="VLC1" s="575"/>
      <c r="VLD1" s="575"/>
      <c r="VLE1" s="575"/>
      <c r="VLF1" s="575"/>
      <c r="VLG1" s="575"/>
      <c r="VLH1" s="575"/>
      <c r="VLI1" s="575"/>
      <c r="VLJ1" s="575"/>
      <c r="VLK1" s="575"/>
      <c r="VLL1" s="575"/>
      <c r="VLM1" s="575"/>
      <c r="VLN1" s="575"/>
      <c r="VLO1" s="575"/>
      <c r="VLP1" s="575"/>
      <c r="VLQ1" s="575"/>
      <c r="VLR1" s="575"/>
      <c r="VLS1" s="575"/>
      <c r="VLT1" s="575"/>
      <c r="VLU1" s="575"/>
      <c r="VLV1" s="575"/>
      <c r="VLW1" s="575"/>
      <c r="VLX1" s="575"/>
      <c r="VLY1" s="575"/>
      <c r="VLZ1" s="575"/>
      <c r="VMA1" s="575"/>
      <c r="VMB1" s="575"/>
      <c r="VMC1" s="575"/>
      <c r="VMD1" s="575"/>
      <c r="VME1" s="575"/>
      <c r="VMF1" s="575"/>
      <c r="VMG1" s="575"/>
      <c r="VMH1" s="575"/>
      <c r="VMI1" s="575"/>
      <c r="VMJ1" s="575"/>
      <c r="VMK1" s="575"/>
      <c r="VML1" s="575"/>
      <c r="VMM1" s="575"/>
      <c r="VMN1" s="575"/>
      <c r="VMO1" s="575"/>
      <c r="VMP1" s="575"/>
      <c r="VMQ1" s="575"/>
      <c r="VMR1" s="575"/>
      <c r="VMS1" s="575"/>
      <c r="VMT1" s="575"/>
      <c r="VMU1" s="575"/>
      <c r="VMV1" s="575"/>
      <c r="VMW1" s="575"/>
      <c r="VMX1" s="575"/>
      <c r="VMY1" s="575"/>
      <c r="VMZ1" s="575"/>
      <c r="VNA1" s="575"/>
      <c r="VNB1" s="575"/>
      <c r="VNC1" s="575"/>
      <c r="VND1" s="575"/>
      <c r="VNE1" s="575"/>
      <c r="VNF1" s="575"/>
      <c r="VNG1" s="575"/>
      <c r="VNH1" s="575"/>
      <c r="VNI1" s="575"/>
      <c r="VNJ1" s="575"/>
      <c r="VNK1" s="575"/>
      <c r="VNL1" s="575"/>
      <c r="VNM1" s="575"/>
      <c r="VNN1" s="575"/>
      <c r="VNO1" s="575"/>
      <c r="VNP1" s="575"/>
      <c r="VNQ1" s="575"/>
      <c r="VNR1" s="575"/>
      <c r="VNS1" s="575"/>
      <c r="VNT1" s="575"/>
      <c r="VNU1" s="575"/>
      <c r="VNV1" s="575"/>
      <c r="VNW1" s="575"/>
      <c r="VNX1" s="575"/>
      <c r="VNY1" s="575"/>
      <c r="VNZ1" s="575"/>
      <c r="VOA1" s="575"/>
      <c r="VOB1" s="575"/>
      <c r="VOC1" s="575"/>
      <c r="VOD1" s="575"/>
      <c r="VOE1" s="575"/>
      <c r="VOF1" s="575"/>
      <c r="VOG1" s="575"/>
      <c r="VOH1" s="575"/>
      <c r="VOI1" s="575"/>
      <c r="VOJ1" s="575"/>
      <c r="VOK1" s="575"/>
      <c r="VOL1" s="575"/>
      <c r="VOM1" s="575"/>
      <c r="VON1" s="575"/>
      <c r="VOO1" s="575"/>
      <c r="VOP1" s="575"/>
      <c r="VOQ1" s="575"/>
      <c r="VOR1" s="575"/>
      <c r="VOS1" s="575"/>
      <c r="VOT1" s="575"/>
      <c r="VOU1" s="575"/>
      <c r="VOV1" s="575"/>
      <c r="VOW1" s="575"/>
      <c r="VOX1" s="575"/>
      <c r="VOY1" s="575"/>
      <c r="VOZ1" s="575"/>
      <c r="VPA1" s="575"/>
      <c r="VPB1" s="575"/>
      <c r="VPC1" s="575"/>
      <c r="VPD1" s="575"/>
      <c r="VPE1" s="575"/>
      <c r="VPF1" s="575"/>
      <c r="VPG1" s="575"/>
      <c r="VPH1" s="575"/>
      <c r="VPI1" s="575"/>
      <c r="VPJ1" s="575"/>
      <c r="VPK1" s="575"/>
      <c r="VPL1" s="575"/>
      <c r="VPM1" s="575"/>
      <c r="VPN1" s="575"/>
      <c r="VPO1" s="575"/>
      <c r="VPP1" s="575"/>
      <c r="VPQ1" s="575"/>
      <c r="VPR1" s="575"/>
      <c r="VPS1" s="575"/>
      <c r="VPT1" s="575"/>
      <c r="VPU1" s="575"/>
      <c r="VPV1" s="575"/>
      <c r="VPW1" s="575"/>
      <c r="VPX1" s="575"/>
      <c r="VPY1" s="575"/>
      <c r="VPZ1" s="575"/>
      <c r="VQA1" s="575"/>
      <c r="VQB1" s="575"/>
      <c r="VQC1" s="575"/>
      <c r="VQD1" s="575"/>
      <c r="VQE1" s="575"/>
      <c r="VQF1" s="575"/>
      <c r="VQG1" s="575"/>
      <c r="VQH1" s="575"/>
      <c r="VQI1" s="575"/>
      <c r="VQJ1" s="575"/>
      <c r="VQK1" s="575"/>
      <c r="VQL1" s="575"/>
      <c r="VQM1" s="575"/>
      <c r="VQN1" s="575"/>
      <c r="VQO1" s="575"/>
      <c r="VQP1" s="575"/>
      <c r="VQQ1" s="575"/>
      <c r="VQR1" s="575"/>
      <c r="VQS1" s="575"/>
      <c r="VQT1" s="575"/>
      <c r="VQU1" s="575"/>
      <c r="VQV1" s="575"/>
      <c r="VQW1" s="575"/>
      <c r="VQX1" s="575"/>
      <c r="VQY1" s="575"/>
      <c r="VQZ1" s="575"/>
      <c r="VRA1" s="575"/>
      <c r="VRB1" s="575"/>
      <c r="VRC1" s="575"/>
      <c r="VRD1" s="575"/>
      <c r="VRE1" s="575"/>
      <c r="VRF1" s="575"/>
      <c r="VRG1" s="575"/>
      <c r="VRH1" s="575"/>
      <c r="VRI1" s="575"/>
      <c r="VRJ1" s="575"/>
      <c r="VRK1" s="575"/>
      <c r="VRL1" s="575"/>
      <c r="VRM1" s="575"/>
      <c r="VRN1" s="575"/>
      <c r="VRO1" s="575"/>
      <c r="VRP1" s="575"/>
      <c r="VRQ1" s="575"/>
      <c r="VRR1" s="575"/>
      <c r="VRS1" s="575"/>
      <c r="VRT1" s="575"/>
      <c r="VRU1" s="575"/>
      <c r="VRV1" s="575"/>
      <c r="VRW1" s="575"/>
      <c r="VRX1" s="575"/>
      <c r="VRY1" s="575"/>
      <c r="VRZ1" s="575"/>
      <c r="VSA1" s="575"/>
      <c r="VSB1" s="575"/>
      <c r="VSC1" s="575"/>
      <c r="VSD1" s="575"/>
      <c r="VSE1" s="575"/>
      <c r="VSF1" s="575"/>
      <c r="VSG1" s="575"/>
      <c r="VSH1" s="575"/>
      <c r="VSI1" s="575"/>
      <c r="VSJ1" s="575"/>
      <c r="VSK1" s="575"/>
      <c r="VSL1" s="575"/>
      <c r="VSM1" s="575"/>
      <c r="VSN1" s="575"/>
      <c r="VSO1" s="575"/>
      <c r="VSP1" s="575"/>
      <c r="VSQ1" s="575"/>
      <c r="VSR1" s="575"/>
      <c r="VSS1" s="575"/>
      <c r="VST1" s="575"/>
      <c r="VSU1" s="575"/>
      <c r="VSV1" s="575"/>
      <c r="VSW1" s="575"/>
      <c r="VSX1" s="575"/>
      <c r="VSY1" s="575"/>
      <c r="VSZ1" s="575"/>
      <c r="VTA1" s="575"/>
      <c r="VTB1" s="575"/>
      <c r="VTC1" s="575"/>
      <c r="VTD1" s="575"/>
      <c r="VTE1" s="575"/>
      <c r="VTF1" s="575"/>
      <c r="VTG1" s="575"/>
      <c r="VTH1" s="575"/>
      <c r="VTI1" s="575"/>
      <c r="VTJ1" s="575"/>
      <c r="VTK1" s="575"/>
      <c r="VTL1" s="575"/>
      <c r="VTM1" s="575"/>
      <c r="VTN1" s="575"/>
      <c r="VTO1" s="575"/>
      <c r="VTP1" s="575"/>
      <c r="VTQ1" s="575"/>
      <c r="VTR1" s="575"/>
      <c r="VTS1" s="575"/>
      <c r="VTT1" s="575"/>
      <c r="VTU1" s="575"/>
      <c r="VTV1" s="575"/>
      <c r="VTW1" s="575"/>
      <c r="VTX1" s="575"/>
      <c r="VTY1" s="575"/>
      <c r="VTZ1" s="575"/>
      <c r="VUA1" s="575"/>
      <c r="VUB1" s="575"/>
      <c r="VUC1" s="575"/>
      <c r="VUD1" s="575"/>
      <c r="VUE1" s="575"/>
      <c r="VUF1" s="575"/>
      <c r="VUG1" s="575"/>
      <c r="VUH1" s="575"/>
      <c r="VUI1" s="575"/>
      <c r="VUJ1" s="575"/>
      <c r="VUK1" s="575"/>
      <c r="VUL1" s="575"/>
      <c r="VUM1" s="575"/>
      <c r="VUN1" s="575"/>
      <c r="VUO1" s="575"/>
      <c r="VUP1" s="575"/>
      <c r="VUQ1" s="575"/>
      <c r="VUR1" s="575"/>
      <c r="VUS1" s="575"/>
      <c r="VUT1" s="575"/>
      <c r="VUU1" s="575"/>
      <c r="VUV1" s="575"/>
      <c r="VUW1" s="575"/>
      <c r="VUX1" s="575"/>
      <c r="VUY1" s="575"/>
      <c r="VUZ1" s="575"/>
      <c r="VVA1" s="575"/>
      <c r="VVB1" s="575"/>
      <c r="VVC1" s="575"/>
      <c r="VVD1" s="575"/>
      <c r="VVE1" s="575"/>
      <c r="VVF1" s="575"/>
      <c r="VVG1" s="575"/>
      <c r="VVH1" s="575"/>
      <c r="VVI1" s="575"/>
      <c r="VVJ1" s="575"/>
      <c r="VVK1" s="575"/>
      <c r="VVL1" s="575"/>
      <c r="VVM1" s="575"/>
      <c r="VVN1" s="575"/>
      <c r="VVO1" s="575"/>
      <c r="VVP1" s="575"/>
      <c r="VVQ1" s="575"/>
      <c r="VVR1" s="575"/>
      <c r="VVS1" s="575"/>
      <c r="VVT1" s="575"/>
      <c r="VVU1" s="575"/>
      <c r="VVV1" s="575"/>
      <c r="VVW1" s="575"/>
      <c r="VVX1" s="575"/>
      <c r="VVY1" s="575"/>
      <c r="VVZ1" s="575"/>
      <c r="VWA1" s="575"/>
      <c r="VWB1" s="575"/>
      <c r="VWC1" s="575"/>
      <c r="VWD1" s="575"/>
      <c r="VWE1" s="575"/>
      <c r="VWF1" s="575"/>
      <c r="VWG1" s="575"/>
      <c r="VWH1" s="575"/>
      <c r="VWI1" s="575"/>
      <c r="VWJ1" s="575"/>
      <c r="VWK1" s="575"/>
      <c r="VWL1" s="575"/>
      <c r="VWM1" s="575"/>
      <c r="VWN1" s="575"/>
      <c r="VWO1" s="575"/>
      <c r="VWP1" s="575"/>
      <c r="VWQ1" s="575"/>
      <c r="VWR1" s="575"/>
      <c r="VWS1" s="575"/>
      <c r="VWT1" s="575"/>
      <c r="VWU1" s="575"/>
      <c r="VWV1" s="575"/>
      <c r="VWW1" s="575"/>
      <c r="VWX1" s="575"/>
      <c r="VWY1" s="575"/>
      <c r="VWZ1" s="575"/>
      <c r="VXA1" s="575"/>
      <c r="VXB1" s="575"/>
      <c r="VXC1" s="575"/>
      <c r="VXD1" s="575"/>
      <c r="VXE1" s="575"/>
      <c r="VXF1" s="575"/>
      <c r="VXG1" s="575"/>
      <c r="VXH1" s="575"/>
      <c r="VXI1" s="575"/>
      <c r="VXJ1" s="575"/>
      <c r="VXK1" s="575"/>
      <c r="VXL1" s="575"/>
      <c r="VXM1" s="575"/>
      <c r="VXN1" s="575"/>
      <c r="VXO1" s="575"/>
      <c r="VXP1" s="575"/>
      <c r="VXQ1" s="575"/>
      <c r="VXR1" s="575"/>
      <c r="VXS1" s="575"/>
      <c r="VXT1" s="575"/>
      <c r="VXU1" s="575"/>
      <c r="VXV1" s="575"/>
      <c r="VXW1" s="575"/>
      <c r="VXX1" s="575"/>
      <c r="VXY1" s="575"/>
      <c r="VXZ1" s="575"/>
      <c r="VYA1" s="575"/>
      <c r="VYB1" s="575"/>
      <c r="VYC1" s="575"/>
      <c r="VYD1" s="575"/>
      <c r="VYE1" s="575"/>
      <c r="VYF1" s="575"/>
      <c r="VYG1" s="575"/>
      <c r="VYH1" s="575"/>
      <c r="VYI1" s="575"/>
      <c r="VYJ1" s="575"/>
      <c r="VYK1" s="575"/>
      <c r="VYL1" s="575"/>
      <c r="VYM1" s="575"/>
      <c r="VYN1" s="575"/>
      <c r="VYO1" s="575"/>
      <c r="VYP1" s="575"/>
      <c r="VYQ1" s="575"/>
      <c r="VYR1" s="575"/>
      <c r="VYS1" s="575"/>
      <c r="VYT1" s="575"/>
      <c r="VYU1" s="575"/>
      <c r="VYV1" s="575"/>
      <c r="VYW1" s="575"/>
      <c r="VYX1" s="575"/>
      <c r="VYY1" s="575"/>
      <c r="VYZ1" s="575"/>
      <c r="VZA1" s="575"/>
      <c r="VZB1" s="575"/>
      <c r="VZC1" s="575"/>
      <c r="VZD1" s="575"/>
      <c r="VZE1" s="575"/>
      <c r="VZF1" s="575"/>
      <c r="VZG1" s="575"/>
      <c r="VZH1" s="575"/>
      <c r="VZI1" s="575"/>
      <c r="VZJ1" s="575"/>
      <c r="VZK1" s="575"/>
      <c r="VZL1" s="575"/>
      <c r="VZM1" s="575"/>
      <c r="VZN1" s="575"/>
      <c r="VZO1" s="575"/>
      <c r="VZP1" s="575"/>
      <c r="VZQ1" s="575"/>
      <c r="VZR1" s="575"/>
      <c r="VZS1" s="575"/>
      <c r="VZT1" s="575"/>
      <c r="VZU1" s="575"/>
      <c r="VZV1" s="575"/>
      <c r="VZW1" s="575"/>
      <c r="VZX1" s="575"/>
      <c r="VZY1" s="575"/>
      <c r="VZZ1" s="575"/>
      <c r="WAA1" s="575"/>
      <c r="WAB1" s="575"/>
      <c r="WAC1" s="575"/>
      <c r="WAD1" s="575"/>
      <c r="WAE1" s="575"/>
      <c r="WAF1" s="575"/>
      <c r="WAG1" s="575"/>
      <c r="WAH1" s="575"/>
      <c r="WAI1" s="575"/>
      <c r="WAJ1" s="575"/>
      <c r="WAK1" s="575"/>
      <c r="WAL1" s="575"/>
      <c r="WAM1" s="575"/>
      <c r="WAN1" s="575"/>
      <c r="WAO1" s="575"/>
      <c r="WAP1" s="575"/>
      <c r="WAQ1" s="575"/>
      <c r="WAR1" s="575"/>
      <c r="WAS1" s="575"/>
      <c r="WAT1" s="575"/>
      <c r="WAU1" s="575"/>
      <c r="WAV1" s="575"/>
      <c r="WAW1" s="575"/>
      <c r="WAX1" s="575"/>
      <c r="WAY1" s="575"/>
      <c r="WAZ1" s="575"/>
      <c r="WBA1" s="575"/>
      <c r="WBB1" s="575"/>
      <c r="WBC1" s="575"/>
      <c r="WBD1" s="575"/>
      <c r="WBE1" s="575"/>
      <c r="WBF1" s="575"/>
      <c r="WBG1" s="575"/>
      <c r="WBH1" s="575"/>
      <c r="WBI1" s="575"/>
      <c r="WBJ1" s="575"/>
      <c r="WBK1" s="575"/>
      <c r="WBL1" s="575"/>
      <c r="WBM1" s="575"/>
      <c r="WBN1" s="575"/>
      <c r="WBO1" s="575"/>
      <c r="WBP1" s="575"/>
      <c r="WBQ1" s="575"/>
      <c r="WBR1" s="575"/>
      <c r="WBS1" s="575"/>
      <c r="WBT1" s="575"/>
      <c r="WBU1" s="575"/>
      <c r="WBV1" s="575"/>
      <c r="WBW1" s="575"/>
      <c r="WBX1" s="575"/>
      <c r="WBY1" s="575"/>
      <c r="WBZ1" s="575"/>
      <c r="WCA1" s="575"/>
      <c r="WCB1" s="575"/>
      <c r="WCC1" s="575"/>
      <c r="WCD1" s="575"/>
      <c r="WCE1" s="575"/>
      <c r="WCF1" s="575"/>
      <c r="WCG1" s="575"/>
      <c r="WCH1" s="575"/>
      <c r="WCI1" s="575"/>
      <c r="WCJ1" s="575"/>
      <c r="WCK1" s="575"/>
      <c r="WCL1" s="575"/>
      <c r="WCM1" s="575"/>
      <c r="WCN1" s="575"/>
      <c r="WCO1" s="575"/>
      <c r="WCP1" s="575"/>
      <c r="WCQ1" s="575"/>
      <c r="WCR1" s="575"/>
      <c r="WCS1" s="575"/>
      <c r="WCT1" s="575"/>
      <c r="WCU1" s="575"/>
      <c r="WCV1" s="575"/>
      <c r="WCW1" s="575"/>
      <c r="WCX1" s="575"/>
      <c r="WCY1" s="575"/>
      <c r="WCZ1" s="575"/>
      <c r="WDA1" s="575"/>
      <c r="WDB1" s="575"/>
      <c r="WDC1" s="575"/>
      <c r="WDD1" s="575"/>
      <c r="WDE1" s="575"/>
      <c r="WDF1" s="575"/>
      <c r="WDG1" s="575"/>
      <c r="WDH1" s="575"/>
      <c r="WDI1" s="575"/>
      <c r="WDJ1" s="575"/>
      <c r="WDK1" s="575"/>
      <c r="WDL1" s="575"/>
      <c r="WDM1" s="575"/>
      <c r="WDN1" s="575"/>
      <c r="WDO1" s="575"/>
      <c r="WDP1" s="575"/>
      <c r="WDQ1" s="575"/>
      <c r="WDR1" s="575"/>
      <c r="WDS1" s="575"/>
      <c r="WDT1" s="575"/>
      <c r="WDU1" s="575"/>
      <c r="WDV1" s="575"/>
      <c r="WDW1" s="575"/>
      <c r="WDX1" s="575"/>
      <c r="WDY1" s="575"/>
      <c r="WDZ1" s="575"/>
      <c r="WEA1" s="575"/>
      <c r="WEB1" s="575"/>
      <c r="WEC1" s="575"/>
      <c r="WED1" s="575"/>
      <c r="WEE1" s="575"/>
      <c r="WEF1" s="575"/>
      <c r="WEG1" s="575"/>
      <c r="WEH1" s="575"/>
      <c r="WEI1" s="575"/>
      <c r="WEJ1" s="575"/>
      <c r="WEK1" s="575"/>
      <c r="WEL1" s="575"/>
      <c r="WEM1" s="575"/>
      <c r="WEN1" s="575"/>
      <c r="WEO1" s="575"/>
      <c r="WEP1" s="575"/>
      <c r="WEQ1" s="575"/>
      <c r="WER1" s="575"/>
      <c r="WES1" s="575"/>
      <c r="WET1" s="575"/>
      <c r="WEU1" s="575"/>
      <c r="WEV1" s="575"/>
      <c r="WEW1" s="575"/>
      <c r="WEX1" s="575"/>
      <c r="WEY1" s="575"/>
      <c r="WEZ1" s="575"/>
      <c r="WFA1" s="575"/>
      <c r="WFB1" s="575"/>
      <c r="WFC1" s="575"/>
      <c r="WFD1" s="575"/>
      <c r="WFE1" s="575"/>
      <c r="WFF1" s="575"/>
      <c r="WFG1" s="575"/>
      <c r="WFH1" s="575"/>
      <c r="WFI1" s="575"/>
      <c r="WFJ1" s="575"/>
      <c r="WFK1" s="575"/>
      <c r="WFL1" s="575"/>
      <c r="WFM1" s="575"/>
      <c r="WFN1" s="575"/>
      <c r="WFO1" s="575"/>
      <c r="WFP1" s="575"/>
      <c r="WFQ1" s="575"/>
      <c r="WFR1" s="575"/>
      <c r="WFS1" s="575"/>
      <c r="WFT1" s="575"/>
      <c r="WFU1" s="575"/>
      <c r="WFV1" s="575"/>
      <c r="WFW1" s="575"/>
      <c r="WFX1" s="575"/>
      <c r="WFY1" s="575"/>
      <c r="WFZ1" s="575"/>
      <c r="WGA1" s="575"/>
      <c r="WGB1" s="575"/>
      <c r="WGC1" s="575"/>
      <c r="WGD1" s="575"/>
      <c r="WGE1" s="575"/>
      <c r="WGF1" s="575"/>
      <c r="WGG1" s="575"/>
      <c r="WGH1" s="575"/>
      <c r="WGI1" s="575"/>
      <c r="WGJ1" s="575"/>
      <c r="WGK1" s="575"/>
      <c r="WGL1" s="575"/>
      <c r="WGM1" s="575"/>
      <c r="WGN1" s="575"/>
      <c r="WGO1" s="575"/>
      <c r="WGP1" s="575"/>
      <c r="WGQ1" s="575"/>
      <c r="WGR1" s="575"/>
      <c r="WGS1" s="575"/>
      <c r="WGT1" s="575"/>
      <c r="WGU1" s="575"/>
      <c r="WGV1" s="575"/>
      <c r="WGW1" s="575"/>
      <c r="WGX1" s="575"/>
      <c r="WGY1" s="575"/>
      <c r="WGZ1" s="575"/>
      <c r="WHA1" s="575"/>
      <c r="WHB1" s="575"/>
      <c r="WHC1" s="575"/>
      <c r="WHD1" s="575"/>
      <c r="WHE1" s="575"/>
      <c r="WHF1" s="575"/>
      <c r="WHG1" s="575"/>
      <c r="WHH1" s="575"/>
      <c r="WHI1" s="575"/>
      <c r="WHJ1" s="575"/>
      <c r="WHK1" s="575"/>
      <c r="WHL1" s="575"/>
      <c r="WHM1" s="575"/>
      <c r="WHN1" s="575"/>
      <c r="WHO1" s="575"/>
      <c r="WHP1" s="575"/>
      <c r="WHQ1" s="575"/>
      <c r="WHR1" s="575"/>
      <c r="WHS1" s="575"/>
      <c r="WHT1" s="575"/>
      <c r="WHU1" s="575"/>
      <c r="WHV1" s="575"/>
      <c r="WHW1" s="575"/>
      <c r="WHX1" s="575"/>
      <c r="WHY1" s="575"/>
      <c r="WHZ1" s="575"/>
      <c r="WIA1" s="575"/>
      <c r="WIB1" s="575"/>
      <c r="WIC1" s="575"/>
      <c r="WID1" s="575"/>
      <c r="WIE1" s="575"/>
      <c r="WIF1" s="575"/>
      <c r="WIG1" s="575"/>
      <c r="WIH1" s="575"/>
      <c r="WII1" s="575"/>
      <c r="WIJ1" s="575"/>
      <c r="WIK1" s="575"/>
      <c r="WIL1" s="575"/>
      <c r="WIM1" s="575"/>
      <c r="WIN1" s="575"/>
      <c r="WIO1" s="575"/>
      <c r="WIP1" s="575"/>
      <c r="WIQ1" s="575"/>
      <c r="WIR1" s="575"/>
      <c r="WIS1" s="575"/>
      <c r="WIT1" s="575"/>
      <c r="WIU1" s="575"/>
      <c r="WIV1" s="575"/>
      <c r="WIW1" s="575"/>
      <c r="WIX1" s="575"/>
      <c r="WIY1" s="575"/>
      <c r="WIZ1" s="575"/>
      <c r="WJA1" s="575"/>
      <c r="WJB1" s="575"/>
      <c r="WJC1" s="575"/>
      <c r="WJD1" s="575"/>
      <c r="WJE1" s="575"/>
      <c r="WJF1" s="575"/>
      <c r="WJG1" s="575"/>
      <c r="WJH1" s="575"/>
      <c r="WJI1" s="575"/>
      <c r="WJJ1" s="575"/>
      <c r="WJK1" s="575"/>
      <c r="WJL1" s="575"/>
      <c r="WJM1" s="575"/>
      <c r="WJN1" s="575"/>
      <c r="WJO1" s="575"/>
      <c r="WJP1" s="575"/>
      <c r="WJQ1" s="575"/>
      <c r="WJR1" s="575"/>
      <c r="WJS1" s="575"/>
      <c r="WJT1" s="575"/>
      <c r="WJU1" s="575"/>
      <c r="WJV1" s="575"/>
      <c r="WJW1" s="575"/>
      <c r="WJX1" s="575"/>
      <c r="WJY1" s="575"/>
      <c r="WJZ1" s="575"/>
      <c r="WKA1" s="575"/>
      <c r="WKB1" s="575"/>
      <c r="WKC1" s="575"/>
      <c r="WKD1" s="575"/>
      <c r="WKE1" s="575"/>
      <c r="WKF1" s="575"/>
      <c r="WKG1" s="575"/>
      <c r="WKH1" s="575"/>
      <c r="WKI1" s="575"/>
      <c r="WKJ1" s="575"/>
      <c r="WKK1" s="575"/>
      <c r="WKL1" s="575"/>
      <c r="WKM1" s="575"/>
      <c r="WKN1" s="575"/>
      <c r="WKO1" s="575"/>
      <c r="WKP1" s="575"/>
      <c r="WKQ1" s="575"/>
      <c r="WKR1" s="575"/>
      <c r="WKS1" s="575"/>
      <c r="WKT1" s="575"/>
      <c r="WKU1" s="575"/>
      <c r="WKV1" s="575"/>
      <c r="WKW1" s="575"/>
      <c r="WKX1" s="575"/>
      <c r="WKY1" s="575"/>
      <c r="WKZ1" s="575"/>
      <c r="WLA1" s="575"/>
      <c r="WLB1" s="575"/>
      <c r="WLC1" s="575"/>
      <c r="WLD1" s="575"/>
      <c r="WLE1" s="575"/>
      <c r="WLF1" s="575"/>
      <c r="WLG1" s="575"/>
      <c r="WLH1" s="575"/>
      <c r="WLI1" s="575"/>
      <c r="WLJ1" s="575"/>
      <c r="WLK1" s="575"/>
      <c r="WLL1" s="575"/>
      <c r="WLM1" s="575"/>
      <c r="WLN1" s="575"/>
      <c r="WLO1" s="575"/>
      <c r="WLP1" s="575"/>
      <c r="WLQ1" s="575"/>
      <c r="WLR1" s="575"/>
      <c r="WLS1" s="575"/>
      <c r="WLT1" s="575"/>
      <c r="WLU1" s="575"/>
      <c r="WLV1" s="575"/>
      <c r="WLW1" s="575"/>
      <c r="WLX1" s="575"/>
      <c r="WLY1" s="575"/>
      <c r="WLZ1" s="575"/>
      <c r="WMA1" s="575"/>
      <c r="WMB1" s="575"/>
      <c r="WMC1" s="575"/>
      <c r="WMD1" s="575"/>
      <c r="WME1" s="575"/>
      <c r="WMF1" s="575"/>
      <c r="WMG1" s="575"/>
      <c r="WMH1" s="575"/>
      <c r="WMI1" s="575"/>
      <c r="WMJ1" s="575"/>
      <c r="WMK1" s="575"/>
      <c r="WML1" s="575"/>
      <c r="WMM1" s="575"/>
      <c r="WMN1" s="575"/>
      <c r="WMO1" s="575"/>
      <c r="WMP1" s="575"/>
      <c r="WMQ1" s="575"/>
      <c r="WMR1" s="575"/>
      <c r="WMS1" s="575"/>
      <c r="WMT1" s="575"/>
      <c r="WMU1" s="575"/>
      <c r="WMV1" s="575"/>
      <c r="WMW1" s="575"/>
      <c r="WMX1" s="575"/>
      <c r="WMY1" s="575"/>
      <c r="WMZ1" s="575"/>
      <c r="WNA1" s="575"/>
      <c r="WNB1" s="575"/>
      <c r="WNC1" s="575"/>
      <c r="WND1" s="575"/>
      <c r="WNE1" s="575"/>
      <c r="WNF1" s="575"/>
      <c r="WNG1" s="575"/>
      <c r="WNH1" s="575"/>
      <c r="WNI1" s="575"/>
      <c r="WNJ1" s="575"/>
      <c r="WNK1" s="575"/>
      <c r="WNL1" s="575"/>
      <c r="WNM1" s="575"/>
      <c r="WNN1" s="575"/>
      <c r="WNO1" s="575"/>
      <c r="WNP1" s="575"/>
      <c r="WNQ1" s="575"/>
      <c r="WNR1" s="575"/>
      <c r="WNS1" s="575"/>
      <c r="WNT1" s="575"/>
      <c r="WNU1" s="575"/>
      <c r="WNV1" s="575"/>
      <c r="WNW1" s="575"/>
      <c r="WNX1" s="575"/>
      <c r="WNY1" s="575"/>
      <c r="WNZ1" s="575"/>
      <c r="WOA1" s="575"/>
      <c r="WOB1" s="575"/>
      <c r="WOC1" s="575"/>
      <c r="WOD1" s="575"/>
      <c r="WOE1" s="575"/>
      <c r="WOF1" s="575"/>
      <c r="WOG1" s="575"/>
      <c r="WOH1" s="575"/>
      <c r="WOI1" s="575"/>
      <c r="WOJ1" s="575"/>
      <c r="WOK1" s="575"/>
      <c r="WOL1" s="575"/>
      <c r="WOM1" s="575"/>
      <c r="WON1" s="575"/>
      <c r="WOO1" s="575"/>
      <c r="WOP1" s="575"/>
      <c r="WOQ1" s="575"/>
      <c r="WOR1" s="575"/>
      <c r="WOS1" s="575"/>
      <c r="WOT1" s="575"/>
      <c r="WOU1" s="575"/>
      <c r="WOV1" s="575"/>
      <c r="WOW1" s="575"/>
      <c r="WOX1" s="575"/>
      <c r="WOY1" s="575"/>
      <c r="WOZ1" s="575"/>
      <c r="WPA1" s="575"/>
      <c r="WPB1" s="575"/>
      <c r="WPC1" s="575"/>
      <c r="WPD1" s="575"/>
      <c r="WPE1" s="575"/>
      <c r="WPF1" s="575"/>
      <c r="WPG1" s="575"/>
      <c r="WPH1" s="575"/>
      <c r="WPI1" s="575"/>
      <c r="WPJ1" s="575"/>
      <c r="WPK1" s="575"/>
      <c r="WPL1" s="575"/>
      <c r="WPM1" s="575"/>
      <c r="WPN1" s="575"/>
      <c r="WPO1" s="575"/>
      <c r="WPP1" s="575"/>
      <c r="WPQ1" s="575"/>
      <c r="WPR1" s="575"/>
      <c r="WPS1" s="575"/>
      <c r="WPT1" s="575"/>
      <c r="WPU1" s="575"/>
      <c r="WPV1" s="575"/>
      <c r="WPW1" s="575"/>
      <c r="WPX1" s="575"/>
      <c r="WPY1" s="575"/>
      <c r="WPZ1" s="575"/>
      <c r="WQA1" s="575"/>
      <c r="WQB1" s="575"/>
      <c r="WQC1" s="575"/>
      <c r="WQD1" s="575"/>
      <c r="WQE1" s="575"/>
      <c r="WQF1" s="575"/>
      <c r="WQG1" s="575"/>
      <c r="WQH1" s="575"/>
      <c r="WQI1" s="575"/>
      <c r="WQJ1" s="575"/>
      <c r="WQK1" s="575"/>
      <c r="WQL1" s="575"/>
      <c r="WQM1" s="575"/>
      <c r="WQN1" s="575"/>
      <c r="WQO1" s="575"/>
      <c r="WQP1" s="575"/>
      <c r="WQQ1" s="575"/>
      <c r="WQR1" s="575"/>
      <c r="WQS1" s="575"/>
      <c r="WQT1" s="575"/>
      <c r="WQU1" s="575"/>
      <c r="WQV1" s="575"/>
      <c r="WQW1" s="575"/>
      <c r="WQX1" s="575"/>
      <c r="WQY1" s="575"/>
      <c r="WQZ1" s="575"/>
      <c r="WRA1" s="575"/>
      <c r="WRB1" s="575"/>
      <c r="WRC1" s="575"/>
      <c r="WRD1" s="575"/>
      <c r="WRE1" s="575"/>
      <c r="WRF1" s="575"/>
      <c r="WRG1" s="575"/>
      <c r="WRH1" s="575"/>
      <c r="WRI1" s="575"/>
      <c r="WRJ1" s="575"/>
      <c r="WRK1" s="575"/>
      <c r="WRL1" s="575"/>
      <c r="WRM1" s="575"/>
      <c r="WRN1" s="575"/>
      <c r="WRO1" s="575"/>
      <c r="WRP1" s="575"/>
      <c r="WRQ1" s="575"/>
      <c r="WRR1" s="575"/>
      <c r="WRS1" s="575"/>
      <c r="WRT1" s="575"/>
      <c r="WRU1" s="575"/>
      <c r="WRV1" s="575"/>
      <c r="WRW1" s="575"/>
      <c r="WRX1" s="575"/>
      <c r="WRY1" s="575"/>
      <c r="WRZ1" s="575"/>
      <c r="WSA1" s="575"/>
      <c r="WSB1" s="575"/>
      <c r="WSC1" s="575"/>
      <c r="WSD1" s="575"/>
      <c r="WSE1" s="575"/>
      <c r="WSF1" s="575"/>
      <c r="WSG1" s="575"/>
      <c r="WSH1" s="575"/>
      <c r="WSI1" s="575"/>
      <c r="WSJ1" s="575"/>
      <c r="WSK1" s="575"/>
      <c r="WSL1" s="575"/>
      <c r="WSM1" s="575"/>
      <c r="WSN1" s="575"/>
      <c r="WSO1" s="575"/>
      <c r="WSP1" s="575"/>
      <c r="WSQ1" s="575"/>
      <c r="WSR1" s="575"/>
      <c r="WSS1" s="575"/>
      <c r="WST1" s="575"/>
      <c r="WSU1" s="575"/>
      <c r="WSV1" s="575"/>
      <c r="WSW1" s="575"/>
      <c r="WSX1" s="575"/>
      <c r="WSY1" s="575"/>
      <c r="WSZ1" s="575"/>
      <c r="WTA1" s="575"/>
      <c r="WTB1" s="575"/>
      <c r="WTC1" s="575"/>
      <c r="WTD1" s="575"/>
      <c r="WTE1" s="575"/>
      <c r="WTF1" s="575"/>
      <c r="WTG1" s="575"/>
      <c r="WTH1" s="575"/>
      <c r="WTI1" s="575"/>
      <c r="WTJ1" s="575"/>
      <c r="WTK1" s="575"/>
      <c r="WTL1" s="575"/>
      <c r="WTM1" s="575"/>
      <c r="WTN1" s="575"/>
      <c r="WTO1" s="575"/>
      <c r="WTP1" s="575"/>
      <c r="WTQ1" s="575"/>
      <c r="WTR1" s="575"/>
      <c r="WTS1" s="575"/>
      <c r="WTT1" s="575"/>
      <c r="WTU1" s="575"/>
      <c r="WTV1" s="575"/>
      <c r="WTW1" s="575"/>
      <c r="WTX1" s="575"/>
      <c r="WTY1" s="575"/>
      <c r="WTZ1" s="575"/>
      <c r="WUA1" s="575"/>
      <c r="WUB1" s="575"/>
      <c r="WUC1" s="575"/>
      <c r="WUD1" s="575"/>
      <c r="WUE1" s="575"/>
      <c r="WUF1" s="575"/>
      <c r="WUG1" s="575"/>
      <c r="WUH1" s="575"/>
      <c r="WUI1" s="575"/>
      <c r="WUJ1" s="575"/>
      <c r="WUK1" s="575"/>
      <c r="WUL1" s="575"/>
      <c r="WUM1" s="575"/>
      <c r="WUN1" s="575"/>
      <c r="WUO1" s="575"/>
      <c r="WUP1" s="575"/>
      <c r="WUQ1" s="575"/>
      <c r="WUR1" s="575"/>
      <c r="WUS1" s="575"/>
      <c r="WUT1" s="575"/>
      <c r="WUU1" s="575"/>
      <c r="WUV1" s="575"/>
      <c r="WUW1" s="575"/>
      <c r="WUX1" s="575"/>
      <c r="WUY1" s="575"/>
      <c r="WUZ1" s="575"/>
      <c r="WVA1" s="575"/>
      <c r="WVB1" s="575"/>
      <c r="WVC1" s="575"/>
      <c r="WVD1" s="575"/>
      <c r="WVE1" s="575"/>
      <c r="WVF1" s="575"/>
      <c r="WVG1" s="575"/>
      <c r="WVH1" s="575"/>
      <c r="WVI1" s="575"/>
      <c r="WVJ1" s="575"/>
      <c r="WVK1" s="575"/>
      <c r="WVL1" s="575"/>
      <c r="WVM1" s="575"/>
      <c r="WVN1" s="575"/>
      <c r="WVO1" s="575"/>
      <c r="WVP1" s="575"/>
      <c r="WVQ1" s="575"/>
      <c r="WVR1" s="575"/>
      <c r="WVS1" s="575"/>
      <c r="WVT1" s="575"/>
      <c r="WVU1" s="575"/>
      <c r="WVV1" s="575"/>
      <c r="WVW1" s="575"/>
      <c r="WVX1" s="575"/>
      <c r="WVY1" s="575"/>
      <c r="WVZ1" s="575"/>
      <c r="WWA1" s="575"/>
      <c r="WWB1" s="575"/>
      <c r="WWC1" s="575"/>
      <c r="WWD1" s="575"/>
      <c r="WWE1" s="575"/>
      <c r="WWF1" s="575"/>
      <c r="WWG1" s="575"/>
      <c r="WWH1" s="575"/>
      <c r="WWI1" s="575"/>
      <c r="WWJ1" s="575"/>
      <c r="WWK1" s="575"/>
      <c r="WWL1" s="575"/>
      <c r="WWM1" s="575"/>
      <c r="WWN1" s="575"/>
      <c r="WWO1" s="575"/>
      <c r="WWP1" s="575"/>
      <c r="WWQ1" s="575"/>
      <c r="WWR1" s="575"/>
      <c r="WWS1" s="575"/>
      <c r="WWT1" s="575"/>
      <c r="WWU1" s="575"/>
      <c r="WWV1" s="575"/>
      <c r="WWW1" s="575"/>
      <c r="WWX1" s="575"/>
      <c r="WWY1" s="575"/>
      <c r="WWZ1" s="575"/>
      <c r="WXA1" s="575"/>
      <c r="WXB1" s="575"/>
      <c r="WXC1" s="575"/>
      <c r="WXD1" s="575"/>
      <c r="WXE1" s="575"/>
      <c r="WXF1" s="575"/>
      <c r="WXG1" s="575"/>
      <c r="WXH1" s="575"/>
      <c r="WXI1" s="575"/>
      <c r="WXJ1" s="575"/>
      <c r="WXK1" s="575"/>
      <c r="WXL1" s="575"/>
      <c r="WXM1" s="575"/>
      <c r="WXN1" s="575"/>
      <c r="WXO1" s="575"/>
      <c r="WXP1" s="575"/>
      <c r="WXQ1" s="575"/>
      <c r="WXR1" s="575"/>
      <c r="WXS1" s="575"/>
      <c r="WXT1" s="575"/>
      <c r="WXU1" s="575"/>
      <c r="WXV1" s="575"/>
      <c r="WXW1" s="575"/>
      <c r="WXX1" s="575"/>
      <c r="WXY1" s="575"/>
      <c r="WXZ1" s="575"/>
      <c r="WYA1" s="575"/>
      <c r="WYB1" s="575"/>
      <c r="WYC1" s="575"/>
      <c r="WYD1" s="575"/>
      <c r="WYE1" s="575"/>
      <c r="WYF1" s="575"/>
      <c r="WYG1" s="575"/>
      <c r="WYH1" s="575"/>
      <c r="WYI1" s="575"/>
      <c r="WYJ1" s="575"/>
      <c r="WYK1" s="575"/>
      <c r="WYL1" s="575"/>
      <c r="WYM1" s="575"/>
      <c r="WYN1" s="575"/>
      <c r="WYO1" s="575"/>
      <c r="WYP1" s="575"/>
      <c r="WYQ1" s="575"/>
      <c r="WYR1" s="575"/>
      <c r="WYS1" s="575"/>
      <c r="WYT1" s="575"/>
      <c r="WYU1" s="575"/>
      <c r="WYV1" s="575"/>
      <c r="WYW1" s="575"/>
      <c r="WYX1" s="575"/>
      <c r="WYY1" s="575"/>
      <c r="WYZ1" s="575"/>
      <c r="WZA1" s="575"/>
      <c r="WZB1" s="575"/>
      <c r="WZC1" s="575"/>
      <c r="WZD1" s="575"/>
      <c r="WZE1" s="575"/>
      <c r="WZF1" s="575"/>
      <c r="WZG1" s="575"/>
      <c r="WZH1" s="575"/>
      <c r="WZI1" s="575"/>
      <c r="WZJ1" s="575"/>
      <c r="WZK1" s="575"/>
      <c r="WZL1" s="575"/>
      <c r="WZM1" s="575"/>
      <c r="WZN1" s="575"/>
      <c r="WZO1" s="575"/>
      <c r="WZP1" s="575"/>
      <c r="WZQ1" s="575"/>
      <c r="WZR1" s="575"/>
      <c r="WZS1" s="575"/>
      <c r="WZT1" s="575"/>
      <c r="WZU1" s="575"/>
      <c r="WZV1" s="575"/>
      <c r="WZW1" s="575"/>
      <c r="WZX1" s="575"/>
      <c r="WZY1" s="575"/>
      <c r="WZZ1" s="575"/>
      <c r="XAA1" s="575"/>
      <c r="XAB1" s="575"/>
      <c r="XAC1" s="575"/>
      <c r="XAD1" s="575"/>
      <c r="XAE1" s="575"/>
      <c r="XAF1" s="575"/>
      <c r="XAG1" s="575"/>
      <c r="XAH1" s="575"/>
      <c r="XAI1" s="575"/>
      <c r="XAJ1" s="575"/>
      <c r="XAK1" s="575"/>
      <c r="XAL1" s="575"/>
      <c r="XAM1" s="575"/>
      <c r="XAN1" s="575"/>
      <c r="XAO1" s="575"/>
      <c r="XAP1" s="575"/>
      <c r="XAQ1" s="575"/>
      <c r="XAR1" s="575"/>
      <c r="XAS1" s="575"/>
      <c r="XAT1" s="575"/>
      <c r="XAU1" s="575"/>
      <c r="XAV1" s="575"/>
      <c r="XAW1" s="575"/>
      <c r="XAX1" s="575"/>
      <c r="XAY1" s="575"/>
      <c r="XAZ1" s="575"/>
      <c r="XBA1" s="575"/>
      <c r="XBB1" s="575"/>
      <c r="XBC1" s="575"/>
      <c r="XBD1" s="575"/>
      <c r="XBE1" s="575"/>
      <c r="XBF1" s="575"/>
      <c r="XBG1" s="575"/>
      <c r="XBH1" s="575"/>
      <c r="XBI1" s="575"/>
      <c r="XBJ1" s="575"/>
      <c r="XBK1" s="575"/>
      <c r="XBL1" s="575"/>
      <c r="XBM1" s="575"/>
      <c r="XBN1" s="575"/>
      <c r="XBO1" s="575"/>
      <c r="XBP1" s="575"/>
      <c r="XBQ1" s="575"/>
      <c r="XBR1" s="575"/>
      <c r="XBS1" s="575"/>
      <c r="XBT1" s="575"/>
      <c r="XBU1" s="575"/>
      <c r="XBV1" s="575"/>
      <c r="XBW1" s="575"/>
      <c r="XBX1" s="575"/>
      <c r="XBY1" s="575"/>
      <c r="XBZ1" s="575"/>
      <c r="XCA1" s="575"/>
      <c r="XCB1" s="575"/>
      <c r="XCC1" s="575"/>
      <c r="XCD1" s="575"/>
      <c r="XCE1" s="575"/>
      <c r="XCF1" s="575"/>
      <c r="XCG1" s="575"/>
      <c r="XCH1" s="575"/>
      <c r="XCI1" s="575"/>
      <c r="XCJ1" s="575"/>
      <c r="XCK1" s="575"/>
      <c r="XCL1" s="575"/>
      <c r="XCM1" s="575"/>
      <c r="XCN1" s="575"/>
      <c r="XCO1" s="575"/>
      <c r="XCP1" s="575"/>
      <c r="XCQ1" s="575"/>
      <c r="XCR1" s="575"/>
      <c r="XCS1" s="575"/>
      <c r="XCT1" s="575"/>
      <c r="XCU1" s="575"/>
      <c r="XCV1" s="575"/>
      <c r="XCW1" s="575"/>
      <c r="XCX1" s="575"/>
      <c r="XCY1" s="575"/>
      <c r="XCZ1" s="575"/>
      <c r="XDA1" s="575"/>
      <c r="XDB1" s="575"/>
      <c r="XDC1" s="575"/>
      <c r="XDD1" s="575"/>
      <c r="XDE1" s="575"/>
      <c r="XDF1" s="575"/>
      <c r="XDG1" s="575"/>
      <c r="XDH1" s="575"/>
      <c r="XDI1" s="575"/>
      <c r="XDJ1" s="575"/>
      <c r="XDK1" s="575"/>
      <c r="XDL1" s="575"/>
      <c r="XDM1" s="575"/>
      <c r="XDN1" s="575"/>
      <c r="XDO1" s="575"/>
      <c r="XDP1" s="575"/>
      <c r="XDQ1" s="575"/>
      <c r="XDR1" s="575"/>
      <c r="XDS1" s="575"/>
      <c r="XDT1" s="575"/>
      <c r="XDU1" s="575"/>
      <c r="XDV1" s="575"/>
      <c r="XDW1" s="575"/>
      <c r="XDX1" s="575"/>
      <c r="XDY1" s="575"/>
      <c r="XDZ1" s="575"/>
      <c r="XEA1" s="575"/>
      <c r="XEB1" s="575"/>
      <c r="XEC1" s="575"/>
      <c r="XED1" s="575"/>
      <c r="XEE1" s="575"/>
      <c r="XEF1" s="575"/>
      <c r="XEG1" s="575"/>
      <c r="XEH1" s="575"/>
      <c r="XEI1" s="575"/>
      <c r="XEJ1" s="575"/>
      <c r="XEK1" s="575"/>
      <c r="XEL1" s="575"/>
      <c r="XEM1" s="575"/>
      <c r="XEN1" s="575"/>
      <c r="XEO1" s="575"/>
      <c r="XEP1" s="575"/>
      <c r="XEQ1" s="575"/>
      <c r="XER1" s="575"/>
      <c r="XES1" s="575"/>
      <c r="XET1" s="575"/>
      <c r="XEU1" s="575"/>
      <c r="XEV1" s="575"/>
      <c r="XEW1" s="575"/>
      <c r="XEX1" s="575"/>
      <c r="XEY1" s="575"/>
      <c r="XEZ1" s="575"/>
      <c r="XFA1" s="575"/>
      <c r="XFB1" s="575"/>
      <c r="XFC1" s="575"/>
      <c r="XFD1" s="575"/>
    </row>
    <row r="2" spans="1:16384" ht="16.2" thickBot="1" x14ac:dyDescent="0.35">
      <c r="B2" s="429"/>
      <c r="C2" s="338" t="s">
        <v>19</v>
      </c>
      <c r="D2" s="409" t="s">
        <v>14</v>
      </c>
      <c r="E2" s="409" t="s">
        <v>149</v>
      </c>
      <c r="F2" s="339" t="s">
        <v>309</v>
      </c>
      <c r="G2" s="339" t="s">
        <v>274</v>
      </c>
      <c r="H2" s="339" t="s">
        <v>275</v>
      </c>
      <c r="I2" s="339" t="s">
        <v>288</v>
      </c>
      <c r="J2" s="339" t="s">
        <v>289</v>
      </c>
      <c r="K2" s="443" t="s">
        <v>290</v>
      </c>
      <c r="L2" s="444" t="s">
        <v>308</v>
      </c>
      <c r="M2" s="446" t="s">
        <v>45</v>
      </c>
    </row>
    <row r="3" spans="1:16384" x14ac:dyDescent="0.3">
      <c r="B3" s="430" t="s">
        <v>270</v>
      </c>
      <c r="C3" s="107">
        <f>SUM(F3:K3)</f>
        <v>-5.8841217713664073E-2</v>
      </c>
      <c r="D3" s="108">
        <f>SUM(K25:O25)</f>
        <v>7.4821359014653935E-2</v>
      </c>
      <c r="E3" s="108">
        <f>1-D3</f>
        <v>0.92517864098534608</v>
      </c>
      <c r="F3" s="108">
        <v>-1</v>
      </c>
      <c r="G3" s="108">
        <f>M27</f>
        <v>0.375</v>
      </c>
      <c r="H3" s="108">
        <f>L27</f>
        <v>4.538824193093445E-2</v>
      </c>
      <c r="I3" s="108">
        <f>K27</f>
        <v>0.12907818565230819</v>
      </c>
      <c r="J3" s="108">
        <f>N27</f>
        <v>1.0573397268001775E-2</v>
      </c>
      <c r="K3" s="108">
        <f>O27</f>
        <v>0.38111895743509144</v>
      </c>
      <c r="L3" s="236"/>
      <c r="M3" s="95">
        <f>SUM(G3:K3)</f>
        <v>0.94115878228633587</v>
      </c>
    </row>
    <row r="4" spans="1:16384" x14ac:dyDescent="0.3">
      <c r="B4" s="431" t="s">
        <v>271</v>
      </c>
      <c r="C4" s="93">
        <f>SUM(F4:K4)</f>
        <v>-0.13876024173478457</v>
      </c>
      <c r="D4" s="1">
        <f>SUM(P25:T25)</f>
        <v>0.21332034118941978</v>
      </c>
      <c r="E4" s="1">
        <f>1-D4</f>
        <v>0.78667965881058022</v>
      </c>
      <c r="F4" s="1">
        <v>-1</v>
      </c>
      <c r="G4" s="1">
        <f>T27</f>
        <v>0.12835685025034141</v>
      </c>
      <c r="H4" s="1">
        <f>S27</f>
        <v>0.19663177059626771</v>
      </c>
      <c r="I4" s="1">
        <f>R27</f>
        <v>0.39144287664997723</v>
      </c>
      <c r="J4" s="1">
        <f>Q27</f>
        <v>0.10275375512061902</v>
      </c>
      <c r="K4" s="1">
        <f>P27</f>
        <v>4.2054505648010103E-2</v>
      </c>
      <c r="L4" s="235"/>
      <c r="M4" s="97">
        <f>SUM(G4:K4)</f>
        <v>0.86123975826521548</v>
      </c>
    </row>
    <row r="5" spans="1:16384" x14ac:dyDescent="0.3">
      <c r="B5" s="431" t="s">
        <v>272</v>
      </c>
      <c r="C5" s="93">
        <f>SUM(F5:K5)</f>
        <v>-6.0031442655449227E-2</v>
      </c>
      <c r="D5" s="1">
        <f>SUM(E25:J25)</f>
        <v>0.28159242392931777</v>
      </c>
      <c r="E5" s="1">
        <f>1-D5</f>
        <v>0.71840757607068229</v>
      </c>
      <c r="F5" s="1">
        <v>-1</v>
      </c>
      <c r="G5" s="1">
        <f t="shared" ref="G5:K5" si="0">E27</f>
        <v>0.34592626308602642</v>
      </c>
      <c r="H5" s="1">
        <f t="shared" si="0"/>
        <v>0.2604950807044572</v>
      </c>
      <c r="I5" s="1">
        <f t="shared" si="0"/>
        <v>0.19197776419162232</v>
      </c>
      <c r="J5" s="1">
        <f t="shared" si="0"/>
        <v>0.12242808861920998</v>
      </c>
      <c r="K5" s="1">
        <f t="shared" si="0"/>
        <v>1.9141360743234789E-2</v>
      </c>
      <c r="L5" s="235">
        <f>J27</f>
        <v>2.4480578560924409E-3</v>
      </c>
      <c r="M5" s="97">
        <f>SUM(G5:L5)</f>
        <v>0.94241661520064324</v>
      </c>
    </row>
    <row r="6" spans="1:16384" x14ac:dyDescent="0.3">
      <c r="B6" s="438" t="s">
        <v>295</v>
      </c>
      <c r="C6" s="93">
        <f>SUM(F6:K6)</f>
        <v>-6.5088757396449592E-2</v>
      </c>
      <c r="D6" s="1">
        <f>SUM(U25)</f>
        <v>0.4674556213017752</v>
      </c>
      <c r="E6" s="1">
        <f>SUM(V25:W25)</f>
        <v>0.53254437869822491</v>
      </c>
      <c r="F6" s="1">
        <v>-1</v>
      </c>
      <c r="G6" s="1">
        <f>U27</f>
        <v>0.93491124260355041</v>
      </c>
      <c r="H6" s="1"/>
      <c r="I6" s="1"/>
      <c r="J6" s="1"/>
      <c r="K6" s="1"/>
      <c r="L6" s="235"/>
      <c r="M6" s="97">
        <f>SUM(G6:K6)</f>
        <v>0.93491124260355041</v>
      </c>
    </row>
    <row r="7" spans="1:16384" x14ac:dyDescent="0.3">
      <c r="B7" s="438" t="s">
        <v>296</v>
      </c>
      <c r="C7" s="93">
        <f>SUM(F7:K7)</f>
        <v>-0.10059171597633121</v>
      </c>
      <c r="D7" s="1">
        <f>SUM(V25)</f>
        <v>0.4497041420118344</v>
      </c>
      <c r="E7" s="1">
        <f>SUM(U25,W25)</f>
        <v>0.55029585798816572</v>
      </c>
      <c r="F7" s="1">
        <v>-1</v>
      </c>
      <c r="G7" s="1">
        <f>V27</f>
        <v>0.89940828402366879</v>
      </c>
      <c r="H7" s="1"/>
      <c r="I7" s="1"/>
      <c r="J7" s="1"/>
      <c r="K7" s="1"/>
      <c r="L7" s="235"/>
      <c r="M7" s="97">
        <f>SUM(G7:K7)</f>
        <v>0.89940828402366879</v>
      </c>
    </row>
    <row r="8" spans="1:16384" ht="16.2" thickBot="1" x14ac:dyDescent="0.35">
      <c r="B8" s="432" t="s">
        <v>273</v>
      </c>
      <c r="C8" s="94">
        <f>SUM(F8:H8)</f>
        <v>0.15783132530120481</v>
      </c>
      <c r="D8" s="109">
        <f>SUM(C25:D25)</f>
        <v>9.337349397590361E-2</v>
      </c>
      <c r="E8" s="109">
        <f>1-SUM(C25:D25)</f>
        <v>0.90662650602409633</v>
      </c>
      <c r="F8" s="109">
        <v>-1</v>
      </c>
      <c r="G8" s="109">
        <f>C27</f>
        <v>0.67228915662650601</v>
      </c>
      <c r="H8" s="109">
        <f>D27</f>
        <v>0.48554216867469879</v>
      </c>
      <c r="I8" s="109"/>
      <c r="J8" s="109"/>
      <c r="K8" s="109"/>
      <c r="L8" s="237"/>
      <c r="M8" s="129">
        <f>SUM(G8:K8)</f>
        <v>1.1578313253012049</v>
      </c>
    </row>
    <row r="9" spans="1:16384" ht="16.2" thickBot="1" x14ac:dyDescent="0.35">
      <c r="B9" s="437"/>
      <c r="C9" s="322"/>
      <c r="D9" s="322"/>
      <c r="E9" s="322"/>
      <c r="F9" s="322"/>
      <c r="G9" s="322"/>
      <c r="H9" s="322"/>
      <c r="I9" s="322"/>
      <c r="J9" s="322"/>
    </row>
    <row r="10" spans="1:16384" ht="16.2" thickBot="1" x14ac:dyDescent="0.35">
      <c r="B10" s="428"/>
      <c r="C10" s="496" t="s">
        <v>276</v>
      </c>
      <c r="D10" s="498"/>
      <c r="E10" s="496" t="s">
        <v>0</v>
      </c>
      <c r="F10" s="497"/>
      <c r="G10" s="497"/>
      <c r="H10" s="497"/>
      <c r="I10" s="497"/>
      <c r="J10" s="498"/>
      <c r="K10" s="496" t="s">
        <v>293</v>
      </c>
      <c r="L10" s="497"/>
      <c r="M10" s="497"/>
      <c r="N10" s="497"/>
      <c r="O10" s="498"/>
      <c r="P10" s="496" t="s">
        <v>271</v>
      </c>
      <c r="Q10" s="497"/>
      <c r="R10" s="497"/>
      <c r="S10" s="497"/>
      <c r="T10" s="497"/>
      <c r="U10" s="493" t="s">
        <v>294</v>
      </c>
      <c r="V10" s="494"/>
      <c r="W10" s="495"/>
    </row>
    <row r="11" spans="1:16384" ht="16.2" thickBot="1" x14ac:dyDescent="0.35">
      <c r="B11" s="428"/>
      <c r="C11" s="29" t="s">
        <v>276</v>
      </c>
      <c r="D11" s="20" t="s">
        <v>277</v>
      </c>
      <c r="E11" s="433">
        <v>3</v>
      </c>
      <c r="F11" s="433">
        <v>4</v>
      </c>
      <c r="G11" s="433">
        <v>5</v>
      </c>
      <c r="H11" s="433">
        <v>6</v>
      </c>
      <c r="I11" s="433">
        <v>7</v>
      </c>
      <c r="J11" s="433">
        <v>8</v>
      </c>
      <c r="K11" s="29" t="s">
        <v>278</v>
      </c>
      <c r="L11" s="19" t="s">
        <v>279</v>
      </c>
      <c r="M11" s="19" t="s">
        <v>280</v>
      </c>
      <c r="N11" s="19" t="s">
        <v>281</v>
      </c>
      <c r="O11" s="20" t="s">
        <v>282</v>
      </c>
      <c r="P11" s="29" t="s">
        <v>283</v>
      </c>
      <c r="Q11" s="19" t="s">
        <v>284</v>
      </c>
      <c r="R11" s="19">
        <v>21</v>
      </c>
      <c r="S11" s="19">
        <v>20</v>
      </c>
      <c r="T11" s="233">
        <v>19</v>
      </c>
      <c r="U11" s="29" t="s">
        <v>295</v>
      </c>
      <c r="V11" s="19" t="s">
        <v>296</v>
      </c>
      <c r="W11" s="20">
        <v>13</v>
      </c>
    </row>
    <row r="12" spans="1:16384" x14ac:dyDescent="0.3">
      <c r="B12" s="397" t="s">
        <v>22</v>
      </c>
      <c r="C12" s="28">
        <f>(Inittialize!E3*(Inittialize!E3-1))/(Inittialize!$E$17*(Inittialize!$E$17-1))</f>
        <v>5.7460611677479147E-3</v>
      </c>
      <c r="D12" s="8">
        <f>(Inittialize!E3*(Inittialize!E3-1))/(Inittialize!$E$17*(Inittialize!$E$17-1)*4)</f>
        <v>1.4365152919369787E-3</v>
      </c>
      <c r="E12" s="434"/>
      <c r="F12" s="434"/>
      <c r="G12" s="434"/>
      <c r="H12" s="434"/>
      <c r="I12" s="434"/>
      <c r="J12" s="434"/>
      <c r="K12" s="28">
        <f>(Inittialize!E3*(Inittialize!E3-1)*(Inittialize!E3-2))/(Inittialize!$E$17*(Inittialize!$E$17-1)*(Inittialize!$E$17-2))</f>
        <v>4.1638124403970398E-4</v>
      </c>
      <c r="L12" s="2">
        <v>0</v>
      </c>
      <c r="M12" s="2"/>
      <c r="N12" s="2">
        <v>0</v>
      </c>
      <c r="O12" s="8">
        <f>(Inittialize!E3*(Inittialize!E3-1)*(Inittialize!E3-2))/(Inittialize!$E$17*(Inittialize!$E$17-1)*(Inittialize!$E$17-2))</f>
        <v>4.1638124403970398E-4</v>
      </c>
      <c r="P12" s="28"/>
      <c r="Q12" s="2"/>
      <c r="R12" s="2"/>
      <c r="S12" s="2"/>
      <c r="T12" s="234"/>
      <c r="U12" s="28">
        <f t="shared" ref="U12:U18" si="1">C44</f>
        <v>7.6923076923076941E-2</v>
      </c>
      <c r="V12" s="2">
        <f t="shared" ref="V12:V22" si="2">C32</f>
        <v>5.9171597633136102E-3</v>
      </c>
      <c r="W12" s="8"/>
    </row>
    <row r="13" spans="1:16384" x14ac:dyDescent="0.3">
      <c r="B13" s="395">
        <v>2</v>
      </c>
      <c r="C13" s="93">
        <f>(Inittialize!E4*(Inittialize!E4-1))/(Inittialize!$E$17*(Inittialize!$E$17-1))</f>
        <v>5.7460611677479147E-3</v>
      </c>
      <c r="D13" s="8">
        <f>(Inittialize!E4*(Inittialize!E4-1))/(Inittialize!$E$17*(Inittialize!$E$17-1)*4)</f>
        <v>1.4365152919369787E-3</v>
      </c>
      <c r="E13" s="434"/>
      <c r="F13" s="434"/>
      <c r="G13" s="434"/>
      <c r="H13" s="434"/>
      <c r="I13" s="434"/>
      <c r="J13" s="434"/>
      <c r="K13" s="93">
        <f>(Inittialize!E4*(Inittialize!E4-1)*(Inittialize!E4-2))/(Inittialize!$E$17*(Inittialize!$E$17-1)*(Inittialize!$E$17-2))</f>
        <v>4.1638124403970398E-4</v>
      </c>
      <c r="L13" s="1">
        <f>Inittialize!E4*Inittialize!E5*Inittialize!E6/(Inittialize!$E$17*(Inittialize!$E$17-1)*(Inittialize!$E$17-2))</f>
        <v>4.5846709021145902E-4</v>
      </c>
      <c r="M13" s="1"/>
      <c r="N13" s="1">
        <f>Inittialize!E4*Inittialize!E5*Inittialize!E6/(Inittialize!$E$17*(Inittialize!$E$17-1)*(Inittialize!$E$17-2)*4*4)</f>
        <v>2.8654193138216189E-5</v>
      </c>
      <c r="O13" s="9">
        <f>(Inittialize!E4*(Inittialize!E4-1)*(Inittialize!E4-2))/(Inittialize!$E$17*(Inittialize!$E$17-1)*(Inittialize!$E$17-2))</f>
        <v>4.1638124403970398E-4</v>
      </c>
      <c r="P13" s="93"/>
      <c r="Q13" s="1"/>
      <c r="R13" s="1"/>
      <c r="S13" s="1"/>
      <c r="T13" s="235"/>
      <c r="U13" s="93">
        <f t="shared" si="1"/>
        <v>7.1005917159763329E-2</v>
      </c>
      <c r="V13" s="1">
        <f t="shared" si="2"/>
        <v>1.183431952662722E-2</v>
      </c>
      <c r="W13" s="9"/>
    </row>
    <row r="14" spans="1:16384" x14ac:dyDescent="0.3">
      <c r="B14" s="395">
        <v>3</v>
      </c>
      <c r="C14" s="93">
        <f>(Inittialize!E5*(Inittialize!E5-1))/(Inittialize!$E$17*(Inittialize!$E$17-1))</f>
        <v>5.7460611677479147E-3</v>
      </c>
      <c r="D14" s="8">
        <f>(Inittialize!E5*(Inittialize!E5-1))/(Inittialize!$E$17*(Inittialize!$E$17-1)*4)</f>
        <v>1.4365152919369787E-3</v>
      </c>
      <c r="E14" s="434"/>
      <c r="F14" s="434"/>
      <c r="G14" s="434"/>
      <c r="H14" s="434"/>
      <c r="I14" s="434"/>
      <c r="J14" s="434"/>
      <c r="K14" s="93">
        <f>(Inittialize!E5*(Inittialize!E5-1)*(Inittialize!E5-2))/(Inittialize!$E$17*(Inittialize!$E$17-1)*(Inittialize!$E$17-2))</f>
        <v>4.1638124403970398E-4</v>
      </c>
      <c r="L14" s="1">
        <f>Inittialize!E5*Inittialize!E6*Inittialize!E7/(Inittialize!$E$17*(Inittialize!$E$17-1)*(Inittialize!$E$17-2))</f>
        <v>4.5846709021145902E-4</v>
      </c>
      <c r="M14" s="1"/>
      <c r="N14" s="1">
        <f>Inittialize!E5*Inittialize!E6*Inittialize!E7/(Inittialize!$E$17*(Inittialize!$E$17-1)*(Inittialize!$E$17-2)*4*4)</f>
        <v>2.8654193138216189E-5</v>
      </c>
      <c r="O14" s="9">
        <f>(Inittialize!E5*(Inittialize!E5-1)*(Inittialize!E5-2))/(Inittialize!$E$17*(Inittialize!$E$17-1)*(Inittialize!$E$17-2))</f>
        <v>4.1638124403970398E-4</v>
      </c>
      <c r="P14" s="93"/>
      <c r="Q14" s="1"/>
      <c r="R14" s="1"/>
      <c r="S14" s="1"/>
      <c r="T14" s="235"/>
      <c r="U14" s="93">
        <f t="shared" si="1"/>
        <v>6.5088757396449717E-2</v>
      </c>
      <c r="V14" s="1">
        <f t="shared" si="2"/>
        <v>1.7751479289940829E-2</v>
      </c>
      <c r="W14" s="9"/>
    </row>
    <row r="15" spans="1:16384" x14ac:dyDescent="0.3">
      <c r="B15" s="395">
        <v>4</v>
      </c>
      <c r="C15" s="93">
        <f>(Inittialize!E6*(Inittialize!E6-1))/(Inittialize!$E$17*(Inittialize!$E$17-1))</f>
        <v>5.7460611677479147E-3</v>
      </c>
      <c r="D15" s="8">
        <f>(Inittialize!E6*(Inittialize!E6-1))/(Inittialize!$E$17*(Inittialize!$E$17-1)*4)</f>
        <v>1.4365152919369787E-3</v>
      </c>
      <c r="E15" s="434"/>
      <c r="F15" s="434"/>
      <c r="G15" s="434"/>
      <c r="H15" s="434"/>
      <c r="I15" s="434"/>
      <c r="J15" s="434"/>
      <c r="K15" s="93">
        <f>(Inittialize!E6*(Inittialize!E6-1)*(Inittialize!E6-2))/(Inittialize!$E$17*(Inittialize!$E$17-1)*(Inittialize!$E$17-2))</f>
        <v>4.1638124403970398E-4</v>
      </c>
      <c r="L15" s="1">
        <f>Inittialize!E6*Inittialize!E7*Inittialize!E8/(Inittialize!$E$17*(Inittialize!$E$17-1)*(Inittialize!$E$17-2))</f>
        <v>4.5846709021145902E-4</v>
      </c>
      <c r="M15" s="1"/>
      <c r="N15" s="1">
        <f>Inittialize!E6*Inittialize!E7*Inittialize!E8/(Inittialize!$E$17*(Inittialize!$E$17-1)*(Inittialize!$E$17-2)*4*4)</f>
        <v>2.8654193138216189E-5</v>
      </c>
      <c r="O15" s="9">
        <f>(Inittialize!E6*(Inittialize!E6-1)*(Inittialize!E6-2))/(Inittialize!$E$17*(Inittialize!$E$17-1)*(Inittialize!$E$17-2))</f>
        <v>4.1638124403970398E-4</v>
      </c>
      <c r="P15" s="93"/>
      <c r="Q15" s="1"/>
      <c r="R15" s="1"/>
      <c r="S15" s="1"/>
      <c r="T15" s="235"/>
      <c r="U15" s="93">
        <f t="shared" si="1"/>
        <v>5.9171597633136105E-2</v>
      </c>
      <c r="V15" s="1">
        <f t="shared" si="2"/>
        <v>2.3668639053254441E-2</v>
      </c>
      <c r="W15" s="9"/>
    </row>
    <row r="16" spans="1:16384" x14ac:dyDescent="0.3">
      <c r="B16" s="395">
        <v>5</v>
      </c>
      <c r="C16" s="93">
        <f>(Inittialize!E7*(Inittialize!E7-1))/(Inittialize!$E$17*(Inittialize!$E$17-1))</f>
        <v>5.7460611677479147E-3</v>
      </c>
      <c r="D16" s="8">
        <f>(Inittialize!E7*(Inittialize!E7-1))/(Inittialize!$E$17*(Inittialize!$E$17-1)*4)</f>
        <v>1.4365152919369787E-3</v>
      </c>
      <c r="E16" s="434"/>
      <c r="F16" s="434"/>
      <c r="G16" s="434"/>
      <c r="H16" s="434"/>
      <c r="I16" s="434"/>
      <c r="J16" s="434"/>
      <c r="K16" s="93">
        <f>(Inittialize!E7*(Inittialize!E7-1)*(Inittialize!E7-2))/(Inittialize!$E$17*(Inittialize!$E$17-1)*(Inittialize!$E$17-2))</f>
        <v>4.1638124403970398E-4</v>
      </c>
      <c r="L16" s="1">
        <f>Inittialize!E7*Inittialize!E8*Inittialize!E9/(Inittialize!$E$17*(Inittialize!$E$17-1)*(Inittialize!$E$17-2))</f>
        <v>4.5846709021145902E-4</v>
      </c>
      <c r="M16" s="1"/>
      <c r="N16" s="1">
        <f>Inittialize!E7*Inittialize!E8*Inittialize!E9/(Inittialize!$E$17*(Inittialize!$E$17-1)*(Inittialize!$E$17-2)*4*4)</f>
        <v>2.8654193138216189E-5</v>
      </c>
      <c r="O16" s="9">
        <f>(Inittialize!E7*(Inittialize!E7-1)*(Inittialize!E7-2))/(Inittialize!$E$17*(Inittialize!$E$17-1)*(Inittialize!$E$17-2))</f>
        <v>4.1638124403970398E-4</v>
      </c>
      <c r="P16" s="93"/>
      <c r="Q16" s="1"/>
      <c r="R16" s="1"/>
      <c r="S16" s="1"/>
      <c r="T16" s="235"/>
      <c r="U16" s="93">
        <f t="shared" si="1"/>
        <v>5.3254437869822494E-2</v>
      </c>
      <c r="V16" s="1">
        <f t="shared" si="2"/>
        <v>2.9585798816568053E-2</v>
      </c>
      <c r="W16" s="9"/>
    </row>
    <row r="17" spans="1:23" x14ac:dyDescent="0.3">
      <c r="B17" s="395">
        <v>6</v>
      </c>
      <c r="C17" s="93">
        <f>(Inittialize!E8*(Inittialize!E8-1))/(Inittialize!$E$17*(Inittialize!$E$17-1))</f>
        <v>5.7460611677479147E-3</v>
      </c>
      <c r="D17" s="8">
        <f>(Inittialize!E8*(Inittialize!E8-1))/(Inittialize!$E$17*(Inittialize!$E$17-1)*4)</f>
        <v>1.4365152919369787E-3</v>
      </c>
      <c r="E17" s="434"/>
      <c r="F17" s="434"/>
      <c r="G17" s="434"/>
      <c r="H17" s="434"/>
      <c r="I17" s="434"/>
      <c r="J17" s="434"/>
      <c r="K17" s="93">
        <f>(Inittialize!E8*(Inittialize!E8-1)*(Inittialize!E8-2))/(Inittialize!$E$17*(Inittialize!$E$17-1)*(Inittialize!$E$17-2))</f>
        <v>4.1638124403970398E-4</v>
      </c>
      <c r="L17" s="1">
        <f>Inittialize!E8*Inittialize!E9*Inittialize!E10/(Inittialize!$E$17*(Inittialize!$E$17-1)*(Inittialize!$E$17-2))</f>
        <v>4.5846709021145902E-4</v>
      </c>
      <c r="M17" s="1"/>
      <c r="N17" s="1">
        <f>Inittialize!E8*Inittialize!E9*Inittialize!E10/(Inittialize!$E$17*(Inittialize!$E$17-1)*(Inittialize!$E$17-2)*4*4)</f>
        <v>2.8654193138216189E-5</v>
      </c>
      <c r="O17" s="9">
        <f>(Inittialize!E8*(Inittialize!E8-1)*(Inittialize!E8-2))/(Inittialize!$E$17*(Inittialize!$E$17-1)*(Inittialize!$E$17-2))</f>
        <v>4.1638124403970398E-4</v>
      </c>
      <c r="P17" s="93"/>
      <c r="Q17" s="1"/>
      <c r="R17" s="1"/>
      <c r="S17" s="1"/>
      <c r="T17" s="235"/>
      <c r="U17" s="93">
        <f t="shared" si="1"/>
        <v>4.7337278106508882E-2</v>
      </c>
      <c r="V17" s="1">
        <f t="shared" si="2"/>
        <v>3.5502958579881665E-2</v>
      </c>
      <c r="W17" s="9"/>
    </row>
    <row r="18" spans="1:23" x14ac:dyDescent="0.3">
      <c r="B18" s="395">
        <v>7</v>
      </c>
      <c r="C18" s="93">
        <f>(Inittialize!E9*(Inittialize!E9-1))/(Inittialize!$E$17*(Inittialize!$E$17-1))</f>
        <v>5.7460611677479147E-3</v>
      </c>
      <c r="D18" s="8">
        <f>(Inittialize!E9*(Inittialize!E9-1))/(Inittialize!$E$17*(Inittialize!$E$17-1)*4)</f>
        <v>1.4365152919369787E-3</v>
      </c>
      <c r="E18" s="434"/>
      <c r="F18" s="434"/>
      <c r="G18" s="434"/>
      <c r="H18" s="434"/>
      <c r="I18" s="434"/>
      <c r="J18" s="434"/>
      <c r="K18" s="93">
        <f>(Inittialize!E9*(Inittialize!E9-1)*(Inittialize!E9-2))/(Inittialize!$E$17*(Inittialize!$E$17-1)*(Inittialize!$E$17-2))</f>
        <v>4.1638124403970398E-4</v>
      </c>
      <c r="L18" s="1">
        <f>Inittialize!E9*Inittialize!E10*Inittialize!E11/(Inittialize!$E$17*(Inittialize!$E$17-1)*(Inittialize!$E$17-2))</f>
        <v>4.5846709021145902E-4</v>
      </c>
      <c r="M18" s="1"/>
      <c r="N18" s="1">
        <f>Inittialize!E9*Inittialize!E10*Inittialize!E11/(Inittialize!$E$17*(Inittialize!$E$17-1)*(Inittialize!$E$17-2)*4*4)</f>
        <v>2.8654193138216189E-5</v>
      </c>
      <c r="O18" s="9">
        <f>(Inittialize!E9*(Inittialize!E9-1)*(Inittialize!E9-2))/(Inittialize!$E$17*(Inittialize!$E$17-1)*(Inittialize!$E$17-2))</f>
        <v>4.1638124403970398E-4</v>
      </c>
      <c r="P18" s="93"/>
      <c r="Q18" s="1"/>
      <c r="R18" s="1"/>
      <c r="S18" s="1"/>
      <c r="T18" s="235"/>
      <c r="U18" s="93">
        <f t="shared" si="1"/>
        <v>9.4674556213017763E-2</v>
      </c>
      <c r="V18" s="1">
        <f t="shared" si="2"/>
        <v>4.1420118343195277E-2</v>
      </c>
      <c r="W18" s="9"/>
    </row>
    <row r="19" spans="1:23" x14ac:dyDescent="0.3">
      <c r="B19" s="395">
        <v>8</v>
      </c>
      <c r="C19" s="93">
        <f>(Inittialize!E10*(Inittialize!E10-1))/(Inittialize!$E$17*(Inittialize!$E$17-1))</f>
        <v>5.7460611677479147E-3</v>
      </c>
      <c r="D19" s="8">
        <f>(Inittialize!E10*(Inittialize!E10-1))/(Inittialize!$E$17*(Inittialize!$E$17-1)*4)</f>
        <v>1.4365152919369787E-3</v>
      </c>
      <c r="E19" s="434"/>
      <c r="F19" s="434"/>
      <c r="G19" s="434"/>
      <c r="H19" s="434"/>
      <c r="I19" s="434"/>
      <c r="J19" s="434"/>
      <c r="K19" s="93">
        <f>(Inittialize!E10*(Inittialize!E10-1)*(Inittialize!E10-2))/(Inittialize!$E$17*(Inittialize!$E$17-1)*(Inittialize!$E$17-2))</f>
        <v>4.1638124403970398E-4</v>
      </c>
      <c r="L19" s="1">
        <f>Inittialize!E10*Inittialize!E11*Inittialize!E13/(Inittialize!$E$17*(Inittialize!$E$17-1)*(Inittialize!$E$17-2))</f>
        <v>4.5846709021145902E-4</v>
      </c>
      <c r="M19" s="1"/>
      <c r="N19" s="1">
        <f>Inittialize!E10*Inittialize!E11*Inittialize!E13/(Inittialize!$E$17*(Inittialize!$E$17-1)*(Inittialize!$E$17-2)*4*4)</f>
        <v>2.8654193138216189E-5</v>
      </c>
      <c r="O19" s="9">
        <f>(Inittialize!E10*(Inittialize!E10-1)*(Inittialize!E10-2))/(Inittialize!$E$17*(Inittialize!$E$17-1)*(Inittialize!$E$17-2))</f>
        <v>4.1638124403970398E-4</v>
      </c>
      <c r="P19" s="93"/>
      <c r="Q19" s="1"/>
      <c r="R19" s="1"/>
      <c r="S19" s="1"/>
      <c r="T19" s="235"/>
      <c r="U19" s="93"/>
      <c r="V19" s="1">
        <f t="shared" si="2"/>
        <v>4.7337278106508889E-2</v>
      </c>
      <c r="W19" s="9"/>
    </row>
    <row r="20" spans="1:23" x14ac:dyDescent="0.3">
      <c r="B20" s="395">
        <v>9</v>
      </c>
      <c r="C20" s="93">
        <f>(Inittialize!E11*(Inittialize!E11-1))/(Inittialize!$E$17*(Inittialize!$E$17-1))</f>
        <v>5.7460611677479147E-3</v>
      </c>
      <c r="D20" s="8">
        <f>(Inittialize!E11*(Inittialize!E11-1))/(Inittialize!$E$17*(Inittialize!$E$17-1)*4)</f>
        <v>1.4365152919369787E-3</v>
      </c>
      <c r="E20" s="434"/>
      <c r="F20" s="434"/>
      <c r="G20" s="434"/>
      <c r="H20" s="434"/>
      <c r="I20" s="434"/>
      <c r="J20" s="434"/>
      <c r="K20" s="93">
        <f>(Inittialize!E11*(Inittialize!E11-1)*(Inittialize!E11-2))/(Inittialize!$E$17*(Inittialize!$E$17-1)*(Inittialize!$E$17-2))</f>
        <v>4.1638124403970398E-4</v>
      </c>
      <c r="L20" s="1">
        <f>Inittialize!E11*Inittialize!E13*Inittialize!E14/(Inittialize!$E$17*(Inittialize!$E$17-1)*(Inittialize!$E$17-2))</f>
        <v>4.5846709021145902E-4</v>
      </c>
      <c r="M20" s="1"/>
      <c r="N20" s="1">
        <f>Inittialize!E11*Inittialize!E13*Inittialize!E14/(Inittialize!$E$17*(Inittialize!$E$17-1)*(Inittialize!$E$17-2)*4*4)</f>
        <v>2.8654193138216189E-5</v>
      </c>
      <c r="O20" s="9">
        <f>(Inittialize!E11*(Inittialize!E11-1)*(Inittialize!E11-2))/(Inittialize!$E$17*(Inittialize!$E$17-1)*(Inittialize!$E$17-2))</f>
        <v>4.1638124403970398E-4</v>
      </c>
      <c r="P20" s="93"/>
      <c r="Q20" s="1"/>
      <c r="R20" s="1"/>
      <c r="S20" s="1"/>
      <c r="T20" s="235"/>
      <c r="U20" s="93"/>
      <c r="V20" s="1">
        <f t="shared" si="2"/>
        <v>5.32544378698225E-2</v>
      </c>
      <c r="W20" s="9"/>
    </row>
    <row r="21" spans="1:23" x14ac:dyDescent="0.3">
      <c r="B21" s="395">
        <v>10</v>
      </c>
      <c r="C21" s="93">
        <f>(Inittialize!E13*(Inittialize!E13-1))/(Inittialize!$E$17*(Inittialize!$E$17-1))</f>
        <v>5.7460611677479147E-3</v>
      </c>
      <c r="D21" s="8">
        <f>(Inittialize!E13*(Inittialize!E13-1))/(Inittialize!$E$17*(Inittialize!$E$17-1)*4)</f>
        <v>1.4365152919369787E-3</v>
      </c>
      <c r="E21" s="434"/>
      <c r="F21" s="434"/>
      <c r="G21" s="434"/>
      <c r="H21" s="434"/>
      <c r="I21" s="434"/>
      <c r="J21" s="434"/>
      <c r="K21" s="93">
        <f>(Inittialize!E13*(Inittialize!E13-1)*(Inittialize!E13-2))/(Inittialize!$E$17*(Inittialize!$E$17-1)*(Inittialize!$E$17-2))</f>
        <v>4.1638124403970398E-4</v>
      </c>
      <c r="L21" s="1">
        <f>Inittialize!E13*Inittialize!E14*Inittialize!E15/(Inittialize!$E$17*(Inittialize!$E$17-1)*(Inittialize!$E$17-2))</f>
        <v>4.5846709021145902E-4</v>
      </c>
      <c r="M21" s="1"/>
      <c r="N21" s="1">
        <f>Inittialize!E13*Inittialize!E14*Inittialize!E15/(Inittialize!$E$17*(Inittialize!$E$17-1)*(Inittialize!$E$17-2)*4*4)</f>
        <v>2.8654193138216189E-5</v>
      </c>
      <c r="O21" s="9">
        <f>(Inittialize!E13*(Inittialize!E13-1)*(Inittialize!E13-2))/(Inittialize!$E$17*(Inittialize!$E$17-1)*(Inittialize!$E$17-2)*4*4)</f>
        <v>2.6023827752481499E-5</v>
      </c>
      <c r="P21" s="93"/>
      <c r="Q21" s="1"/>
      <c r="R21" s="1"/>
      <c r="S21" s="1"/>
      <c r="T21" s="235"/>
      <c r="U21" s="93"/>
      <c r="V21" s="1">
        <f t="shared" si="2"/>
        <v>9.4674556213017763E-2</v>
      </c>
      <c r="W21" s="9"/>
    </row>
    <row r="22" spans="1:23" x14ac:dyDescent="0.3">
      <c r="B22" s="395" t="s">
        <v>285</v>
      </c>
      <c r="C22" s="93">
        <f>(Inittialize!E14*(Inittialize!E14-1))/(Inittialize!$E$17*(Inittialize!$E$17-1))</f>
        <v>5.7460611677479147E-3</v>
      </c>
      <c r="D22" s="8">
        <f>(Inittialize!E14*(Inittialize!E14-1))/(Inittialize!$E$17*(Inittialize!$E$17-1)*4)</f>
        <v>1.4365152919369787E-3</v>
      </c>
      <c r="E22" s="434"/>
      <c r="F22" s="434"/>
      <c r="G22" s="434"/>
      <c r="H22" s="434"/>
      <c r="I22" s="434"/>
      <c r="J22" s="434"/>
      <c r="K22" s="93">
        <f>(Inittialize!E14*(Inittialize!E14-1)*(Inittialize!E14-2))/(Inittialize!$E$17*(Inittialize!$E$17-1)*(Inittialize!$E$17-2))</f>
        <v>4.1638124403970398E-4</v>
      </c>
      <c r="L22" s="1">
        <f>Inittialize!E14*Inittialize!E15*Inittialize!E16/(Inittialize!$E$17*(Inittialize!$E$17-1)*(Inittialize!$E$17-2))</f>
        <v>4.5846709021145902E-4</v>
      </c>
      <c r="M22" s="1"/>
      <c r="N22" s="1">
        <f>Inittialize!E14*Inittialize!E15*Inittialize!E16/(Inittialize!$E$17*(Inittialize!$E$17-1)*(Inittialize!$E$17-2)*4*4)</f>
        <v>2.8654193138216189E-5</v>
      </c>
      <c r="O22" s="9">
        <f>(Inittialize!E14*(Inittialize!E14-1)*(Inittialize!E14-2))/(Inittialize!$E$17*(Inittialize!$E$17-1)*(Inittialize!$E$17-2)*4*4)</f>
        <v>2.6023827752481499E-5</v>
      </c>
      <c r="P22" s="93"/>
      <c r="Q22" s="1"/>
      <c r="R22" s="1"/>
      <c r="S22" s="1"/>
      <c r="T22" s="235"/>
      <c r="U22" s="93"/>
      <c r="V22" s="1">
        <f t="shared" si="2"/>
        <v>8.8757396449704151E-2</v>
      </c>
      <c r="W22" s="9"/>
    </row>
    <row r="23" spans="1:23" x14ac:dyDescent="0.3">
      <c r="B23" s="395" t="s">
        <v>286</v>
      </c>
      <c r="C23" s="93">
        <f>(Inittialize!E15*(Inittialize!E15-1))/(Inittialize!$E$17*(Inittialize!$E$17-1))</f>
        <v>5.7460611677479147E-3</v>
      </c>
      <c r="D23" s="8">
        <f>(Inittialize!E15*(Inittialize!E15-1))/(Inittialize!$E$17*(Inittialize!$E$17-1)*4)</f>
        <v>1.4365152919369787E-3</v>
      </c>
      <c r="E23" s="434"/>
      <c r="F23" s="434"/>
      <c r="G23" s="434"/>
      <c r="H23" s="434"/>
      <c r="I23" s="434"/>
      <c r="J23" s="434"/>
      <c r="K23" s="93">
        <f>(Inittialize!E15*(Inittialize!E15-1)*(Inittialize!E15-2))/(Inittialize!$E$17*(Inittialize!$E$17-1)*(Inittialize!$E$17-2))</f>
        <v>4.1638124403970398E-4</v>
      </c>
      <c r="L23" s="1">
        <f>Inittialize!E15*Inittialize!E16*Inittialize!E3/(Inittialize!$E$17*(Inittialize!$E$17-1)*(Inittialize!$E$17-2))</f>
        <v>4.5846709021145902E-4</v>
      </c>
      <c r="M23" s="1"/>
      <c r="N23" s="1">
        <f>Inittialize!E15*Inittialize!E16*Inittialize!E3/(Inittialize!$E$17*(Inittialize!$E$17-1)*(Inittialize!$E$17-2)*4*4)</f>
        <v>2.8654193138216189E-5</v>
      </c>
      <c r="O23" s="9">
        <f>(Inittialize!E15*(Inittialize!E15-1)*(Inittialize!E15-2))/(Inittialize!$E$17*(Inittialize!$E$17-1)*(Inittialize!$E$17-2)*4*4)</f>
        <v>2.6023827752481499E-5</v>
      </c>
      <c r="P23" s="93"/>
      <c r="Q23" s="1"/>
      <c r="R23" s="1"/>
      <c r="S23" s="1"/>
      <c r="T23" s="235"/>
      <c r="U23" s="93"/>
      <c r="V23" s="1"/>
      <c r="W23" s="9"/>
    </row>
    <row r="24" spans="1:23" ht="16.2" thickBot="1" x14ac:dyDescent="0.35">
      <c r="B24" s="396" t="s">
        <v>287</v>
      </c>
      <c r="C24" s="411">
        <f>(Inittialize!E16*(Inittialize!E16-1))/(Inittialize!$E$17*(Inittialize!$E$17-1))</f>
        <v>5.7460611677479147E-3</v>
      </c>
      <c r="D24" s="8">
        <f>(Inittialize!E16*(Inittialize!E16-1))/(Inittialize!$E$17*(Inittialize!$E$17-1)*4)</f>
        <v>1.4365152919369787E-3</v>
      </c>
      <c r="E24" s="322"/>
      <c r="F24" s="322"/>
      <c r="G24" s="322"/>
      <c r="H24" s="322"/>
      <c r="I24" s="322"/>
      <c r="J24" s="322"/>
      <c r="K24" s="411">
        <f>(Inittialize!E16*(Inittialize!E16-1)*(Inittialize!E16-2))/(Inittialize!$E$17*(Inittialize!$E$17-1)*(Inittialize!$E$17-2))</f>
        <v>4.1638124403970398E-4</v>
      </c>
      <c r="L24" s="26">
        <f>Inittialize!E16*Inittialize!E17*Inittialize!E18/(Inittialize!$E$17*(Inittialize!$E$17-1)*(Inittialize!$E$17-2))</f>
        <v>0</v>
      </c>
      <c r="M24" s="26"/>
      <c r="N24" s="26">
        <v>0</v>
      </c>
      <c r="O24" s="27">
        <f>(Inittialize!E16*(Inittialize!E16-1)*(Inittialize!E16-2))/(Inittialize!$E$17*(Inittialize!$E$17-1)*(Inittialize!$E$17-2)*4*4)</f>
        <v>2.6023827752481499E-5</v>
      </c>
      <c r="P24" s="411"/>
      <c r="Q24" s="26"/>
      <c r="R24" s="26"/>
      <c r="S24" s="26"/>
      <c r="T24" s="436"/>
      <c r="U24" s="411"/>
      <c r="V24" s="26"/>
      <c r="W24" s="27"/>
    </row>
    <row r="25" spans="1:23" ht="16.2" thickBot="1" x14ac:dyDescent="0.35">
      <c r="B25" s="428" t="s">
        <v>2</v>
      </c>
      <c r="C25" s="29">
        <f>SUM(C12:C24)</f>
        <v>7.4698795180722893E-2</v>
      </c>
      <c r="D25" s="20">
        <f>SUM(D12:D24)</f>
        <v>1.8674698795180723E-2</v>
      </c>
      <c r="E25" s="433">
        <f>E152</f>
        <v>0.17296313154301321</v>
      </c>
      <c r="F25" s="433">
        <f>E190</f>
        <v>8.6831693568152402E-2</v>
      </c>
      <c r="G25" s="433">
        <f>E224</f>
        <v>1.9197776419162232E-2</v>
      </c>
      <c r="H25" s="433">
        <f>E248</f>
        <v>2.4005507572394114E-3</v>
      </c>
      <c r="I25" s="433">
        <f>E270</f>
        <v>1.8951842320034446E-4</v>
      </c>
      <c r="J25" s="433">
        <f>E284</f>
        <v>9.7532185501690879E-6</v>
      </c>
      <c r="K25" s="29">
        <f>SUM(K12:K21)</f>
        <v>4.1638124403970385E-3</v>
      </c>
      <c r="L25" s="19">
        <f t="shared" ref="L25:O25" si="3">SUM(L12:L21)</f>
        <v>4.1262038119031317E-3</v>
      </c>
      <c r="M25" s="19">
        <f>1/(4*4)</f>
        <v>6.25E-2</v>
      </c>
      <c r="N25" s="19">
        <f t="shared" si="3"/>
        <v>2.5788773824394573E-4</v>
      </c>
      <c r="O25" s="20">
        <f t="shared" si="3"/>
        <v>3.7734550241098164E-3</v>
      </c>
      <c r="P25" s="29">
        <f>(Inittialize!E9*(Inittialize!E9-1)*(Inittialize!E9-2))/(Inittialize!$E$17*(Inittialize!$E$17-1)*(Inittialize!$E$17-2))</f>
        <v>4.1638124403970398E-4</v>
      </c>
      <c r="Q25" s="19">
        <f>C75/(4*4)</f>
        <v>4.8930359581247154E-3</v>
      </c>
      <c r="R25" s="19">
        <f>C75</f>
        <v>7.8288575329995447E-2</v>
      </c>
      <c r="S25" s="19">
        <f>C74</f>
        <v>6.5543923532089238E-2</v>
      </c>
      <c r="T25" s="233">
        <f>C73</f>
        <v>6.4178425125170704E-2</v>
      </c>
      <c r="U25" s="29">
        <f>SUM(U12:U24)</f>
        <v>0.4674556213017752</v>
      </c>
      <c r="V25" s="19">
        <f>SUM(V12:V24)</f>
        <v>0.4497041420118344</v>
      </c>
      <c r="W25" s="20">
        <f>C43</f>
        <v>8.2840236686390553E-2</v>
      </c>
    </row>
    <row r="26" spans="1:23" x14ac:dyDescent="0.3">
      <c r="B26" s="262" t="s">
        <v>46</v>
      </c>
      <c r="C26" s="28">
        <v>8</v>
      </c>
      <c r="D26" s="8">
        <v>25</v>
      </c>
      <c r="E26" s="434">
        <v>1</v>
      </c>
      <c r="F26" s="434">
        <v>2</v>
      </c>
      <c r="G26" s="434">
        <v>9</v>
      </c>
      <c r="H26" s="434">
        <v>50</v>
      </c>
      <c r="I26" s="434">
        <v>100</v>
      </c>
      <c r="J26" s="434">
        <v>250</v>
      </c>
      <c r="K26" s="28">
        <v>30</v>
      </c>
      <c r="L26" s="2">
        <v>10</v>
      </c>
      <c r="M26" s="2">
        <v>5</v>
      </c>
      <c r="N26" s="2">
        <v>40</v>
      </c>
      <c r="O26" s="8">
        <v>100</v>
      </c>
      <c r="P26" s="28">
        <v>100</v>
      </c>
      <c r="Q26" s="2">
        <v>20</v>
      </c>
      <c r="R26" s="2">
        <v>4</v>
      </c>
      <c r="S26" s="2">
        <v>2</v>
      </c>
      <c r="T26" s="234">
        <v>1</v>
      </c>
      <c r="U26" s="107">
        <v>1</v>
      </c>
      <c r="V26" s="108">
        <v>1</v>
      </c>
      <c r="W26" s="57"/>
    </row>
    <row r="27" spans="1:23" ht="16.2" thickBot="1" x14ac:dyDescent="0.35">
      <c r="B27" s="99" t="s">
        <v>127</v>
      </c>
      <c r="C27" s="94">
        <f>C25*(C26+1)</f>
        <v>0.67228915662650601</v>
      </c>
      <c r="D27" s="10">
        <f>D25*(D26+1)</f>
        <v>0.48554216867469879</v>
      </c>
      <c r="E27" s="435">
        <f t="shared" ref="E27" si="4">E25*(E26+1)</f>
        <v>0.34592626308602642</v>
      </c>
      <c r="F27" s="435">
        <f t="shared" ref="F27" si="5">F25*(F26+1)</f>
        <v>0.2604950807044572</v>
      </c>
      <c r="G27" s="435">
        <f t="shared" ref="G27" si="6">G25*(G26+1)</f>
        <v>0.19197776419162232</v>
      </c>
      <c r="H27" s="435">
        <f t="shared" ref="H27" si="7">H25*(H26+1)</f>
        <v>0.12242808861920998</v>
      </c>
      <c r="I27" s="435">
        <f t="shared" ref="I27" si="8">I25*(I26+1)</f>
        <v>1.9141360743234789E-2</v>
      </c>
      <c r="J27" s="435">
        <f t="shared" ref="J27" si="9">J25*(J26+1)</f>
        <v>2.4480578560924409E-3</v>
      </c>
      <c r="K27" s="94">
        <f>K25*(K26+1)</f>
        <v>0.12907818565230819</v>
      </c>
      <c r="L27" s="109">
        <f t="shared" ref="L27:V27" si="10">L25*(L26+1)</f>
        <v>4.538824193093445E-2</v>
      </c>
      <c r="M27" s="109">
        <f t="shared" si="10"/>
        <v>0.375</v>
      </c>
      <c r="N27" s="109">
        <f t="shared" si="10"/>
        <v>1.0573397268001775E-2</v>
      </c>
      <c r="O27" s="10">
        <f t="shared" si="10"/>
        <v>0.38111895743509144</v>
      </c>
      <c r="P27" s="94">
        <f t="shared" si="10"/>
        <v>4.2054505648010103E-2</v>
      </c>
      <c r="Q27" s="109">
        <f t="shared" si="10"/>
        <v>0.10275375512061902</v>
      </c>
      <c r="R27" s="109">
        <f t="shared" si="10"/>
        <v>0.39144287664997723</v>
      </c>
      <c r="S27" s="109">
        <f t="shared" si="10"/>
        <v>0.19663177059626771</v>
      </c>
      <c r="T27" s="237">
        <f t="shared" si="10"/>
        <v>0.12835685025034141</v>
      </c>
      <c r="U27" s="99">
        <f t="shared" si="10"/>
        <v>0.93491124260355041</v>
      </c>
      <c r="V27" s="237">
        <f t="shared" si="10"/>
        <v>0.89940828402366879</v>
      </c>
      <c r="W27" s="10"/>
    </row>
    <row r="29" spans="1:23" s="377" customFormat="1" x14ac:dyDescent="0.3">
      <c r="A29" s="499" t="s">
        <v>297</v>
      </c>
      <c r="B29" s="499"/>
      <c r="C29" s="499"/>
      <c r="D29" s="499"/>
      <c r="E29" s="499"/>
      <c r="F29" s="499"/>
      <c r="G29" s="499"/>
      <c r="H29" s="499"/>
      <c r="I29" s="499"/>
      <c r="J29" s="499"/>
      <c r="K29" s="499"/>
      <c r="L29" s="499"/>
      <c r="M29" s="499"/>
      <c r="N29" s="499"/>
      <c r="O29" s="499"/>
      <c r="P29" s="499"/>
      <c r="Q29" s="499"/>
      <c r="R29" s="499"/>
      <c r="S29" s="499"/>
      <c r="T29" s="499"/>
    </row>
    <row r="31" spans="1:23" x14ac:dyDescent="0.3">
      <c r="B31" s="1" t="s">
        <v>2</v>
      </c>
      <c r="C31" s="1" t="s">
        <v>14</v>
      </c>
      <c r="E31" s="1"/>
      <c r="F31" s="1">
        <v>1</v>
      </c>
      <c r="G31" s="1">
        <v>2</v>
      </c>
      <c r="H31" s="1">
        <v>3</v>
      </c>
      <c r="I31" s="1">
        <v>4</v>
      </c>
      <c r="J31" s="1">
        <v>5</v>
      </c>
      <c r="K31" s="1">
        <v>6</v>
      </c>
      <c r="L31" s="1">
        <v>7</v>
      </c>
      <c r="M31" s="1">
        <v>8</v>
      </c>
      <c r="N31" s="1">
        <v>9</v>
      </c>
      <c r="O31" s="1">
        <v>10</v>
      </c>
    </row>
    <row r="32" spans="1:23" x14ac:dyDescent="0.3">
      <c r="B32" s="1">
        <v>2</v>
      </c>
      <c r="C32" s="1">
        <f t="shared" ref="C32:C50" si="11">SUMIF($F$32:$O$41,B32,$F$44:$O$53)</f>
        <v>5.9171597633136102E-3</v>
      </c>
      <c r="E32" s="1">
        <v>1</v>
      </c>
      <c r="F32" s="1">
        <f>$E32+F$31</f>
        <v>2</v>
      </c>
      <c r="G32" s="1">
        <f t="shared" ref="G32:O32" si="12">$E32+G$31</f>
        <v>3</v>
      </c>
      <c r="H32" s="1">
        <f t="shared" si="12"/>
        <v>4</v>
      </c>
      <c r="I32" s="1">
        <f t="shared" si="12"/>
        <v>5</v>
      </c>
      <c r="J32" s="1">
        <f t="shared" si="12"/>
        <v>6</v>
      </c>
      <c r="K32" s="1">
        <f t="shared" si="12"/>
        <v>7</v>
      </c>
      <c r="L32" s="1">
        <f t="shared" si="12"/>
        <v>8</v>
      </c>
      <c r="M32" s="1">
        <f t="shared" si="12"/>
        <v>9</v>
      </c>
      <c r="N32" s="1">
        <f t="shared" si="12"/>
        <v>10</v>
      </c>
      <c r="O32" s="1">
        <f t="shared" si="12"/>
        <v>11</v>
      </c>
    </row>
    <row r="33" spans="2:15" x14ac:dyDescent="0.3">
      <c r="B33" s="1">
        <v>3</v>
      </c>
      <c r="C33" s="1">
        <f t="shared" si="11"/>
        <v>1.183431952662722E-2</v>
      </c>
      <c r="E33" s="1">
        <v>2</v>
      </c>
      <c r="F33" s="1">
        <f t="shared" ref="F33:O41" si="13">$E33+F$31</f>
        <v>3</v>
      </c>
      <c r="G33" s="1">
        <f t="shared" si="13"/>
        <v>4</v>
      </c>
      <c r="H33" s="1">
        <f t="shared" si="13"/>
        <v>5</v>
      </c>
      <c r="I33" s="1">
        <f t="shared" si="13"/>
        <v>6</v>
      </c>
      <c r="J33" s="1">
        <f t="shared" si="13"/>
        <v>7</v>
      </c>
      <c r="K33" s="1">
        <f t="shared" si="13"/>
        <v>8</v>
      </c>
      <c r="L33" s="1">
        <f t="shared" si="13"/>
        <v>9</v>
      </c>
      <c r="M33" s="1">
        <f t="shared" si="13"/>
        <v>10</v>
      </c>
      <c r="N33" s="1">
        <f t="shared" si="13"/>
        <v>11</v>
      </c>
      <c r="O33" s="1">
        <f t="shared" si="13"/>
        <v>12</v>
      </c>
    </row>
    <row r="34" spans="2:15" x14ac:dyDescent="0.3">
      <c r="B34" s="1">
        <v>4</v>
      </c>
      <c r="C34" s="1">
        <f t="shared" si="11"/>
        <v>1.7751479289940829E-2</v>
      </c>
      <c r="E34" s="1">
        <v>3</v>
      </c>
      <c r="F34" s="1">
        <f t="shared" si="13"/>
        <v>4</v>
      </c>
      <c r="G34" s="1">
        <f t="shared" si="13"/>
        <v>5</v>
      </c>
      <c r="H34" s="1">
        <f t="shared" si="13"/>
        <v>6</v>
      </c>
      <c r="I34" s="1">
        <f t="shared" si="13"/>
        <v>7</v>
      </c>
      <c r="J34" s="1">
        <f t="shared" si="13"/>
        <v>8</v>
      </c>
      <c r="K34" s="1">
        <f t="shared" si="13"/>
        <v>9</v>
      </c>
      <c r="L34" s="1">
        <f t="shared" si="13"/>
        <v>10</v>
      </c>
      <c r="M34" s="1">
        <f t="shared" si="13"/>
        <v>11</v>
      </c>
      <c r="N34" s="1">
        <f t="shared" si="13"/>
        <v>12</v>
      </c>
      <c r="O34" s="1">
        <f t="shared" si="13"/>
        <v>13</v>
      </c>
    </row>
    <row r="35" spans="2:15" x14ac:dyDescent="0.3">
      <c r="B35" s="1">
        <v>5</v>
      </c>
      <c r="C35" s="1">
        <f t="shared" si="11"/>
        <v>2.3668639053254441E-2</v>
      </c>
      <c r="E35" s="1">
        <v>4</v>
      </c>
      <c r="F35" s="1">
        <f t="shared" si="13"/>
        <v>5</v>
      </c>
      <c r="G35" s="1">
        <f t="shared" si="13"/>
        <v>6</v>
      </c>
      <c r="H35" s="1">
        <f t="shared" si="13"/>
        <v>7</v>
      </c>
      <c r="I35" s="1">
        <f t="shared" si="13"/>
        <v>8</v>
      </c>
      <c r="J35" s="1">
        <f t="shared" si="13"/>
        <v>9</v>
      </c>
      <c r="K35" s="1">
        <f t="shared" si="13"/>
        <v>10</v>
      </c>
      <c r="L35" s="1">
        <f t="shared" si="13"/>
        <v>11</v>
      </c>
      <c r="M35" s="1">
        <f t="shared" si="13"/>
        <v>12</v>
      </c>
      <c r="N35" s="1">
        <f t="shared" si="13"/>
        <v>13</v>
      </c>
      <c r="O35" s="1">
        <f t="shared" si="13"/>
        <v>14</v>
      </c>
    </row>
    <row r="36" spans="2:15" x14ac:dyDescent="0.3">
      <c r="B36" s="1">
        <v>6</v>
      </c>
      <c r="C36" s="1">
        <f t="shared" si="11"/>
        <v>2.9585798816568053E-2</v>
      </c>
      <c r="E36" s="1">
        <v>5</v>
      </c>
      <c r="F36" s="1">
        <f t="shared" si="13"/>
        <v>6</v>
      </c>
      <c r="G36" s="1">
        <f t="shared" si="13"/>
        <v>7</v>
      </c>
      <c r="H36" s="1">
        <f t="shared" si="13"/>
        <v>8</v>
      </c>
      <c r="I36" s="1">
        <f t="shared" si="13"/>
        <v>9</v>
      </c>
      <c r="J36" s="1">
        <f t="shared" si="13"/>
        <v>10</v>
      </c>
      <c r="K36" s="1">
        <f t="shared" si="13"/>
        <v>11</v>
      </c>
      <c r="L36" s="1">
        <f t="shared" si="13"/>
        <v>12</v>
      </c>
      <c r="M36" s="1">
        <f t="shared" si="13"/>
        <v>13</v>
      </c>
      <c r="N36" s="1">
        <f t="shared" si="13"/>
        <v>14</v>
      </c>
      <c r="O36" s="1">
        <f t="shared" si="13"/>
        <v>15</v>
      </c>
    </row>
    <row r="37" spans="2:15" x14ac:dyDescent="0.3">
      <c r="B37" s="1">
        <v>7</v>
      </c>
      <c r="C37" s="1">
        <f t="shared" si="11"/>
        <v>3.5502958579881665E-2</v>
      </c>
      <c r="E37" s="1">
        <v>6</v>
      </c>
      <c r="F37" s="1">
        <f t="shared" si="13"/>
        <v>7</v>
      </c>
      <c r="G37" s="1">
        <f t="shared" si="13"/>
        <v>8</v>
      </c>
      <c r="H37" s="1">
        <f t="shared" si="13"/>
        <v>9</v>
      </c>
      <c r="I37" s="1">
        <f t="shared" si="13"/>
        <v>10</v>
      </c>
      <c r="J37" s="1">
        <f t="shared" si="13"/>
        <v>11</v>
      </c>
      <c r="K37" s="1">
        <f t="shared" si="13"/>
        <v>12</v>
      </c>
      <c r="L37" s="1">
        <f t="shared" si="13"/>
        <v>13</v>
      </c>
      <c r="M37" s="1">
        <f t="shared" si="13"/>
        <v>14</v>
      </c>
      <c r="N37" s="1">
        <f t="shared" si="13"/>
        <v>15</v>
      </c>
      <c r="O37" s="1">
        <f t="shared" si="13"/>
        <v>16</v>
      </c>
    </row>
    <row r="38" spans="2:15" x14ac:dyDescent="0.3">
      <c r="B38" s="1">
        <v>8</v>
      </c>
      <c r="C38" s="1">
        <f t="shared" si="11"/>
        <v>4.1420118343195277E-2</v>
      </c>
      <c r="E38" s="1">
        <v>7</v>
      </c>
      <c r="F38" s="1">
        <f t="shared" si="13"/>
        <v>8</v>
      </c>
      <c r="G38" s="1">
        <f t="shared" si="13"/>
        <v>9</v>
      </c>
      <c r="H38" s="1">
        <f t="shared" si="13"/>
        <v>10</v>
      </c>
      <c r="I38" s="1">
        <f t="shared" si="13"/>
        <v>11</v>
      </c>
      <c r="J38" s="1">
        <f t="shared" si="13"/>
        <v>12</v>
      </c>
      <c r="K38" s="1">
        <f t="shared" si="13"/>
        <v>13</v>
      </c>
      <c r="L38" s="1">
        <f t="shared" si="13"/>
        <v>14</v>
      </c>
      <c r="M38" s="1">
        <f t="shared" si="13"/>
        <v>15</v>
      </c>
      <c r="N38" s="1">
        <f t="shared" si="13"/>
        <v>16</v>
      </c>
      <c r="O38" s="1">
        <f t="shared" si="13"/>
        <v>17</v>
      </c>
    </row>
    <row r="39" spans="2:15" x14ac:dyDescent="0.3">
      <c r="B39" s="1">
        <v>9</v>
      </c>
      <c r="C39" s="1">
        <f t="shared" si="11"/>
        <v>4.7337278106508889E-2</v>
      </c>
      <c r="E39" s="1">
        <v>8</v>
      </c>
      <c r="F39" s="1">
        <f t="shared" si="13"/>
        <v>9</v>
      </c>
      <c r="G39" s="1">
        <f t="shared" si="13"/>
        <v>10</v>
      </c>
      <c r="H39" s="1">
        <f t="shared" si="13"/>
        <v>11</v>
      </c>
      <c r="I39" s="1">
        <f t="shared" si="13"/>
        <v>12</v>
      </c>
      <c r="J39" s="1">
        <f t="shared" si="13"/>
        <v>13</v>
      </c>
      <c r="K39" s="1">
        <f t="shared" si="13"/>
        <v>14</v>
      </c>
      <c r="L39" s="1">
        <f t="shared" si="13"/>
        <v>15</v>
      </c>
      <c r="M39" s="1">
        <f t="shared" si="13"/>
        <v>16</v>
      </c>
      <c r="N39" s="1">
        <f t="shared" si="13"/>
        <v>17</v>
      </c>
      <c r="O39" s="1">
        <f t="shared" si="13"/>
        <v>18</v>
      </c>
    </row>
    <row r="40" spans="2:15" x14ac:dyDescent="0.3">
      <c r="B40" s="1">
        <v>10</v>
      </c>
      <c r="C40" s="1">
        <f t="shared" si="11"/>
        <v>5.32544378698225E-2</v>
      </c>
      <c r="E40" s="1">
        <v>9</v>
      </c>
      <c r="F40" s="1">
        <f t="shared" si="13"/>
        <v>10</v>
      </c>
      <c r="G40" s="1">
        <f t="shared" si="13"/>
        <v>11</v>
      </c>
      <c r="H40" s="1">
        <f t="shared" si="13"/>
        <v>12</v>
      </c>
      <c r="I40" s="1">
        <f t="shared" si="13"/>
        <v>13</v>
      </c>
      <c r="J40" s="1">
        <f t="shared" si="13"/>
        <v>14</v>
      </c>
      <c r="K40" s="1">
        <f t="shared" si="13"/>
        <v>15</v>
      </c>
      <c r="L40" s="1">
        <f t="shared" si="13"/>
        <v>16</v>
      </c>
      <c r="M40" s="1">
        <f t="shared" si="13"/>
        <v>17</v>
      </c>
      <c r="N40" s="1">
        <f t="shared" si="13"/>
        <v>18</v>
      </c>
      <c r="O40" s="1">
        <f t="shared" si="13"/>
        <v>19</v>
      </c>
    </row>
    <row r="41" spans="2:15" x14ac:dyDescent="0.3">
      <c r="B41" s="1">
        <v>11</v>
      </c>
      <c r="C41" s="1">
        <f t="shared" si="11"/>
        <v>9.4674556213017763E-2</v>
      </c>
      <c r="E41" s="1">
        <v>10</v>
      </c>
      <c r="F41" s="1">
        <f t="shared" si="13"/>
        <v>11</v>
      </c>
      <c r="G41" s="1">
        <f t="shared" si="13"/>
        <v>12</v>
      </c>
      <c r="H41" s="1">
        <f t="shared" si="13"/>
        <v>13</v>
      </c>
      <c r="I41" s="1">
        <f t="shared" si="13"/>
        <v>14</v>
      </c>
      <c r="J41" s="1">
        <f t="shared" si="13"/>
        <v>15</v>
      </c>
      <c r="K41" s="1">
        <f t="shared" si="13"/>
        <v>16</v>
      </c>
      <c r="L41" s="1">
        <f t="shared" si="13"/>
        <v>17</v>
      </c>
      <c r="M41" s="1">
        <f t="shared" si="13"/>
        <v>18</v>
      </c>
      <c r="N41" s="1">
        <f t="shared" si="13"/>
        <v>19</v>
      </c>
      <c r="O41" s="1">
        <f t="shared" si="13"/>
        <v>20</v>
      </c>
    </row>
    <row r="42" spans="2:15" x14ac:dyDescent="0.3">
      <c r="B42" s="1">
        <v>12</v>
      </c>
      <c r="C42" s="1">
        <f t="shared" si="11"/>
        <v>8.8757396449704151E-2</v>
      </c>
    </row>
    <row r="43" spans="2:15" x14ac:dyDescent="0.3">
      <c r="B43" s="1">
        <v>13</v>
      </c>
      <c r="C43" s="1">
        <f t="shared" si="11"/>
        <v>8.2840236686390553E-2</v>
      </c>
      <c r="E43" s="1"/>
      <c r="F43" s="1">
        <v>1</v>
      </c>
      <c r="G43" s="1">
        <v>2</v>
      </c>
      <c r="H43" s="1">
        <v>3</v>
      </c>
      <c r="I43" s="1">
        <v>4</v>
      </c>
      <c r="J43" s="1">
        <v>5</v>
      </c>
      <c r="K43" s="1">
        <v>6</v>
      </c>
      <c r="L43" s="1">
        <v>7</v>
      </c>
      <c r="M43" s="1">
        <v>8</v>
      </c>
      <c r="N43" s="1">
        <v>9</v>
      </c>
      <c r="O43" s="1">
        <v>10</v>
      </c>
    </row>
    <row r="44" spans="2:15" x14ac:dyDescent="0.3">
      <c r="B44" s="1">
        <v>14</v>
      </c>
      <c r="C44" s="1">
        <f t="shared" si="11"/>
        <v>7.6923076923076941E-2</v>
      </c>
      <c r="E44" s="1">
        <v>1</v>
      </c>
      <c r="F44" s="1">
        <f>Inittialize!$F3*Inittialize!A$21</f>
        <v>5.9171597633136102E-3</v>
      </c>
      <c r="G44" s="1">
        <f>Inittialize!$F3*Inittialize!B$21</f>
        <v>5.9171597633136102E-3</v>
      </c>
      <c r="H44" s="1">
        <f>Inittialize!$F3*Inittialize!C$21</f>
        <v>5.9171597633136102E-3</v>
      </c>
      <c r="I44" s="1">
        <f>Inittialize!$F3*Inittialize!D$21</f>
        <v>5.9171597633136102E-3</v>
      </c>
      <c r="J44" s="1">
        <f>Inittialize!$F3*Inittialize!E$21</f>
        <v>5.9171597633136102E-3</v>
      </c>
      <c r="K44" s="1">
        <f>Inittialize!$F3*Inittialize!F$21</f>
        <v>5.9171597633136102E-3</v>
      </c>
      <c r="L44" s="1">
        <f>Inittialize!$F3*Inittialize!G$21</f>
        <v>5.9171597633136102E-3</v>
      </c>
      <c r="M44" s="1">
        <f>Inittialize!$F3*Inittialize!H$21</f>
        <v>5.9171597633136102E-3</v>
      </c>
      <c r="N44" s="1">
        <f>Inittialize!$F3*Inittialize!I$21</f>
        <v>5.9171597633136102E-3</v>
      </c>
      <c r="O44" s="1">
        <f>Inittialize!$F3*Inittialize!J$21</f>
        <v>2.3668639053254441E-2</v>
      </c>
    </row>
    <row r="45" spans="2:15" x14ac:dyDescent="0.3">
      <c r="B45" s="1">
        <v>15</v>
      </c>
      <c r="C45" s="1">
        <f t="shared" si="11"/>
        <v>7.1005917159763329E-2</v>
      </c>
      <c r="E45" s="1">
        <v>2</v>
      </c>
      <c r="F45" s="1">
        <f>Inittialize!$F4*Inittialize!A$21</f>
        <v>5.9171597633136102E-3</v>
      </c>
      <c r="G45" s="1">
        <f>Inittialize!$F4*Inittialize!B$21</f>
        <v>5.9171597633136102E-3</v>
      </c>
      <c r="H45" s="1">
        <f>Inittialize!$F4*Inittialize!C$21</f>
        <v>5.9171597633136102E-3</v>
      </c>
      <c r="I45" s="1">
        <f>Inittialize!$F4*Inittialize!D$21</f>
        <v>5.9171597633136102E-3</v>
      </c>
      <c r="J45" s="1">
        <f>Inittialize!$F4*Inittialize!E$21</f>
        <v>5.9171597633136102E-3</v>
      </c>
      <c r="K45" s="1">
        <f>Inittialize!$F4*Inittialize!F$21</f>
        <v>5.9171597633136102E-3</v>
      </c>
      <c r="L45" s="1">
        <f>Inittialize!$F4*Inittialize!G$21</f>
        <v>5.9171597633136102E-3</v>
      </c>
      <c r="M45" s="1">
        <f>Inittialize!$F4*Inittialize!H$21</f>
        <v>5.9171597633136102E-3</v>
      </c>
      <c r="N45" s="1">
        <f>Inittialize!$F4*Inittialize!I$21</f>
        <v>5.9171597633136102E-3</v>
      </c>
      <c r="O45" s="1">
        <f>Inittialize!$F4*Inittialize!J$21</f>
        <v>2.3668639053254441E-2</v>
      </c>
    </row>
    <row r="46" spans="2:15" x14ac:dyDescent="0.3">
      <c r="B46" s="1">
        <v>16</v>
      </c>
      <c r="C46" s="1">
        <f t="shared" si="11"/>
        <v>6.5088757396449717E-2</v>
      </c>
      <c r="E46" s="1">
        <v>3</v>
      </c>
      <c r="F46" s="1">
        <f>Inittialize!$F5*Inittialize!A$21</f>
        <v>5.9171597633136102E-3</v>
      </c>
      <c r="G46" s="1">
        <f>Inittialize!$F5*Inittialize!B$21</f>
        <v>5.9171597633136102E-3</v>
      </c>
      <c r="H46" s="1">
        <f>Inittialize!$F5*Inittialize!C$21</f>
        <v>5.9171597633136102E-3</v>
      </c>
      <c r="I46" s="1">
        <f>Inittialize!$F5*Inittialize!D$21</f>
        <v>5.9171597633136102E-3</v>
      </c>
      <c r="J46" s="1">
        <f>Inittialize!$F5*Inittialize!E$21</f>
        <v>5.9171597633136102E-3</v>
      </c>
      <c r="K46" s="1">
        <f>Inittialize!$F5*Inittialize!F$21</f>
        <v>5.9171597633136102E-3</v>
      </c>
      <c r="L46" s="1">
        <f>Inittialize!$F5*Inittialize!G$21</f>
        <v>5.9171597633136102E-3</v>
      </c>
      <c r="M46" s="1">
        <f>Inittialize!$F5*Inittialize!H$21</f>
        <v>5.9171597633136102E-3</v>
      </c>
      <c r="N46" s="1">
        <f>Inittialize!$F5*Inittialize!I$21</f>
        <v>5.9171597633136102E-3</v>
      </c>
      <c r="O46" s="1">
        <f>Inittialize!$F5*Inittialize!J$21</f>
        <v>2.3668639053254441E-2</v>
      </c>
    </row>
    <row r="47" spans="2:15" x14ac:dyDescent="0.3">
      <c r="B47" s="1">
        <v>17</v>
      </c>
      <c r="C47" s="1">
        <f t="shared" si="11"/>
        <v>5.9171597633136105E-2</v>
      </c>
      <c r="E47" s="1">
        <v>4</v>
      </c>
      <c r="F47" s="1">
        <f>Inittialize!$F6*Inittialize!A$21</f>
        <v>5.9171597633136102E-3</v>
      </c>
      <c r="G47" s="1">
        <f>Inittialize!$F6*Inittialize!B$21</f>
        <v>5.9171597633136102E-3</v>
      </c>
      <c r="H47" s="1">
        <f>Inittialize!$F6*Inittialize!C$21</f>
        <v>5.9171597633136102E-3</v>
      </c>
      <c r="I47" s="1">
        <f>Inittialize!$F6*Inittialize!D$21</f>
        <v>5.9171597633136102E-3</v>
      </c>
      <c r="J47" s="1">
        <f>Inittialize!$F6*Inittialize!E$21</f>
        <v>5.9171597633136102E-3</v>
      </c>
      <c r="K47" s="1">
        <f>Inittialize!$F6*Inittialize!F$21</f>
        <v>5.9171597633136102E-3</v>
      </c>
      <c r="L47" s="1">
        <f>Inittialize!$F6*Inittialize!G$21</f>
        <v>5.9171597633136102E-3</v>
      </c>
      <c r="M47" s="1">
        <f>Inittialize!$F6*Inittialize!H$21</f>
        <v>5.9171597633136102E-3</v>
      </c>
      <c r="N47" s="1">
        <f>Inittialize!$F6*Inittialize!I$21</f>
        <v>5.9171597633136102E-3</v>
      </c>
      <c r="O47" s="1">
        <f>Inittialize!$F6*Inittialize!J$21</f>
        <v>2.3668639053254441E-2</v>
      </c>
    </row>
    <row r="48" spans="2:15" x14ac:dyDescent="0.3">
      <c r="B48" s="1">
        <v>18</v>
      </c>
      <c r="C48" s="1">
        <f t="shared" si="11"/>
        <v>5.3254437869822494E-2</v>
      </c>
      <c r="E48" s="1">
        <v>5</v>
      </c>
      <c r="F48" s="1">
        <f>Inittialize!$F7*Inittialize!A$21</f>
        <v>5.9171597633136102E-3</v>
      </c>
      <c r="G48" s="1">
        <f>Inittialize!$F7*Inittialize!B$21</f>
        <v>5.9171597633136102E-3</v>
      </c>
      <c r="H48" s="1">
        <f>Inittialize!$F7*Inittialize!C$21</f>
        <v>5.9171597633136102E-3</v>
      </c>
      <c r="I48" s="1">
        <f>Inittialize!$F7*Inittialize!D$21</f>
        <v>5.9171597633136102E-3</v>
      </c>
      <c r="J48" s="1">
        <f>Inittialize!$F7*Inittialize!E$21</f>
        <v>5.9171597633136102E-3</v>
      </c>
      <c r="K48" s="1">
        <f>Inittialize!$F7*Inittialize!F$21</f>
        <v>5.9171597633136102E-3</v>
      </c>
      <c r="L48" s="1">
        <f>Inittialize!$F7*Inittialize!G$21</f>
        <v>5.9171597633136102E-3</v>
      </c>
      <c r="M48" s="1">
        <f>Inittialize!$F7*Inittialize!H$21</f>
        <v>5.9171597633136102E-3</v>
      </c>
      <c r="N48" s="1">
        <f>Inittialize!$F7*Inittialize!I$21</f>
        <v>5.9171597633136102E-3</v>
      </c>
      <c r="O48" s="1">
        <f>Inittialize!$F7*Inittialize!J$21</f>
        <v>2.3668639053254441E-2</v>
      </c>
    </row>
    <row r="49" spans="2:15" x14ac:dyDescent="0.3">
      <c r="B49" s="1">
        <v>19</v>
      </c>
      <c r="C49" s="1">
        <f t="shared" si="11"/>
        <v>4.7337278106508882E-2</v>
      </c>
      <c r="E49" s="1">
        <v>6</v>
      </c>
      <c r="F49" s="1">
        <f>Inittialize!$F8*Inittialize!A$21</f>
        <v>5.9171597633136102E-3</v>
      </c>
      <c r="G49" s="1">
        <f>Inittialize!$F8*Inittialize!B$21</f>
        <v>5.9171597633136102E-3</v>
      </c>
      <c r="H49" s="1">
        <f>Inittialize!$F8*Inittialize!C$21</f>
        <v>5.9171597633136102E-3</v>
      </c>
      <c r="I49" s="1">
        <f>Inittialize!$F8*Inittialize!D$21</f>
        <v>5.9171597633136102E-3</v>
      </c>
      <c r="J49" s="1">
        <f>Inittialize!$F8*Inittialize!E$21</f>
        <v>5.9171597633136102E-3</v>
      </c>
      <c r="K49" s="1">
        <f>Inittialize!$F8*Inittialize!F$21</f>
        <v>5.9171597633136102E-3</v>
      </c>
      <c r="L49" s="1">
        <f>Inittialize!$F8*Inittialize!G$21</f>
        <v>5.9171597633136102E-3</v>
      </c>
      <c r="M49" s="1">
        <f>Inittialize!$F8*Inittialize!H$21</f>
        <v>5.9171597633136102E-3</v>
      </c>
      <c r="N49" s="1">
        <f>Inittialize!$F8*Inittialize!I$21</f>
        <v>5.9171597633136102E-3</v>
      </c>
      <c r="O49" s="1">
        <f>Inittialize!$F8*Inittialize!J$21</f>
        <v>2.3668639053254441E-2</v>
      </c>
    </row>
    <row r="50" spans="2:15" x14ac:dyDescent="0.3">
      <c r="B50" s="1">
        <v>20</v>
      </c>
      <c r="C50" s="1">
        <f t="shared" si="11"/>
        <v>9.4674556213017763E-2</v>
      </c>
      <c r="E50" s="1">
        <v>7</v>
      </c>
      <c r="F50" s="1">
        <f>Inittialize!$F9*Inittialize!A$21</f>
        <v>5.9171597633136102E-3</v>
      </c>
      <c r="G50" s="1">
        <f>Inittialize!$F9*Inittialize!B$21</f>
        <v>5.9171597633136102E-3</v>
      </c>
      <c r="H50" s="1">
        <f>Inittialize!$F9*Inittialize!C$21</f>
        <v>5.9171597633136102E-3</v>
      </c>
      <c r="I50" s="1">
        <f>Inittialize!$F9*Inittialize!D$21</f>
        <v>5.9171597633136102E-3</v>
      </c>
      <c r="J50" s="1">
        <f>Inittialize!$F9*Inittialize!E$21</f>
        <v>5.9171597633136102E-3</v>
      </c>
      <c r="K50" s="1">
        <f>Inittialize!$F9*Inittialize!F$21</f>
        <v>5.9171597633136102E-3</v>
      </c>
      <c r="L50" s="1">
        <f>Inittialize!$F9*Inittialize!G$21</f>
        <v>5.9171597633136102E-3</v>
      </c>
      <c r="M50" s="1">
        <f>Inittialize!$F9*Inittialize!H$21</f>
        <v>5.9171597633136102E-3</v>
      </c>
      <c r="N50" s="1">
        <f>Inittialize!$F9*Inittialize!I$21</f>
        <v>5.9171597633136102E-3</v>
      </c>
      <c r="O50" s="1">
        <f>Inittialize!$F9*Inittialize!J$21</f>
        <v>2.3668639053254441E-2</v>
      </c>
    </row>
    <row r="51" spans="2:15" x14ac:dyDescent="0.3">
      <c r="B51" s="1" t="s">
        <v>2</v>
      </c>
      <c r="C51" s="1">
        <f>SUM(C32:C50)</f>
        <v>1.0000000000000002</v>
      </c>
      <c r="E51" s="1">
        <v>8</v>
      </c>
      <c r="F51" s="1">
        <f>Inittialize!$F10*Inittialize!A$21</f>
        <v>5.9171597633136102E-3</v>
      </c>
      <c r="G51" s="1">
        <f>Inittialize!$F10*Inittialize!B$21</f>
        <v>5.9171597633136102E-3</v>
      </c>
      <c r="H51" s="1">
        <f>Inittialize!$F10*Inittialize!C$21</f>
        <v>5.9171597633136102E-3</v>
      </c>
      <c r="I51" s="1">
        <f>Inittialize!$F10*Inittialize!D$21</f>
        <v>5.9171597633136102E-3</v>
      </c>
      <c r="J51" s="1">
        <f>Inittialize!$F10*Inittialize!E$21</f>
        <v>5.9171597633136102E-3</v>
      </c>
      <c r="K51" s="1">
        <f>Inittialize!$F10*Inittialize!F$21</f>
        <v>5.9171597633136102E-3</v>
      </c>
      <c r="L51" s="1">
        <f>Inittialize!$F10*Inittialize!G$21</f>
        <v>5.9171597633136102E-3</v>
      </c>
      <c r="M51" s="1">
        <f>Inittialize!$F10*Inittialize!H$21</f>
        <v>5.9171597633136102E-3</v>
      </c>
      <c r="N51" s="1">
        <f>Inittialize!$F10*Inittialize!I$21</f>
        <v>5.9171597633136102E-3</v>
      </c>
      <c r="O51" s="1">
        <f>Inittialize!$F10*Inittialize!J$21</f>
        <v>2.3668639053254441E-2</v>
      </c>
    </row>
    <row r="52" spans="2:15" x14ac:dyDescent="0.3">
      <c r="E52" s="1">
        <v>9</v>
      </c>
      <c r="F52" s="1">
        <f>Inittialize!$F11*Inittialize!A$21</f>
        <v>5.9171597633136102E-3</v>
      </c>
      <c r="G52" s="1">
        <f>Inittialize!$F11*Inittialize!B$21</f>
        <v>5.9171597633136102E-3</v>
      </c>
      <c r="H52" s="1">
        <f>Inittialize!$F11*Inittialize!C$21</f>
        <v>5.9171597633136102E-3</v>
      </c>
      <c r="I52" s="1">
        <f>Inittialize!$F11*Inittialize!D$21</f>
        <v>5.9171597633136102E-3</v>
      </c>
      <c r="J52" s="1">
        <f>Inittialize!$F11*Inittialize!E$21</f>
        <v>5.9171597633136102E-3</v>
      </c>
      <c r="K52" s="1">
        <f>Inittialize!$F11*Inittialize!F$21</f>
        <v>5.9171597633136102E-3</v>
      </c>
      <c r="L52" s="1">
        <f>Inittialize!$F11*Inittialize!G$21</f>
        <v>5.9171597633136102E-3</v>
      </c>
      <c r="M52" s="1">
        <f>Inittialize!$F11*Inittialize!H$21</f>
        <v>5.9171597633136102E-3</v>
      </c>
      <c r="N52" s="1">
        <f>Inittialize!$F11*Inittialize!I$21</f>
        <v>5.9171597633136102E-3</v>
      </c>
      <c r="O52" s="1">
        <f>Inittialize!$F11*Inittialize!J$21</f>
        <v>2.3668639053254441E-2</v>
      </c>
    </row>
    <row r="53" spans="2:15" x14ac:dyDescent="0.3">
      <c r="E53" s="1">
        <v>10</v>
      </c>
      <c r="F53" s="1">
        <f>Inittialize!$F12*Inittialize!A$21</f>
        <v>2.3668639053254441E-2</v>
      </c>
      <c r="G53" s="1">
        <f>Inittialize!$F12*Inittialize!B$21</f>
        <v>2.3668639053254441E-2</v>
      </c>
      <c r="H53" s="1">
        <f>Inittialize!$F12*Inittialize!C$21</f>
        <v>2.3668639053254441E-2</v>
      </c>
      <c r="I53" s="1">
        <f>Inittialize!$F12*Inittialize!D$21</f>
        <v>2.3668639053254441E-2</v>
      </c>
      <c r="J53" s="1">
        <f>Inittialize!$F12*Inittialize!E$21</f>
        <v>2.3668639053254441E-2</v>
      </c>
      <c r="K53" s="1">
        <f>Inittialize!$F12*Inittialize!F$21</f>
        <v>2.3668639053254441E-2</v>
      </c>
      <c r="L53" s="1">
        <f>Inittialize!$F12*Inittialize!G$21</f>
        <v>2.3668639053254441E-2</v>
      </c>
      <c r="M53" s="1">
        <f>Inittialize!$F12*Inittialize!H$21</f>
        <v>2.3668639053254441E-2</v>
      </c>
      <c r="N53" s="1">
        <f>Inittialize!$F12*Inittialize!I$21</f>
        <v>2.3668639053254441E-2</v>
      </c>
      <c r="O53" s="1">
        <f>Inittialize!$F12*Inittialize!J$21</f>
        <v>9.4674556213017763E-2</v>
      </c>
    </row>
    <row r="56" spans="2:15" x14ac:dyDescent="0.3">
      <c r="B56" s="1" t="s">
        <v>292</v>
      </c>
      <c r="C56" s="1" t="s">
        <v>14</v>
      </c>
      <c r="E56" s="1"/>
      <c r="F56" s="1">
        <v>1</v>
      </c>
      <c r="G56" s="1">
        <v>2</v>
      </c>
      <c r="H56" s="1">
        <v>3</v>
      </c>
      <c r="I56" s="1">
        <v>4</v>
      </c>
      <c r="J56" s="1">
        <v>5</v>
      </c>
      <c r="K56" s="1">
        <v>6</v>
      </c>
      <c r="L56" s="1">
        <v>7</v>
      </c>
      <c r="M56" s="1">
        <v>8</v>
      </c>
      <c r="N56" s="1">
        <v>9</v>
      </c>
      <c r="O56" s="1">
        <v>10</v>
      </c>
    </row>
    <row r="57" spans="2:15" x14ac:dyDescent="0.3">
      <c r="B57" s="1">
        <v>3</v>
      </c>
      <c r="C57" s="1">
        <f t="shared" ref="C57:C84" si="14">SUMIF($F$57:$O$75,B57,$F$78:$O$96)</f>
        <v>4.5516613563950848E-4</v>
      </c>
      <c r="E57" s="1">
        <v>2</v>
      </c>
      <c r="F57" s="1">
        <f t="shared" ref="F57:O57" si="15">$E57+F$56</f>
        <v>3</v>
      </c>
      <c r="G57" s="1">
        <f t="shared" si="15"/>
        <v>4</v>
      </c>
      <c r="H57" s="1">
        <f t="shared" si="15"/>
        <v>5</v>
      </c>
      <c r="I57" s="1">
        <f t="shared" si="15"/>
        <v>6</v>
      </c>
      <c r="J57" s="1">
        <f t="shared" si="15"/>
        <v>7</v>
      </c>
      <c r="K57" s="1">
        <f t="shared" si="15"/>
        <v>8</v>
      </c>
      <c r="L57" s="1">
        <f t="shared" si="15"/>
        <v>9</v>
      </c>
      <c r="M57" s="1">
        <f t="shared" si="15"/>
        <v>10</v>
      </c>
      <c r="N57" s="1">
        <f t="shared" si="15"/>
        <v>11</v>
      </c>
      <c r="O57" s="1">
        <f t="shared" si="15"/>
        <v>12</v>
      </c>
    </row>
    <row r="58" spans="2:15" x14ac:dyDescent="0.3">
      <c r="B58" s="1">
        <v>4</v>
      </c>
      <c r="C58" s="1">
        <f t="shared" si="14"/>
        <v>1.3654984069185255E-3</v>
      </c>
      <c r="E58" s="1">
        <v>3</v>
      </c>
      <c r="F58" s="1">
        <f t="shared" ref="F58:F75" si="16">$E58+F$56</f>
        <v>4</v>
      </c>
      <c r="G58" s="1">
        <f t="shared" ref="G58:O69" si="17">$E58+G$56</f>
        <v>5</v>
      </c>
      <c r="H58" s="1">
        <f t="shared" si="17"/>
        <v>6</v>
      </c>
      <c r="I58" s="1">
        <f t="shared" si="17"/>
        <v>7</v>
      </c>
      <c r="J58" s="1">
        <f t="shared" si="17"/>
        <v>8</v>
      </c>
      <c r="K58" s="1">
        <f t="shared" si="17"/>
        <v>9</v>
      </c>
      <c r="L58" s="1">
        <f t="shared" si="17"/>
        <v>10</v>
      </c>
      <c r="M58" s="1">
        <f t="shared" si="17"/>
        <v>11</v>
      </c>
      <c r="N58" s="1">
        <f t="shared" si="17"/>
        <v>12</v>
      </c>
      <c r="O58" s="1">
        <f t="shared" si="17"/>
        <v>13</v>
      </c>
    </row>
    <row r="59" spans="2:15" x14ac:dyDescent="0.3">
      <c r="B59" s="1">
        <v>5</v>
      </c>
      <c r="C59" s="1">
        <f t="shared" si="14"/>
        <v>2.730996813837051E-3</v>
      </c>
      <c r="E59" s="1">
        <v>4</v>
      </c>
      <c r="F59" s="1">
        <f t="shared" si="16"/>
        <v>5</v>
      </c>
      <c r="G59" s="1">
        <f t="shared" si="17"/>
        <v>6</v>
      </c>
      <c r="H59" s="1">
        <f t="shared" si="17"/>
        <v>7</v>
      </c>
      <c r="I59" s="1">
        <f t="shared" si="17"/>
        <v>8</v>
      </c>
      <c r="J59" s="1">
        <f t="shared" si="17"/>
        <v>9</v>
      </c>
      <c r="K59" s="1">
        <f t="shared" si="17"/>
        <v>10</v>
      </c>
      <c r="L59" s="1">
        <f t="shared" si="17"/>
        <v>11</v>
      </c>
      <c r="M59" s="1">
        <f t="shared" si="17"/>
        <v>12</v>
      </c>
      <c r="N59" s="1">
        <f t="shared" si="17"/>
        <v>13</v>
      </c>
      <c r="O59" s="1">
        <f t="shared" si="17"/>
        <v>14</v>
      </c>
    </row>
    <row r="60" spans="2:15" x14ac:dyDescent="0.3">
      <c r="B60" s="1">
        <v>6</v>
      </c>
      <c r="C60" s="1">
        <f t="shared" si="14"/>
        <v>4.5516613563950847E-3</v>
      </c>
      <c r="E60" s="1">
        <v>5</v>
      </c>
      <c r="F60" s="1">
        <f t="shared" si="16"/>
        <v>6</v>
      </c>
      <c r="G60" s="1">
        <f t="shared" si="17"/>
        <v>7</v>
      </c>
      <c r="H60" s="1">
        <f t="shared" si="17"/>
        <v>8</v>
      </c>
      <c r="I60" s="1">
        <f t="shared" si="17"/>
        <v>9</v>
      </c>
      <c r="J60" s="1">
        <f t="shared" si="17"/>
        <v>10</v>
      </c>
      <c r="K60" s="1">
        <f t="shared" si="17"/>
        <v>11</v>
      </c>
      <c r="L60" s="1">
        <f t="shared" si="17"/>
        <v>12</v>
      </c>
      <c r="M60" s="1">
        <f t="shared" si="17"/>
        <v>13</v>
      </c>
      <c r="N60" s="1">
        <f t="shared" si="17"/>
        <v>14</v>
      </c>
      <c r="O60" s="1">
        <f t="shared" si="17"/>
        <v>15</v>
      </c>
    </row>
    <row r="61" spans="2:15" x14ac:dyDescent="0.3">
      <c r="B61" s="1">
        <v>7</v>
      </c>
      <c r="C61" s="1">
        <f t="shared" si="14"/>
        <v>6.8274920345926275E-3</v>
      </c>
      <c r="E61" s="1">
        <v>6</v>
      </c>
      <c r="F61" s="1">
        <f t="shared" si="16"/>
        <v>7</v>
      </c>
      <c r="G61" s="1">
        <f t="shared" si="17"/>
        <v>8</v>
      </c>
      <c r="H61" s="1">
        <f t="shared" si="17"/>
        <v>9</v>
      </c>
      <c r="I61" s="1">
        <f t="shared" si="17"/>
        <v>10</v>
      </c>
      <c r="J61" s="1">
        <f t="shared" si="17"/>
        <v>11</v>
      </c>
      <c r="K61" s="1">
        <f t="shared" si="17"/>
        <v>12</v>
      </c>
      <c r="L61" s="1">
        <f t="shared" si="17"/>
        <v>13</v>
      </c>
      <c r="M61" s="1">
        <f t="shared" si="17"/>
        <v>14</v>
      </c>
      <c r="N61" s="1">
        <f t="shared" si="17"/>
        <v>15</v>
      </c>
      <c r="O61" s="1">
        <f t="shared" si="17"/>
        <v>16</v>
      </c>
    </row>
    <row r="62" spans="2:15" x14ac:dyDescent="0.3">
      <c r="B62" s="1">
        <v>8</v>
      </c>
      <c r="C62" s="1">
        <f t="shared" si="14"/>
        <v>9.5584888484296793E-3</v>
      </c>
      <c r="E62" s="1">
        <v>7</v>
      </c>
      <c r="F62" s="1">
        <f t="shared" si="16"/>
        <v>8</v>
      </c>
      <c r="G62" s="1">
        <f t="shared" si="17"/>
        <v>9</v>
      </c>
      <c r="H62" s="1">
        <f t="shared" si="17"/>
        <v>10</v>
      </c>
      <c r="I62" s="1">
        <f t="shared" si="17"/>
        <v>11</v>
      </c>
      <c r="J62" s="1">
        <f t="shared" si="17"/>
        <v>12</v>
      </c>
      <c r="K62" s="1">
        <f t="shared" si="17"/>
        <v>13</v>
      </c>
      <c r="L62" s="1">
        <f t="shared" si="17"/>
        <v>14</v>
      </c>
      <c r="M62" s="1">
        <f t="shared" si="17"/>
        <v>15</v>
      </c>
      <c r="N62" s="1">
        <f t="shared" si="17"/>
        <v>16</v>
      </c>
      <c r="O62" s="1">
        <f t="shared" si="17"/>
        <v>17</v>
      </c>
    </row>
    <row r="63" spans="2:15" x14ac:dyDescent="0.3">
      <c r="B63" s="1">
        <v>9</v>
      </c>
      <c r="C63" s="1">
        <f t="shared" si="14"/>
        <v>1.274465179790624E-2</v>
      </c>
      <c r="E63" s="1">
        <v>8</v>
      </c>
      <c r="F63" s="1">
        <f t="shared" si="16"/>
        <v>9</v>
      </c>
      <c r="G63" s="1">
        <f t="shared" si="17"/>
        <v>10</v>
      </c>
      <c r="H63" s="1">
        <f t="shared" si="17"/>
        <v>11</v>
      </c>
      <c r="I63" s="1">
        <f t="shared" si="17"/>
        <v>12</v>
      </c>
      <c r="J63" s="1">
        <f t="shared" si="17"/>
        <v>13</v>
      </c>
      <c r="K63" s="1">
        <f t="shared" si="17"/>
        <v>14</v>
      </c>
      <c r="L63" s="1">
        <f t="shared" si="17"/>
        <v>15</v>
      </c>
      <c r="M63" s="1">
        <f t="shared" si="17"/>
        <v>16</v>
      </c>
      <c r="N63" s="1">
        <f t="shared" si="17"/>
        <v>17</v>
      </c>
      <c r="O63" s="1">
        <f t="shared" si="17"/>
        <v>18</v>
      </c>
    </row>
    <row r="64" spans="2:15" x14ac:dyDescent="0.3">
      <c r="B64" s="1">
        <v>10</v>
      </c>
      <c r="C64" s="1">
        <f t="shared" si="14"/>
        <v>1.6385980883022309E-2</v>
      </c>
      <c r="E64" s="1">
        <v>9</v>
      </c>
      <c r="F64" s="1">
        <f t="shared" si="16"/>
        <v>10</v>
      </c>
      <c r="G64" s="1">
        <f t="shared" si="17"/>
        <v>11</v>
      </c>
      <c r="H64" s="1">
        <f t="shared" si="17"/>
        <v>12</v>
      </c>
      <c r="I64" s="1">
        <f t="shared" si="17"/>
        <v>13</v>
      </c>
      <c r="J64" s="1">
        <f t="shared" si="17"/>
        <v>14</v>
      </c>
      <c r="K64" s="1">
        <f t="shared" si="17"/>
        <v>15</v>
      </c>
      <c r="L64" s="1">
        <f t="shared" si="17"/>
        <v>16</v>
      </c>
      <c r="M64" s="1">
        <f t="shared" si="17"/>
        <v>17</v>
      </c>
      <c r="N64" s="1">
        <f t="shared" si="17"/>
        <v>18</v>
      </c>
      <c r="O64" s="1">
        <f t="shared" si="17"/>
        <v>19</v>
      </c>
    </row>
    <row r="65" spans="2:15" x14ac:dyDescent="0.3">
      <c r="B65" s="1">
        <v>11</v>
      </c>
      <c r="C65" s="1">
        <f t="shared" si="14"/>
        <v>2.0482476103777889E-2</v>
      </c>
      <c r="E65" s="1">
        <v>10</v>
      </c>
      <c r="F65" s="1">
        <f t="shared" si="16"/>
        <v>11</v>
      </c>
      <c r="G65" s="1">
        <f t="shared" si="17"/>
        <v>12</v>
      </c>
      <c r="H65" s="1">
        <f t="shared" si="17"/>
        <v>13</v>
      </c>
      <c r="I65" s="1">
        <f t="shared" si="17"/>
        <v>14</v>
      </c>
      <c r="J65" s="1">
        <f t="shared" si="17"/>
        <v>15</v>
      </c>
      <c r="K65" s="1">
        <f t="shared" si="17"/>
        <v>16</v>
      </c>
      <c r="L65" s="1">
        <f t="shared" si="17"/>
        <v>17</v>
      </c>
      <c r="M65" s="1">
        <f t="shared" si="17"/>
        <v>18</v>
      </c>
      <c r="N65" s="1">
        <f t="shared" si="17"/>
        <v>19</v>
      </c>
      <c r="O65" s="1">
        <f t="shared" si="17"/>
        <v>20</v>
      </c>
    </row>
    <row r="66" spans="2:15" x14ac:dyDescent="0.3">
      <c r="B66" s="1">
        <v>12</v>
      </c>
      <c r="C66" s="1">
        <f t="shared" si="14"/>
        <v>2.9130632680928543E-2</v>
      </c>
      <c r="E66" s="1">
        <v>11</v>
      </c>
      <c r="F66" s="1">
        <f t="shared" si="16"/>
        <v>12</v>
      </c>
      <c r="G66" s="1">
        <f t="shared" si="17"/>
        <v>13</v>
      </c>
      <c r="H66" s="1">
        <f t="shared" si="17"/>
        <v>14</v>
      </c>
      <c r="I66" s="1">
        <f t="shared" si="17"/>
        <v>15</v>
      </c>
      <c r="J66" s="1">
        <f t="shared" si="17"/>
        <v>16</v>
      </c>
      <c r="K66" s="1">
        <f t="shared" si="17"/>
        <v>17</v>
      </c>
      <c r="L66" s="1">
        <f t="shared" si="17"/>
        <v>18</v>
      </c>
      <c r="M66" s="1">
        <f t="shared" si="17"/>
        <v>19</v>
      </c>
      <c r="N66" s="1">
        <f t="shared" si="17"/>
        <v>20</v>
      </c>
      <c r="O66" s="1">
        <f t="shared" si="17"/>
        <v>21</v>
      </c>
    </row>
    <row r="67" spans="2:15" x14ac:dyDescent="0.3">
      <c r="B67" s="1">
        <v>13</v>
      </c>
      <c r="C67" s="1">
        <f t="shared" si="14"/>
        <v>3.6868456986800191E-2</v>
      </c>
      <c r="E67" s="1">
        <v>12</v>
      </c>
      <c r="F67" s="1">
        <f t="shared" si="16"/>
        <v>13</v>
      </c>
      <c r="G67" s="1">
        <f t="shared" si="17"/>
        <v>14</v>
      </c>
      <c r="H67" s="1">
        <f t="shared" si="17"/>
        <v>15</v>
      </c>
      <c r="I67" s="1">
        <f t="shared" si="17"/>
        <v>16</v>
      </c>
      <c r="J67" s="1">
        <f t="shared" si="17"/>
        <v>17</v>
      </c>
      <c r="K67" s="1">
        <f t="shared" si="17"/>
        <v>18</v>
      </c>
      <c r="L67" s="1">
        <f t="shared" si="17"/>
        <v>19</v>
      </c>
      <c r="M67" s="1">
        <f t="shared" si="17"/>
        <v>20</v>
      </c>
      <c r="N67" s="1">
        <f t="shared" si="17"/>
        <v>21</v>
      </c>
      <c r="O67" s="1">
        <f t="shared" si="17"/>
        <v>22</v>
      </c>
    </row>
    <row r="68" spans="2:15" x14ac:dyDescent="0.3">
      <c r="B68" s="1">
        <v>14</v>
      </c>
      <c r="C68" s="1">
        <f t="shared" si="14"/>
        <v>4.3695949021392816E-2</v>
      </c>
      <c r="E68" s="1">
        <v>13</v>
      </c>
      <c r="F68" s="1">
        <f t="shared" si="16"/>
        <v>14</v>
      </c>
      <c r="G68" s="1">
        <f t="shared" si="17"/>
        <v>15</v>
      </c>
      <c r="H68" s="1">
        <f t="shared" si="17"/>
        <v>16</v>
      </c>
      <c r="I68" s="1">
        <f t="shared" si="17"/>
        <v>17</v>
      </c>
      <c r="J68" s="1">
        <f t="shared" si="17"/>
        <v>18</v>
      </c>
      <c r="K68" s="1">
        <f t="shared" si="17"/>
        <v>19</v>
      </c>
      <c r="L68" s="1">
        <f t="shared" si="17"/>
        <v>20</v>
      </c>
      <c r="M68" s="1">
        <f t="shared" si="17"/>
        <v>21</v>
      </c>
      <c r="N68" s="1">
        <f t="shared" si="17"/>
        <v>22</v>
      </c>
      <c r="O68" s="1">
        <f t="shared" si="17"/>
        <v>23</v>
      </c>
    </row>
    <row r="69" spans="2:15" x14ac:dyDescent="0.3">
      <c r="B69" s="1">
        <v>15</v>
      </c>
      <c r="C69" s="1">
        <f t="shared" si="14"/>
        <v>4.9613108784706428E-2</v>
      </c>
      <c r="E69" s="1">
        <v>14</v>
      </c>
      <c r="F69" s="1">
        <f t="shared" si="16"/>
        <v>15</v>
      </c>
      <c r="G69" s="1">
        <f t="shared" si="17"/>
        <v>16</v>
      </c>
      <c r="H69" s="1">
        <f t="shared" si="17"/>
        <v>17</v>
      </c>
      <c r="I69" s="1">
        <f t="shared" si="17"/>
        <v>18</v>
      </c>
      <c r="J69" s="1">
        <f t="shared" si="17"/>
        <v>19</v>
      </c>
      <c r="K69" s="1">
        <f t="shared" si="17"/>
        <v>20</v>
      </c>
      <c r="L69" s="1">
        <f t="shared" si="17"/>
        <v>21</v>
      </c>
      <c r="M69" s="1">
        <f t="shared" si="17"/>
        <v>22</v>
      </c>
      <c r="N69" s="1">
        <f t="shared" si="17"/>
        <v>23</v>
      </c>
      <c r="O69" s="1">
        <f t="shared" si="17"/>
        <v>24</v>
      </c>
    </row>
    <row r="70" spans="2:15" x14ac:dyDescent="0.3">
      <c r="B70" s="1">
        <v>16</v>
      </c>
      <c r="C70" s="1">
        <f t="shared" si="14"/>
        <v>5.4619936276741027E-2</v>
      </c>
      <c r="E70" s="1">
        <v>15</v>
      </c>
      <c r="F70" s="1">
        <f t="shared" si="16"/>
        <v>16</v>
      </c>
      <c r="G70" s="1">
        <f>$E70+G$56</f>
        <v>17</v>
      </c>
      <c r="H70" s="1">
        <f>$E70+H$56</f>
        <v>18</v>
      </c>
      <c r="I70" s="1">
        <f>$E70+I$56</f>
        <v>19</v>
      </c>
      <c r="J70" s="1">
        <f t="shared" ref="G70:O75" si="18">$E70+J$56</f>
        <v>20</v>
      </c>
      <c r="K70" s="1">
        <f t="shared" si="18"/>
        <v>21</v>
      </c>
      <c r="L70" s="1">
        <f t="shared" si="18"/>
        <v>22</v>
      </c>
      <c r="M70" s="1">
        <f t="shared" si="18"/>
        <v>23</v>
      </c>
      <c r="N70" s="1">
        <f t="shared" si="18"/>
        <v>24</v>
      </c>
      <c r="O70" s="1">
        <f t="shared" si="18"/>
        <v>25</v>
      </c>
    </row>
    <row r="71" spans="2:15" x14ac:dyDescent="0.3">
      <c r="B71" s="1">
        <v>17</v>
      </c>
      <c r="C71" s="1">
        <f t="shared" si="14"/>
        <v>5.8716431497496606E-2</v>
      </c>
      <c r="E71" s="1">
        <v>16</v>
      </c>
      <c r="F71" s="1">
        <f t="shared" si="16"/>
        <v>17</v>
      </c>
      <c r="G71" s="1">
        <f t="shared" si="18"/>
        <v>18</v>
      </c>
      <c r="H71" s="1">
        <f t="shared" si="18"/>
        <v>19</v>
      </c>
      <c r="I71" s="1">
        <f t="shared" si="18"/>
        <v>20</v>
      </c>
      <c r="J71" s="1">
        <f t="shared" si="18"/>
        <v>21</v>
      </c>
      <c r="K71" s="1">
        <f t="shared" si="18"/>
        <v>22</v>
      </c>
      <c r="L71" s="1">
        <f t="shared" si="18"/>
        <v>23</v>
      </c>
      <c r="M71" s="1">
        <f t="shared" si="18"/>
        <v>24</v>
      </c>
      <c r="N71" s="1">
        <f t="shared" si="18"/>
        <v>25</v>
      </c>
      <c r="O71" s="1">
        <f t="shared" si="18"/>
        <v>26</v>
      </c>
    </row>
    <row r="72" spans="2:15" x14ac:dyDescent="0.3">
      <c r="B72" s="1">
        <v>18</v>
      </c>
      <c r="C72" s="1">
        <f t="shared" si="14"/>
        <v>6.1902594446973165E-2</v>
      </c>
      <c r="E72" s="1">
        <v>17</v>
      </c>
      <c r="F72" s="1">
        <f t="shared" si="16"/>
        <v>18</v>
      </c>
      <c r="G72" s="1">
        <f t="shared" si="18"/>
        <v>19</v>
      </c>
      <c r="H72" s="1">
        <f t="shared" si="18"/>
        <v>20</v>
      </c>
      <c r="I72" s="1">
        <f t="shared" si="18"/>
        <v>21</v>
      </c>
      <c r="J72" s="1">
        <f t="shared" si="18"/>
        <v>22</v>
      </c>
      <c r="K72" s="1">
        <f t="shared" si="18"/>
        <v>23</v>
      </c>
      <c r="L72" s="1">
        <f t="shared" si="18"/>
        <v>24</v>
      </c>
      <c r="M72" s="1">
        <f t="shared" si="18"/>
        <v>25</v>
      </c>
      <c r="N72" s="1">
        <f t="shared" si="18"/>
        <v>26</v>
      </c>
      <c r="O72" s="1">
        <f t="shared" si="18"/>
        <v>27</v>
      </c>
    </row>
    <row r="73" spans="2:15" x14ac:dyDescent="0.3">
      <c r="B73" s="1">
        <v>19</v>
      </c>
      <c r="C73" s="1">
        <f t="shared" si="14"/>
        <v>6.4178425125170704E-2</v>
      </c>
      <c r="E73" s="1">
        <v>18</v>
      </c>
      <c r="F73" s="1">
        <f t="shared" si="16"/>
        <v>19</v>
      </c>
      <c r="G73" s="1">
        <f t="shared" si="18"/>
        <v>20</v>
      </c>
      <c r="H73" s="1">
        <f t="shared" si="18"/>
        <v>21</v>
      </c>
      <c r="I73" s="1">
        <f t="shared" si="18"/>
        <v>22</v>
      </c>
      <c r="J73" s="1">
        <f t="shared" si="18"/>
        <v>23</v>
      </c>
      <c r="K73" s="1">
        <f t="shared" si="18"/>
        <v>24</v>
      </c>
      <c r="L73" s="1">
        <f t="shared" si="18"/>
        <v>25</v>
      </c>
      <c r="M73" s="1">
        <f t="shared" si="18"/>
        <v>26</v>
      </c>
      <c r="N73" s="1">
        <f t="shared" si="18"/>
        <v>27</v>
      </c>
      <c r="O73" s="1">
        <f t="shared" si="18"/>
        <v>28</v>
      </c>
    </row>
    <row r="74" spans="2:15" x14ac:dyDescent="0.3">
      <c r="B74" s="1">
        <v>20</v>
      </c>
      <c r="C74" s="1">
        <f t="shared" si="14"/>
        <v>6.5543923532089238E-2</v>
      </c>
      <c r="E74" s="1">
        <v>19</v>
      </c>
      <c r="F74" s="1">
        <f t="shared" si="16"/>
        <v>20</v>
      </c>
      <c r="G74" s="1">
        <f t="shared" si="18"/>
        <v>21</v>
      </c>
      <c r="H74" s="1">
        <f t="shared" si="18"/>
        <v>22</v>
      </c>
      <c r="I74" s="1">
        <f t="shared" si="18"/>
        <v>23</v>
      </c>
      <c r="J74" s="1">
        <f t="shared" si="18"/>
        <v>24</v>
      </c>
      <c r="K74" s="1">
        <f t="shared" si="18"/>
        <v>25</v>
      </c>
      <c r="L74" s="1">
        <f t="shared" si="18"/>
        <v>26</v>
      </c>
      <c r="M74" s="1">
        <f t="shared" si="18"/>
        <v>27</v>
      </c>
      <c r="N74" s="1">
        <f t="shared" si="18"/>
        <v>28</v>
      </c>
      <c r="O74" s="1">
        <f t="shared" si="18"/>
        <v>29</v>
      </c>
    </row>
    <row r="75" spans="2:15" x14ac:dyDescent="0.3">
      <c r="B75" s="1">
        <v>21</v>
      </c>
      <c r="C75" s="1">
        <f t="shared" si="14"/>
        <v>7.8288575329995447E-2</v>
      </c>
      <c r="E75" s="1">
        <v>20</v>
      </c>
      <c r="F75" s="1">
        <f t="shared" si="16"/>
        <v>21</v>
      </c>
      <c r="G75" s="1">
        <f t="shared" si="18"/>
        <v>22</v>
      </c>
      <c r="H75" s="1">
        <f t="shared" si="18"/>
        <v>23</v>
      </c>
      <c r="I75" s="1">
        <f t="shared" si="18"/>
        <v>24</v>
      </c>
      <c r="J75" s="1">
        <f t="shared" si="18"/>
        <v>25</v>
      </c>
      <c r="K75" s="1">
        <f t="shared" si="18"/>
        <v>26</v>
      </c>
      <c r="L75" s="1">
        <f t="shared" si="18"/>
        <v>27</v>
      </c>
      <c r="M75" s="1">
        <f t="shared" si="18"/>
        <v>28</v>
      </c>
      <c r="N75" s="1">
        <f t="shared" si="18"/>
        <v>29</v>
      </c>
      <c r="O75" s="1">
        <f t="shared" si="18"/>
        <v>30</v>
      </c>
    </row>
    <row r="76" spans="2:15" x14ac:dyDescent="0.3">
      <c r="B76" s="1">
        <v>22</v>
      </c>
      <c r="C76" s="1">
        <f t="shared" si="14"/>
        <v>6.964041875284481E-2</v>
      </c>
    </row>
    <row r="77" spans="2:15" x14ac:dyDescent="0.3">
      <c r="B77" s="1">
        <v>23</v>
      </c>
      <c r="C77" s="1">
        <f t="shared" si="14"/>
        <v>6.1447428311333659E-2</v>
      </c>
      <c r="E77" s="1"/>
      <c r="F77" s="1">
        <v>1</v>
      </c>
      <c r="G77" s="1">
        <v>2</v>
      </c>
      <c r="H77" s="1">
        <v>3</v>
      </c>
      <c r="I77" s="1">
        <v>4</v>
      </c>
      <c r="J77" s="1">
        <v>5</v>
      </c>
      <c r="K77" s="1">
        <v>6</v>
      </c>
      <c r="L77" s="1">
        <v>7</v>
      </c>
      <c r="M77" s="1">
        <v>8</v>
      </c>
      <c r="N77" s="1">
        <v>9</v>
      </c>
      <c r="O77" s="1">
        <v>10</v>
      </c>
    </row>
    <row r="78" spans="2:15" x14ac:dyDescent="0.3">
      <c r="B78" s="1">
        <v>24</v>
      </c>
      <c r="C78" s="1">
        <f t="shared" si="14"/>
        <v>5.3709604005462007E-2</v>
      </c>
      <c r="E78" s="1">
        <v>2</v>
      </c>
      <c r="F78" s="1">
        <f>$C32*Inittialize!A$21</f>
        <v>4.5516613563950848E-4</v>
      </c>
      <c r="G78" s="1">
        <f>$C32*Inittialize!B$21</f>
        <v>4.5516613563950848E-4</v>
      </c>
      <c r="H78" s="1">
        <f>$C32*Inittialize!C$21</f>
        <v>4.5516613563950848E-4</v>
      </c>
      <c r="I78" s="1">
        <f>$C32*Inittialize!D$21</f>
        <v>4.5516613563950848E-4</v>
      </c>
      <c r="J78" s="1">
        <f>$C32*Inittialize!E$21</f>
        <v>4.5516613563950848E-4</v>
      </c>
      <c r="K78" s="1">
        <f>$C32*Inittialize!F$21</f>
        <v>4.5516613563950848E-4</v>
      </c>
      <c r="L78" s="1">
        <f>$C32*Inittialize!G$21</f>
        <v>4.5516613563950848E-4</v>
      </c>
      <c r="M78" s="1">
        <f>$C32*Inittialize!H$21</f>
        <v>4.5516613563950848E-4</v>
      </c>
      <c r="N78" s="1">
        <f>$C32*Inittialize!I$21</f>
        <v>4.5516613563950848E-4</v>
      </c>
      <c r="O78" s="1">
        <f>$C32*Inittialize!J$21</f>
        <v>1.8206645425580339E-3</v>
      </c>
    </row>
    <row r="79" spans="2:15" x14ac:dyDescent="0.3">
      <c r="B79" s="1">
        <v>25</v>
      </c>
      <c r="C79" s="1">
        <f t="shared" si="14"/>
        <v>4.6426945835229876E-2</v>
      </c>
      <c r="E79" s="1">
        <v>3</v>
      </c>
      <c r="F79" s="1">
        <f>$C33*Inittialize!A$21</f>
        <v>9.1033227127901696E-4</v>
      </c>
      <c r="G79" s="1">
        <f>$C33*Inittialize!B$21</f>
        <v>9.1033227127901696E-4</v>
      </c>
      <c r="H79" s="1">
        <f>$C33*Inittialize!C$21</f>
        <v>9.1033227127901696E-4</v>
      </c>
      <c r="I79" s="1">
        <f>$C33*Inittialize!D$21</f>
        <v>9.1033227127901696E-4</v>
      </c>
      <c r="J79" s="1">
        <f>$C33*Inittialize!E$21</f>
        <v>9.1033227127901696E-4</v>
      </c>
      <c r="K79" s="1">
        <f>$C33*Inittialize!F$21</f>
        <v>9.1033227127901696E-4</v>
      </c>
      <c r="L79" s="1">
        <f>$C33*Inittialize!G$21</f>
        <v>9.1033227127901696E-4</v>
      </c>
      <c r="M79" s="1">
        <f>$C33*Inittialize!H$21</f>
        <v>9.1033227127901696E-4</v>
      </c>
      <c r="N79" s="1">
        <f>$C33*Inittialize!I$21</f>
        <v>9.1033227127901696E-4</v>
      </c>
      <c r="O79" s="1">
        <f>$C33*Inittialize!J$21</f>
        <v>3.6413290851160678E-3</v>
      </c>
    </row>
    <row r="80" spans="2:15" x14ac:dyDescent="0.3">
      <c r="B80" s="1">
        <v>26</v>
      </c>
      <c r="C80" s="1">
        <f t="shared" si="14"/>
        <v>3.9599453800637244E-2</v>
      </c>
      <c r="E80" s="1">
        <v>4</v>
      </c>
      <c r="F80" s="1">
        <f>$C34*Inittialize!A$21</f>
        <v>1.3654984069185253E-3</v>
      </c>
      <c r="G80" s="1">
        <f>$C34*Inittialize!B$21</f>
        <v>1.3654984069185253E-3</v>
      </c>
      <c r="H80" s="1">
        <f>$C34*Inittialize!C$21</f>
        <v>1.3654984069185253E-3</v>
      </c>
      <c r="I80" s="1">
        <f>$C34*Inittialize!D$21</f>
        <v>1.3654984069185253E-3</v>
      </c>
      <c r="J80" s="1">
        <f>$C34*Inittialize!E$21</f>
        <v>1.3654984069185253E-3</v>
      </c>
      <c r="K80" s="1">
        <f>$C34*Inittialize!F$21</f>
        <v>1.3654984069185253E-3</v>
      </c>
      <c r="L80" s="1">
        <f>$C34*Inittialize!G$21</f>
        <v>1.3654984069185253E-3</v>
      </c>
      <c r="M80" s="1">
        <f>$C34*Inittialize!H$21</f>
        <v>1.3654984069185253E-3</v>
      </c>
      <c r="N80" s="1">
        <f>$C34*Inittialize!I$21</f>
        <v>1.3654984069185253E-3</v>
      </c>
      <c r="O80" s="1">
        <f>$C34*Inittialize!J$21</f>
        <v>5.4619936276741011E-3</v>
      </c>
    </row>
    <row r="81" spans="2:15" x14ac:dyDescent="0.3">
      <c r="B81" s="1">
        <v>27</v>
      </c>
      <c r="C81" s="1">
        <f t="shared" si="14"/>
        <v>3.3227127901684125E-2</v>
      </c>
      <c r="E81" s="1">
        <v>5</v>
      </c>
      <c r="F81" s="1">
        <f>$C35*Inittialize!A$21</f>
        <v>1.8206645425580339E-3</v>
      </c>
      <c r="G81" s="1">
        <f>$C35*Inittialize!B$21</f>
        <v>1.8206645425580339E-3</v>
      </c>
      <c r="H81" s="1">
        <f>$C35*Inittialize!C$21</f>
        <v>1.8206645425580339E-3</v>
      </c>
      <c r="I81" s="1">
        <f>$C35*Inittialize!D$21</f>
        <v>1.8206645425580339E-3</v>
      </c>
      <c r="J81" s="1">
        <f>$C35*Inittialize!E$21</f>
        <v>1.8206645425580339E-3</v>
      </c>
      <c r="K81" s="1">
        <f>$C35*Inittialize!F$21</f>
        <v>1.8206645425580339E-3</v>
      </c>
      <c r="L81" s="1">
        <f>$C35*Inittialize!G$21</f>
        <v>1.8206645425580339E-3</v>
      </c>
      <c r="M81" s="1">
        <f>$C35*Inittialize!H$21</f>
        <v>1.8206645425580339E-3</v>
      </c>
      <c r="N81" s="1">
        <f>$C35*Inittialize!I$21</f>
        <v>1.8206645425580339E-3</v>
      </c>
      <c r="O81" s="1">
        <f>$C35*Inittialize!J$21</f>
        <v>7.2826581702321357E-3</v>
      </c>
    </row>
    <row r="82" spans="2:15" x14ac:dyDescent="0.3">
      <c r="B82" s="1">
        <v>28</v>
      </c>
      <c r="C82" s="1">
        <f t="shared" si="14"/>
        <v>2.730996813837051E-2</v>
      </c>
      <c r="E82" s="1">
        <v>6</v>
      </c>
      <c r="F82" s="1">
        <f>$C36*Inittialize!A$21</f>
        <v>2.2758306781975428E-3</v>
      </c>
      <c r="G82" s="1">
        <f>$C36*Inittialize!B$21</f>
        <v>2.2758306781975428E-3</v>
      </c>
      <c r="H82" s="1">
        <f>$C36*Inittialize!C$21</f>
        <v>2.2758306781975428E-3</v>
      </c>
      <c r="I82" s="1">
        <f>$C36*Inittialize!D$21</f>
        <v>2.2758306781975428E-3</v>
      </c>
      <c r="J82" s="1">
        <f>$C36*Inittialize!E$21</f>
        <v>2.2758306781975428E-3</v>
      </c>
      <c r="K82" s="1">
        <f>$C36*Inittialize!F$21</f>
        <v>2.2758306781975428E-3</v>
      </c>
      <c r="L82" s="1">
        <f>$C36*Inittialize!G$21</f>
        <v>2.2758306781975428E-3</v>
      </c>
      <c r="M82" s="1">
        <f>$C36*Inittialize!H$21</f>
        <v>2.2758306781975428E-3</v>
      </c>
      <c r="N82" s="1">
        <f>$C36*Inittialize!I$21</f>
        <v>2.2758306781975428E-3</v>
      </c>
      <c r="O82" s="1">
        <f>$C36*Inittialize!J$21</f>
        <v>9.1033227127901711E-3</v>
      </c>
    </row>
    <row r="83" spans="2:15" x14ac:dyDescent="0.3">
      <c r="B83" s="1">
        <v>29</v>
      </c>
      <c r="C83" s="1">
        <f t="shared" si="14"/>
        <v>2.1847974510696408E-2</v>
      </c>
      <c r="E83" s="1">
        <v>7</v>
      </c>
      <c r="F83" s="1">
        <f>$C37*Inittialize!A$21</f>
        <v>2.7309968138370514E-3</v>
      </c>
      <c r="G83" s="1">
        <f>$C37*Inittialize!B$21</f>
        <v>2.7309968138370514E-3</v>
      </c>
      <c r="H83" s="1">
        <f>$C37*Inittialize!C$21</f>
        <v>2.7309968138370514E-3</v>
      </c>
      <c r="I83" s="1">
        <f>$C37*Inittialize!D$21</f>
        <v>2.7309968138370514E-3</v>
      </c>
      <c r="J83" s="1">
        <f>$C37*Inittialize!E$21</f>
        <v>2.7309968138370514E-3</v>
      </c>
      <c r="K83" s="1">
        <f>$C37*Inittialize!F$21</f>
        <v>2.7309968138370514E-3</v>
      </c>
      <c r="L83" s="1">
        <f>$C37*Inittialize!G$21</f>
        <v>2.7309968138370514E-3</v>
      </c>
      <c r="M83" s="1">
        <f>$C37*Inittialize!H$21</f>
        <v>2.7309968138370514E-3</v>
      </c>
      <c r="N83" s="1">
        <f>$C37*Inittialize!I$21</f>
        <v>2.7309968138370514E-3</v>
      </c>
      <c r="O83" s="1">
        <f>$C37*Inittialize!J$21</f>
        <v>1.0923987255348206E-2</v>
      </c>
    </row>
    <row r="84" spans="2:15" x14ac:dyDescent="0.3">
      <c r="B84" s="1">
        <v>30</v>
      </c>
      <c r="C84" s="1">
        <f t="shared" si="14"/>
        <v>2.9130632680928543E-2</v>
      </c>
      <c r="E84" s="1">
        <v>8</v>
      </c>
      <c r="F84" s="1">
        <f>$C38*Inittialize!A$21</f>
        <v>3.1861629494765601E-3</v>
      </c>
      <c r="G84" s="1">
        <f>$C38*Inittialize!B$21</f>
        <v>3.1861629494765601E-3</v>
      </c>
      <c r="H84" s="1">
        <f>$C38*Inittialize!C$21</f>
        <v>3.1861629494765601E-3</v>
      </c>
      <c r="I84" s="1">
        <f>$C38*Inittialize!D$21</f>
        <v>3.1861629494765601E-3</v>
      </c>
      <c r="J84" s="1">
        <f>$C38*Inittialize!E$21</f>
        <v>3.1861629494765601E-3</v>
      </c>
      <c r="K84" s="1">
        <f>$C38*Inittialize!F$21</f>
        <v>3.1861629494765601E-3</v>
      </c>
      <c r="L84" s="1">
        <f>$C38*Inittialize!G$21</f>
        <v>3.1861629494765601E-3</v>
      </c>
      <c r="M84" s="1">
        <f>$C38*Inittialize!H$21</f>
        <v>3.1861629494765601E-3</v>
      </c>
      <c r="N84" s="1">
        <f>$C38*Inittialize!I$21</f>
        <v>3.1861629494765601E-3</v>
      </c>
      <c r="O84" s="1">
        <f>$C38*Inittialize!J$21</f>
        <v>1.274465179790624E-2</v>
      </c>
    </row>
    <row r="85" spans="2:15" x14ac:dyDescent="0.3">
      <c r="B85" s="1" t="s">
        <v>2</v>
      </c>
      <c r="C85" s="1">
        <f>SUM(C57:C84)</f>
        <v>1.0000000000000002</v>
      </c>
      <c r="E85" s="1">
        <v>9</v>
      </c>
      <c r="F85" s="1">
        <f>$C39*Inittialize!A$21</f>
        <v>3.6413290851160687E-3</v>
      </c>
      <c r="G85" s="1">
        <f>$C39*Inittialize!B$21</f>
        <v>3.6413290851160687E-3</v>
      </c>
      <c r="H85" s="1">
        <f>$C39*Inittialize!C$21</f>
        <v>3.6413290851160687E-3</v>
      </c>
      <c r="I85" s="1">
        <f>$C39*Inittialize!D$21</f>
        <v>3.6413290851160687E-3</v>
      </c>
      <c r="J85" s="1">
        <f>$C39*Inittialize!E$21</f>
        <v>3.6413290851160687E-3</v>
      </c>
      <c r="K85" s="1">
        <f>$C39*Inittialize!F$21</f>
        <v>3.6413290851160687E-3</v>
      </c>
      <c r="L85" s="1">
        <f>$C39*Inittialize!G$21</f>
        <v>3.6413290851160687E-3</v>
      </c>
      <c r="M85" s="1">
        <f>$C39*Inittialize!H$21</f>
        <v>3.6413290851160687E-3</v>
      </c>
      <c r="N85" s="1">
        <f>$C39*Inittialize!I$21</f>
        <v>3.6413290851160687E-3</v>
      </c>
      <c r="O85" s="1">
        <f>$C39*Inittialize!J$21</f>
        <v>1.4565316340464275E-2</v>
      </c>
    </row>
    <row r="86" spans="2:15" x14ac:dyDescent="0.3">
      <c r="E86" s="1">
        <v>10</v>
      </c>
      <c r="F86" s="1">
        <f>$C40*Inittialize!A$21</f>
        <v>4.0964952207555774E-3</v>
      </c>
      <c r="G86" s="1">
        <f>$C40*Inittialize!B$21</f>
        <v>4.0964952207555774E-3</v>
      </c>
      <c r="H86" s="1">
        <f>$C40*Inittialize!C$21</f>
        <v>4.0964952207555774E-3</v>
      </c>
      <c r="I86" s="1">
        <f>$C40*Inittialize!D$21</f>
        <v>4.0964952207555774E-3</v>
      </c>
      <c r="J86" s="1">
        <f>$C40*Inittialize!E$21</f>
        <v>4.0964952207555774E-3</v>
      </c>
      <c r="K86" s="1">
        <f>$C40*Inittialize!F$21</f>
        <v>4.0964952207555774E-3</v>
      </c>
      <c r="L86" s="1">
        <f>$C40*Inittialize!G$21</f>
        <v>4.0964952207555774E-3</v>
      </c>
      <c r="M86" s="1">
        <f>$C40*Inittialize!H$21</f>
        <v>4.0964952207555774E-3</v>
      </c>
      <c r="N86" s="1">
        <f>$C40*Inittialize!I$21</f>
        <v>4.0964952207555774E-3</v>
      </c>
      <c r="O86" s="1">
        <f>$C40*Inittialize!J$21</f>
        <v>1.6385980883022309E-2</v>
      </c>
    </row>
    <row r="87" spans="2:15" x14ac:dyDescent="0.3">
      <c r="E87" s="1">
        <v>11</v>
      </c>
      <c r="F87" s="1">
        <f>$C41*Inittialize!A$21</f>
        <v>7.2826581702321357E-3</v>
      </c>
      <c r="G87" s="1">
        <f>$C41*Inittialize!B$21</f>
        <v>7.2826581702321357E-3</v>
      </c>
      <c r="H87" s="1">
        <f>$C41*Inittialize!C$21</f>
        <v>7.2826581702321357E-3</v>
      </c>
      <c r="I87" s="1">
        <f>$C41*Inittialize!D$21</f>
        <v>7.2826581702321357E-3</v>
      </c>
      <c r="J87" s="1">
        <f>$C41*Inittialize!E$21</f>
        <v>7.2826581702321357E-3</v>
      </c>
      <c r="K87" s="1">
        <f>$C41*Inittialize!F$21</f>
        <v>7.2826581702321357E-3</v>
      </c>
      <c r="L87" s="1">
        <f>$C41*Inittialize!G$21</f>
        <v>7.2826581702321357E-3</v>
      </c>
      <c r="M87" s="1">
        <f>$C41*Inittialize!H$21</f>
        <v>7.2826581702321357E-3</v>
      </c>
      <c r="N87" s="1">
        <f>$C41*Inittialize!I$21</f>
        <v>7.2826581702321357E-3</v>
      </c>
      <c r="O87" s="1">
        <f>$C41*Inittialize!J$21</f>
        <v>2.9130632680928543E-2</v>
      </c>
    </row>
    <row r="88" spans="2:15" x14ac:dyDescent="0.3">
      <c r="E88" s="1">
        <v>12</v>
      </c>
      <c r="F88" s="1">
        <f>$C42*Inittialize!A$21</f>
        <v>6.8274920345926275E-3</v>
      </c>
      <c r="G88" s="1">
        <f>$C42*Inittialize!B$21</f>
        <v>6.8274920345926275E-3</v>
      </c>
      <c r="H88" s="1">
        <f>$C42*Inittialize!C$21</f>
        <v>6.8274920345926275E-3</v>
      </c>
      <c r="I88" s="1">
        <f>$C42*Inittialize!D$21</f>
        <v>6.8274920345926275E-3</v>
      </c>
      <c r="J88" s="1">
        <f>$C42*Inittialize!E$21</f>
        <v>6.8274920345926275E-3</v>
      </c>
      <c r="K88" s="1">
        <f>$C42*Inittialize!F$21</f>
        <v>6.8274920345926275E-3</v>
      </c>
      <c r="L88" s="1">
        <f>$C42*Inittialize!G$21</f>
        <v>6.8274920345926275E-3</v>
      </c>
      <c r="M88" s="1">
        <f>$C42*Inittialize!H$21</f>
        <v>6.8274920345926275E-3</v>
      </c>
      <c r="N88" s="1">
        <f>$C42*Inittialize!I$21</f>
        <v>6.8274920345926275E-3</v>
      </c>
      <c r="O88" s="1">
        <f>$C42*Inittialize!J$21</f>
        <v>2.730996813837051E-2</v>
      </c>
    </row>
    <row r="89" spans="2:15" x14ac:dyDescent="0.3">
      <c r="E89" s="1">
        <v>13</v>
      </c>
      <c r="F89" s="1">
        <f>$C43*Inittialize!A$21</f>
        <v>6.3723258989531201E-3</v>
      </c>
      <c r="G89" s="1">
        <f>$C43*Inittialize!B$21</f>
        <v>6.3723258989531201E-3</v>
      </c>
      <c r="H89" s="1">
        <f>$C43*Inittialize!C$21</f>
        <v>6.3723258989531201E-3</v>
      </c>
      <c r="I89" s="1">
        <f>$C43*Inittialize!D$21</f>
        <v>6.3723258989531201E-3</v>
      </c>
      <c r="J89" s="1">
        <f>$C43*Inittialize!E$21</f>
        <v>6.3723258989531201E-3</v>
      </c>
      <c r="K89" s="1">
        <f>$C43*Inittialize!F$21</f>
        <v>6.3723258989531201E-3</v>
      </c>
      <c r="L89" s="1">
        <f>$C43*Inittialize!G$21</f>
        <v>6.3723258989531201E-3</v>
      </c>
      <c r="M89" s="1">
        <f>$C43*Inittialize!H$21</f>
        <v>6.3723258989531201E-3</v>
      </c>
      <c r="N89" s="1">
        <f>$C43*Inittialize!I$21</f>
        <v>6.3723258989531201E-3</v>
      </c>
      <c r="O89" s="1">
        <f>$C43*Inittialize!J$21</f>
        <v>2.5489303595812481E-2</v>
      </c>
    </row>
    <row r="90" spans="2:15" x14ac:dyDescent="0.3">
      <c r="E90" s="1">
        <v>14</v>
      </c>
      <c r="F90" s="1">
        <f>$C44*Inittialize!A$21</f>
        <v>5.9171597633136111E-3</v>
      </c>
      <c r="G90" s="1">
        <f>$C44*Inittialize!B$21</f>
        <v>5.9171597633136111E-3</v>
      </c>
      <c r="H90" s="1">
        <f>$C44*Inittialize!C$21</f>
        <v>5.9171597633136111E-3</v>
      </c>
      <c r="I90" s="1">
        <f>$C44*Inittialize!D$21</f>
        <v>5.9171597633136111E-3</v>
      </c>
      <c r="J90" s="1">
        <f>$C44*Inittialize!E$21</f>
        <v>5.9171597633136111E-3</v>
      </c>
      <c r="K90" s="1">
        <f>$C44*Inittialize!F$21</f>
        <v>5.9171597633136111E-3</v>
      </c>
      <c r="L90" s="1">
        <f>$C44*Inittialize!G$21</f>
        <v>5.9171597633136111E-3</v>
      </c>
      <c r="M90" s="1">
        <f>$C44*Inittialize!H$21</f>
        <v>5.9171597633136111E-3</v>
      </c>
      <c r="N90" s="1">
        <f>$C44*Inittialize!I$21</f>
        <v>5.9171597633136111E-3</v>
      </c>
      <c r="O90" s="1">
        <f>$C44*Inittialize!J$21</f>
        <v>2.3668639053254444E-2</v>
      </c>
    </row>
    <row r="91" spans="2:15" x14ac:dyDescent="0.3">
      <c r="E91" s="1">
        <v>15</v>
      </c>
      <c r="F91" s="1">
        <f>$C45*Inittialize!A$21</f>
        <v>5.4619936276741029E-3</v>
      </c>
      <c r="G91" s="1">
        <f>$C45*Inittialize!B$21</f>
        <v>5.4619936276741029E-3</v>
      </c>
      <c r="H91" s="1">
        <f>$C45*Inittialize!C$21</f>
        <v>5.4619936276741029E-3</v>
      </c>
      <c r="I91" s="1">
        <f>$C45*Inittialize!D$21</f>
        <v>5.4619936276741029E-3</v>
      </c>
      <c r="J91" s="1">
        <f>$C45*Inittialize!E$21</f>
        <v>5.4619936276741029E-3</v>
      </c>
      <c r="K91" s="1">
        <f>$C45*Inittialize!F$21</f>
        <v>5.4619936276741029E-3</v>
      </c>
      <c r="L91" s="1">
        <f>$C45*Inittialize!G$21</f>
        <v>5.4619936276741029E-3</v>
      </c>
      <c r="M91" s="1">
        <f>$C45*Inittialize!H$21</f>
        <v>5.4619936276741029E-3</v>
      </c>
      <c r="N91" s="1">
        <f>$C45*Inittialize!I$21</f>
        <v>5.4619936276741029E-3</v>
      </c>
      <c r="O91" s="1">
        <f>$C45*Inittialize!J$21</f>
        <v>2.1847974510696411E-2</v>
      </c>
    </row>
    <row r="92" spans="2:15" x14ac:dyDescent="0.3">
      <c r="E92" s="1">
        <v>16</v>
      </c>
      <c r="F92" s="1">
        <f>$C46*Inittialize!A$21</f>
        <v>5.0068274920345938E-3</v>
      </c>
      <c r="G92" s="1">
        <f>$C46*Inittialize!B$21</f>
        <v>5.0068274920345938E-3</v>
      </c>
      <c r="H92" s="1">
        <f>$C46*Inittialize!C$21</f>
        <v>5.0068274920345938E-3</v>
      </c>
      <c r="I92" s="1">
        <f>$C46*Inittialize!D$21</f>
        <v>5.0068274920345938E-3</v>
      </c>
      <c r="J92" s="1">
        <f>$C46*Inittialize!E$21</f>
        <v>5.0068274920345938E-3</v>
      </c>
      <c r="K92" s="1">
        <f>$C46*Inittialize!F$21</f>
        <v>5.0068274920345938E-3</v>
      </c>
      <c r="L92" s="1">
        <f>$C46*Inittialize!G$21</f>
        <v>5.0068274920345938E-3</v>
      </c>
      <c r="M92" s="1">
        <f>$C46*Inittialize!H$21</f>
        <v>5.0068274920345938E-3</v>
      </c>
      <c r="N92" s="1">
        <f>$C46*Inittialize!I$21</f>
        <v>5.0068274920345938E-3</v>
      </c>
      <c r="O92" s="1">
        <f>$C46*Inittialize!J$21</f>
        <v>2.0027309968138375E-2</v>
      </c>
    </row>
    <row r="93" spans="2:15" x14ac:dyDescent="0.3">
      <c r="E93" s="1">
        <v>17</v>
      </c>
      <c r="F93" s="1">
        <f>$C47*Inittialize!A$21</f>
        <v>4.5516613563950856E-3</v>
      </c>
      <c r="G93" s="1">
        <f>$C47*Inittialize!B$21</f>
        <v>4.5516613563950856E-3</v>
      </c>
      <c r="H93" s="1">
        <f>$C47*Inittialize!C$21</f>
        <v>4.5516613563950856E-3</v>
      </c>
      <c r="I93" s="1">
        <f>$C47*Inittialize!D$21</f>
        <v>4.5516613563950856E-3</v>
      </c>
      <c r="J93" s="1">
        <f>$C47*Inittialize!E$21</f>
        <v>4.5516613563950856E-3</v>
      </c>
      <c r="K93" s="1">
        <f>$C47*Inittialize!F$21</f>
        <v>4.5516613563950856E-3</v>
      </c>
      <c r="L93" s="1">
        <f>$C47*Inittialize!G$21</f>
        <v>4.5516613563950856E-3</v>
      </c>
      <c r="M93" s="1">
        <f>$C47*Inittialize!H$21</f>
        <v>4.5516613563950856E-3</v>
      </c>
      <c r="N93" s="1">
        <f>$C47*Inittialize!I$21</f>
        <v>4.5516613563950856E-3</v>
      </c>
      <c r="O93" s="1">
        <f>$C47*Inittialize!J$21</f>
        <v>1.8206645425580342E-2</v>
      </c>
    </row>
    <row r="94" spans="2:15" x14ac:dyDescent="0.3">
      <c r="E94" s="1">
        <v>18</v>
      </c>
      <c r="F94" s="1">
        <f>$C48*Inittialize!A$21</f>
        <v>4.0964952207555765E-3</v>
      </c>
      <c r="G94" s="1">
        <f>$C48*Inittialize!B$21</f>
        <v>4.0964952207555765E-3</v>
      </c>
      <c r="H94" s="1">
        <f>$C48*Inittialize!C$21</f>
        <v>4.0964952207555765E-3</v>
      </c>
      <c r="I94" s="1">
        <f>$C48*Inittialize!D$21</f>
        <v>4.0964952207555765E-3</v>
      </c>
      <c r="J94" s="1">
        <f>$C48*Inittialize!E$21</f>
        <v>4.0964952207555765E-3</v>
      </c>
      <c r="K94" s="1">
        <f>$C48*Inittialize!F$21</f>
        <v>4.0964952207555765E-3</v>
      </c>
      <c r="L94" s="1">
        <f>$C48*Inittialize!G$21</f>
        <v>4.0964952207555765E-3</v>
      </c>
      <c r="M94" s="1">
        <f>$C48*Inittialize!H$21</f>
        <v>4.0964952207555765E-3</v>
      </c>
      <c r="N94" s="1">
        <f>$C48*Inittialize!I$21</f>
        <v>4.0964952207555765E-3</v>
      </c>
      <c r="O94" s="1">
        <f>$C48*Inittialize!J$21</f>
        <v>1.6385980883022306E-2</v>
      </c>
    </row>
    <row r="95" spans="2:15" x14ac:dyDescent="0.3">
      <c r="E95" s="1">
        <v>19</v>
      </c>
      <c r="F95" s="1">
        <f>$C49*Inittialize!A$21</f>
        <v>3.6413290851160678E-3</v>
      </c>
      <c r="G95" s="1">
        <f>$C49*Inittialize!B$21</f>
        <v>3.6413290851160678E-3</v>
      </c>
      <c r="H95" s="1">
        <f>$C49*Inittialize!C$21</f>
        <v>3.6413290851160678E-3</v>
      </c>
      <c r="I95" s="1">
        <f>$C49*Inittialize!D$21</f>
        <v>3.6413290851160678E-3</v>
      </c>
      <c r="J95" s="1">
        <f>$C49*Inittialize!E$21</f>
        <v>3.6413290851160678E-3</v>
      </c>
      <c r="K95" s="1">
        <f>$C49*Inittialize!F$21</f>
        <v>3.6413290851160678E-3</v>
      </c>
      <c r="L95" s="1">
        <f>$C49*Inittialize!G$21</f>
        <v>3.6413290851160678E-3</v>
      </c>
      <c r="M95" s="1">
        <f>$C49*Inittialize!H$21</f>
        <v>3.6413290851160678E-3</v>
      </c>
      <c r="N95" s="1">
        <f>$C49*Inittialize!I$21</f>
        <v>3.6413290851160678E-3</v>
      </c>
      <c r="O95" s="1">
        <f>$C49*Inittialize!J$21</f>
        <v>1.4565316340464271E-2</v>
      </c>
    </row>
    <row r="96" spans="2:15" x14ac:dyDescent="0.3">
      <c r="E96" s="1">
        <v>20</v>
      </c>
      <c r="F96" s="1">
        <f>$C50*Inittialize!A$21</f>
        <v>7.2826581702321357E-3</v>
      </c>
      <c r="G96" s="1">
        <f>$C50*Inittialize!B$21</f>
        <v>7.2826581702321357E-3</v>
      </c>
      <c r="H96" s="1">
        <f>$C50*Inittialize!C$21</f>
        <v>7.2826581702321357E-3</v>
      </c>
      <c r="I96" s="1">
        <f>$C50*Inittialize!D$21</f>
        <v>7.2826581702321357E-3</v>
      </c>
      <c r="J96" s="1">
        <f>$C50*Inittialize!E$21</f>
        <v>7.2826581702321357E-3</v>
      </c>
      <c r="K96" s="1">
        <f>$C50*Inittialize!F$21</f>
        <v>7.2826581702321357E-3</v>
      </c>
      <c r="L96" s="1">
        <f>$C50*Inittialize!G$21</f>
        <v>7.2826581702321357E-3</v>
      </c>
      <c r="M96" s="1">
        <f>$C50*Inittialize!H$21</f>
        <v>7.2826581702321357E-3</v>
      </c>
      <c r="N96" s="1">
        <f>$C50*Inittialize!I$21</f>
        <v>7.2826581702321357E-3</v>
      </c>
      <c r="O96" s="1">
        <f>$C50*Inittialize!J$21</f>
        <v>2.9130632680928543E-2</v>
      </c>
    </row>
    <row r="98" spans="1:20" s="377" customFormat="1" x14ac:dyDescent="0.3">
      <c r="A98" s="499" t="s">
        <v>298</v>
      </c>
      <c r="B98" s="499"/>
      <c r="C98" s="499"/>
      <c r="D98" s="499"/>
      <c r="E98" s="499"/>
      <c r="F98" s="499"/>
      <c r="G98" s="499"/>
      <c r="H98" s="499"/>
      <c r="I98" s="499"/>
      <c r="J98" s="499"/>
      <c r="K98" s="499"/>
      <c r="L98" s="499"/>
      <c r="M98" s="499"/>
      <c r="N98" s="499"/>
      <c r="O98" s="499"/>
      <c r="P98" s="499"/>
      <c r="Q98" s="499"/>
      <c r="R98" s="499"/>
      <c r="S98" s="499"/>
      <c r="T98" s="499"/>
    </row>
    <row r="100" spans="1:20" x14ac:dyDescent="0.3">
      <c r="B100" s="500" t="s">
        <v>299</v>
      </c>
      <c r="C100" s="500"/>
      <c r="D100" s="500"/>
      <c r="E100" s="500"/>
      <c r="F100" s="500"/>
      <c r="J100">
        <v>1</v>
      </c>
      <c r="K100">
        <v>2</v>
      </c>
      <c r="L100">
        <v>3</v>
      </c>
      <c r="M100">
        <v>4</v>
      </c>
      <c r="N100">
        <v>5</v>
      </c>
      <c r="O100">
        <v>6</v>
      </c>
      <c r="P100">
        <v>7</v>
      </c>
      <c r="Q100">
        <v>8</v>
      </c>
      <c r="R100">
        <v>9</v>
      </c>
      <c r="S100">
        <v>10</v>
      </c>
    </row>
    <row r="101" spans="1:20" x14ac:dyDescent="0.3">
      <c r="B101" t="s">
        <v>9</v>
      </c>
      <c r="C101" t="s">
        <v>8</v>
      </c>
      <c r="D101" t="s">
        <v>4</v>
      </c>
      <c r="E101" t="s">
        <v>8</v>
      </c>
      <c r="I101">
        <v>1</v>
      </c>
      <c r="J101">
        <f>$I101+J$100</f>
        <v>2</v>
      </c>
      <c r="K101">
        <f t="shared" ref="K101:S110" si="19">$I101+K$100</f>
        <v>3</v>
      </c>
      <c r="L101">
        <f t="shared" si="19"/>
        <v>4</v>
      </c>
      <c r="M101">
        <f t="shared" si="19"/>
        <v>5</v>
      </c>
      <c r="N101">
        <f t="shared" si="19"/>
        <v>6</v>
      </c>
      <c r="O101">
        <f t="shared" si="19"/>
        <v>7</v>
      </c>
      <c r="P101">
        <f t="shared" si="19"/>
        <v>8</v>
      </c>
      <c r="Q101">
        <f t="shared" si="19"/>
        <v>9</v>
      </c>
      <c r="R101">
        <f t="shared" si="19"/>
        <v>10</v>
      </c>
      <c r="S101">
        <f t="shared" si="19"/>
        <v>11</v>
      </c>
    </row>
    <row r="102" spans="1:20" x14ac:dyDescent="0.3">
      <c r="B102">
        <v>2</v>
      </c>
      <c r="C102">
        <f t="shared" ref="C102:C120" si="20">SUMIF($K$102:$S$110,B102,$K$114:$S$122)</f>
        <v>0</v>
      </c>
      <c r="D102">
        <v>2</v>
      </c>
      <c r="E102">
        <f t="shared" ref="E102:E111" si="21">SUMIF($J$101:$J$110,D102,$J$113:$J$122)+SUMIF($K$101:$S$101,D102,$K$113:$S$113)</f>
        <v>5.9171597633136102E-3</v>
      </c>
      <c r="I102">
        <v>2</v>
      </c>
      <c r="J102">
        <f t="shared" ref="J102:J110" si="22">$I102+J$100</f>
        <v>3</v>
      </c>
      <c r="K102">
        <f t="shared" si="19"/>
        <v>4</v>
      </c>
      <c r="L102">
        <f t="shared" si="19"/>
        <v>5</v>
      </c>
      <c r="M102">
        <f t="shared" si="19"/>
        <v>6</v>
      </c>
      <c r="N102">
        <f t="shared" si="19"/>
        <v>7</v>
      </c>
      <c r="O102">
        <f t="shared" si="19"/>
        <v>8</v>
      </c>
      <c r="P102">
        <f t="shared" si="19"/>
        <v>9</v>
      </c>
      <c r="Q102">
        <f t="shared" si="19"/>
        <v>10</v>
      </c>
      <c r="R102">
        <f t="shared" si="19"/>
        <v>11</v>
      </c>
      <c r="S102">
        <f t="shared" si="19"/>
        <v>12</v>
      </c>
    </row>
    <row r="103" spans="1:20" x14ac:dyDescent="0.3">
      <c r="B103">
        <v>3</v>
      </c>
      <c r="C103">
        <f t="shared" si="20"/>
        <v>0</v>
      </c>
      <c r="D103">
        <v>3</v>
      </c>
      <c r="E103">
        <f t="shared" si="21"/>
        <v>1.183431952662722E-2</v>
      </c>
      <c r="I103">
        <v>3</v>
      </c>
      <c r="J103">
        <f t="shared" si="22"/>
        <v>4</v>
      </c>
      <c r="K103">
        <f t="shared" si="19"/>
        <v>5</v>
      </c>
      <c r="L103">
        <f t="shared" si="19"/>
        <v>6</v>
      </c>
      <c r="M103">
        <f t="shared" si="19"/>
        <v>7</v>
      </c>
      <c r="N103">
        <f t="shared" si="19"/>
        <v>8</v>
      </c>
      <c r="O103">
        <f t="shared" si="19"/>
        <v>9</v>
      </c>
      <c r="P103">
        <f t="shared" si="19"/>
        <v>10</v>
      </c>
      <c r="Q103">
        <f t="shared" si="19"/>
        <v>11</v>
      </c>
      <c r="R103">
        <f t="shared" si="19"/>
        <v>12</v>
      </c>
      <c r="S103">
        <f t="shared" si="19"/>
        <v>13</v>
      </c>
    </row>
    <row r="104" spans="1:20" x14ac:dyDescent="0.3">
      <c r="B104">
        <v>4</v>
      </c>
      <c r="C104">
        <f t="shared" si="20"/>
        <v>5.9171597633136102E-3</v>
      </c>
      <c r="D104">
        <v>4</v>
      </c>
      <c r="E104">
        <f t="shared" si="21"/>
        <v>1.183431952662722E-2</v>
      </c>
      <c r="I104">
        <v>4</v>
      </c>
      <c r="J104">
        <f t="shared" si="22"/>
        <v>5</v>
      </c>
      <c r="K104">
        <f t="shared" si="19"/>
        <v>6</v>
      </c>
      <c r="L104">
        <f t="shared" si="19"/>
        <v>7</v>
      </c>
      <c r="M104">
        <f t="shared" si="19"/>
        <v>8</v>
      </c>
      <c r="N104">
        <f t="shared" si="19"/>
        <v>9</v>
      </c>
      <c r="O104">
        <f t="shared" si="19"/>
        <v>10</v>
      </c>
      <c r="P104">
        <f t="shared" si="19"/>
        <v>11</v>
      </c>
      <c r="Q104">
        <f t="shared" si="19"/>
        <v>12</v>
      </c>
      <c r="R104">
        <f t="shared" si="19"/>
        <v>13</v>
      </c>
      <c r="S104">
        <f t="shared" si="19"/>
        <v>14</v>
      </c>
    </row>
    <row r="105" spans="1:20" x14ac:dyDescent="0.3">
      <c r="B105">
        <v>5</v>
      </c>
      <c r="C105">
        <f t="shared" si="20"/>
        <v>1.183431952662722E-2</v>
      </c>
      <c r="D105">
        <v>5</v>
      </c>
      <c r="E105">
        <f t="shared" si="21"/>
        <v>1.183431952662722E-2</v>
      </c>
      <c r="I105">
        <v>5</v>
      </c>
      <c r="J105">
        <f t="shared" si="22"/>
        <v>6</v>
      </c>
      <c r="K105">
        <f t="shared" si="19"/>
        <v>7</v>
      </c>
      <c r="L105">
        <f t="shared" si="19"/>
        <v>8</v>
      </c>
      <c r="M105">
        <f t="shared" si="19"/>
        <v>9</v>
      </c>
      <c r="N105">
        <f t="shared" si="19"/>
        <v>10</v>
      </c>
      <c r="O105">
        <f t="shared" si="19"/>
        <v>11</v>
      </c>
      <c r="P105">
        <f t="shared" si="19"/>
        <v>12</v>
      </c>
      <c r="Q105">
        <f t="shared" si="19"/>
        <v>13</v>
      </c>
      <c r="R105">
        <f t="shared" si="19"/>
        <v>14</v>
      </c>
      <c r="S105">
        <f t="shared" si="19"/>
        <v>15</v>
      </c>
    </row>
    <row r="106" spans="1:20" x14ac:dyDescent="0.3">
      <c r="B106">
        <v>6</v>
      </c>
      <c r="C106">
        <f t="shared" si="20"/>
        <v>1.7751479289940829E-2</v>
      </c>
      <c r="D106">
        <v>6</v>
      </c>
      <c r="E106">
        <f t="shared" si="21"/>
        <v>1.183431952662722E-2</v>
      </c>
      <c r="I106">
        <v>6</v>
      </c>
      <c r="J106">
        <f t="shared" si="22"/>
        <v>7</v>
      </c>
      <c r="K106">
        <f t="shared" si="19"/>
        <v>8</v>
      </c>
      <c r="L106">
        <f t="shared" si="19"/>
        <v>9</v>
      </c>
      <c r="M106">
        <f t="shared" si="19"/>
        <v>10</v>
      </c>
      <c r="N106">
        <f t="shared" si="19"/>
        <v>11</v>
      </c>
      <c r="O106">
        <f t="shared" si="19"/>
        <v>12</v>
      </c>
      <c r="P106">
        <f t="shared" si="19"/>
        <v>13</v>
      </c>
      <c r="Q106">
        <f t="shared" si="19"/>
        <v>14</v>
      </c>
      <c r="R106">
        <f t="shared" si="19"/>
        <v>15</v>
      </c>
      <c r="S106">
        <f t="shared" si="19"/>
        <v>16</v>
      </c>
    </row>
    <row r="107" spans="1:20" x14ac:dyDescent="0.3">
      <c r="B107">
        <v>7</v>
      </c>
      <c r="C107">
        <f t="shared" si="20"/>
        <v>2.3668639053254441E-2</v>
      </c>
      <c r="D107" s="439">
        <v>7</v>
      </c>
      <c r="E107" s="439">
        <f t="shared" si="21"/>
        <v>1.183431952662722E-2</v>
      </c>
      <c r="I107">
        <v>7</v>
      </c>
      <c r="J107">
        <f t="shared" si="22"/>
        <v>8</v>
      </c>
      <c r="K107">
        <f t="shared" si="19"/>
        <v>9</v>
      </c>
      <c r="L107">
        <f t="shared" si="19"/>
        <v>10</v>
      </c>
      <c r="M107">
        <f t="shared" si="19"/>
        <v>11</v>
      </c>
      <c r="N107">
        <f t="shared" si="19"/>
        <v>12</v>
      </c>
      <c r="O107">
        <f t="shared" si="19"/>
        <v>13</v>
      </c>
      <c r="P107">
        <f t="shared" si="19"/>
        <v>14</v>
      </c>
      <c r="Q107">
        <f t="shared" si="19"/>
        <v>15</v>
      </c>
      <c r="R107">
        <f t="shared" si="19"/>
        <v>16</v>
      </c>
      <c r="S107">
        <f t="shared" si="19"/>
        <v>17</v>
      </c>
    </row>
    <row r="108" spans="1:20" x14ac:dyDescent="0.3">
      <c r="B108">
        <v>8</v>
      </c>
      <c r="C108">
        <f t="shared" si="20"/>
        <v>2.9585798816568053E-2</v>
      </c>
      <c r="D108" s="439">
        <v>8</v>
      </c>
      <c r="E108" s="439">
        <f t="shared" si="21"/>
        <v>1.183431952662722E-2</v>
      </c>
      <c r="I108">
        <v>8</v>
      </c>
      <c r="J108">
        <f t="shared" si="22"/>
        <v>9</v>
      </c>
      <c r="K108">
        <f t="shared" si="19"/>
        <v>10</v>
      </c>
      <c r="L108">
        <f t="shared" si="19"/>
        <v>11</v>
      </c>
      <c r="M108">
        <f t="shared" si="19"/>
        <v>12</v>
      </c>
      <c r="N108">
        <f t="shared" si="19"/>
        <v>13</v>
      </c>
      <c r="O108">
        <f t="shared" si="19"/>
        <v>14</v>
      </c>
      <c r="P108">
        <f t="shared" si="19"/>
        <v>15</v>
      </c>
      <c r="Q108">
        <f t="shared" si="19"/>
        <v>16</v>
      </c>
      <c r="R108">
        <f t="shared" si="19"/>
        <v>17</v>
      </c>
      <c r="S108">
        <f t="shared" si="19"/>
        <v>18</v>
      </c>
    </row>
    <row r="109" spans="1:20" x14ac:dyDescent="0.3">
      <c r="B109">
        <v>9</v>
      </c>
      <c r="C109">
        <f t="shared" si="20"/>
        <v>3.5502958579881665E-2</v>
      </c>
      <c r="D109" s="439">
        <v>9</v>
      </c>
      <c r="E109" s="439">
        <f t="shared" si="21"/>
        <v>1.183431952662722E-2</v>
      </c>
      <c r="I109">
        <v>9</v>
      </c>
      <c r="J109">
        <f t="shared" si="22"/>
        <v>10</v>
      </c>
      <c r="K109">
        <f t="shared" si="19"/>
        <v>11</v>
      </c>
      <c r="L109">
        <f t="shared" si="19"/>
        <v>12</v>
      </c>
      <c r="M109">
        <f t="shared" si="19"/>
        <v>13</v>
      </c>
      <c r="N109">
        <f t="shared" si="19"/>
        <v>14</v>
      </c>
      <c r="O109">
        <f t="shared" si="19"/>
        <v>15</v>
      </c>
      <c r="P109">
        <f t="shared" si="19"/>
        <v>16</v>
      </c>
      <c r="Q109">
        <f t="shared" si="19"/>
        <v>17</v>
      </c>
      <c r="R109">
        <f t="shared" si="19"/>
        <v>18</v>
      </c>
      <c r="S109">
        <f t="shared" si="19"/>
        <v>19</v>
      </c>
    </row>
    <row r="110" spans="1:20" x14ac:dyDescent="0.3">
      <c r="B110">
        <v>10</v>
      </c>
      <c r="C110">
        <f t="shared" si="20"/>
        <v>4.1420118343195277E-2</v>
      </c>
      <c r="D110" s="439">
        <v>10</v>
      </c>
      <c r="E110" s="439">
        <f t="shared" si="21"/>
        <v>1.183431952662722E-2</v>
      </c>
      <c r="I110">
        <v>10</v>
      </c>
      <c r="J110">
        <f t="shared" si="22"/>
        <v>11</v>
      </c>
      <c r="K110">
        <f t="shared" si="19"/>
        <v>12</v>
      </c>
      <c r="L110">
        <f t="shared" si="19"/>
        <v>13</v>
      </c>
      <c r="M110">
        <f t="shared" si="19"/>
        <v>14</v>
      </c>
      <c r="N110">
        <f t="shared" si="19"/>
        <v>15</v>
      </c>
      <c r="O110">
        <f t="shared" si="19"/>
        <v>16</v>
      </c>
      <c r="P110">
        <f t="shared" si="19"/>
        <v>17</v>
      </c>
      <c r="Q110">
        <f t="shared" si="19"/>
        <v>18</v>
      </c>
      <c r="R110">
        <f t="shared" si="19"/>
        <v>19</v>
      </c>
      <c r="S110">
        <f t="shared" si="19"/>
        <v>20</v>
      </c>
    </row>
    <row r="111" spans="1:20" x14ac:dyDescent="0.3">
      <c r="B111">
        <v>11</v>
      </c>
      <c r="C111">
        <f t="shared" si="20"/>
        <v>4.7337278106508889E-2</v>
      </c>
      <c r="D111" s="439">
        <v>11</v>
      </c>
      <c r="E111" s="439">
        <f t="shared" si="21"/>
        <v>4.7337278106508882E-2</v>
      </c>
    </row>
    <row r="112" spans="1:20" x14ac:dyDescent="0.3">
      <c r="B112">
        <v>12</v>
      </c>
      <c r="C112">
        <f t="shared" si="20"/>
        <v>8.8757396449704151E-2</v>
      </c>
      <c r="D112" t="s">
        <v>2</v>
      </c>
      <c r="E112" s="439">
        <f>SUM(E102:E111)</f>
        <v>0.14792899408284027</v>
      </c>
      <c r="J112">
        <v>1</v>
      </c>
      <c r="K112">
        <v>2</v>
      </c>
      <c r="L112">
        <v>3</v>
      </c>
      <c r="M112">
        <v>4</v>
      </c>
      <c r="N112">
        <v>5</v>
      </c>
      <c r="O112">
        <v>6</v>
      </c>
      <c r="P112">
        <v>7</v>
      </c>
      <c r="Q112">
        <v>8</v>
      </c>
      <c r="R112">
        <v>9</v>
      </c>
      <c r="S112">
        <v>10</v>
      </c>
    </row>
    <row r="113" spans="2:19" x14ac:dyDescent="0.3">
      <c r="B113">
        <v>13</v>
      </c>
      <c r="C113">
        <f t="shared" si="20"/>
        <v>8.2840236686390553E-2</v>
      </c>
      <c r="I113">
        <v>1</v>
      </c>
      <c r="J113">
        <f>Inittialize!$F3*Inittialize!A$21</f>
        <v>5.9171597633136102E-3</v>
      </c>
      <c r="K113">
        <f>Inittialize!$F3*Inittialize!B$21</f>
        <v>5.9171597633136102E-3</v>
      </c>
      <c r="L113">
        <f>Inittialize!$F3*Inittialize!C$21</f>
        <v>5.9171597633136102E-3</v>
      </c>
      <c r="M113">
        <f>Inittialize!$F3*Inittialize!D$21</f>
        <v>5.9171597633136102E-3</v>
      </c>
      <c r="N113">
        <f>Inittialize!$F3*Inittialize!E$21</f>
        <v>5.9171597633136102E-3</v>
      </c>
      <c r="O113">
        <f>Inittialize!$F3*Inittialize!F$21</f>
        <v>5.9171597633136102E-3</v>
      </c>
      <c r="P113">
        <f>Inittialize!$F3*Inittialize!G$21</f>
        <v>5.9171597633136102E-3</v>
      </c>
      <c r="Q113">
        <f>Inittialize!$F3*Inittialize!H$21</f>
        <v>5.9171597633136102E-3</v>
      </c>
      <c r="R113">
        <f>Inittialize!$F3*Inittialize!I$21</f>
        <v>5.9171597633136102E-3</v>
      </c>
      <c r="S113">
        <f>Inittialize!$F3*Inittialize!J$21</f>
        <v>2.3668639053254441E-2</v>
      </c>
    </row>
    <row r="114" spans="2:19" x14ac:dyDescent="0.3">
      <c r="B114">
        <v>14</v>
      </c>
      <c r="C114">
        <f t="shared" si="20"/>
        <v>7.6923076923076941E-2</v>
      </c>
      <c r="I114">
        <v>2</v>
      </c>
      <c r="J114">
        <f>Inittialize!$F4*Inittialize!A$21</f>
        <v>5.9171597633136102E-3</v>
      </c>
      <c r="K114">
        <f>Inittialize!$F4*Inittialize!B$21</f>
        <v>5.9171597633136102E-3</v>
      </c>
      <c r="L114">
        <f>Inittialize!$F4*Inittialize!C$21</f>
        <v>5.9171597633136102E-3</v>
      </c>
      <c r="M114">
        <f>Inittialize!$F4*Inittialize!D$21</f>
        <v>5.9171597633136102E-3</v>
      </c>
      <c r="N114">
        <f>Inittialize!$F4*Inittialize!E$21</f>
        <v>5.9171597633136102E-3</v>
      </c>
      <c r="O114">
        <f>Inittialize!$F4*Inittialize!F$21</f>
        <v>5.9171597633136102E-3</v>
      </c>
      <c r="P114">
        <f>Inittialize!$F4*Inittialize!G$21</f>
        <v>5.9171597633136102E-3</v>
      </c>
      <c r="Q114">
        <f>Inittialize!$F4*Inittialize!H$21</f>
        <v>5.9171597633136102E-3</v>
      </c>
      <c r="R114">
        <f>Inittialize!$F4*Inittialize!I$21</f>
        <v>5.9171597633136102E-3</v>
      </c>
      <c r="S114">
        <f>Inittialize!$F4*Inittialize!J$21</f>
        <v>2.3668639053254441E-2</v>
      </c>
    </row>
    <row r="115" spans="2:19" x14ac:dyDescent="0.3">
      <c r="B115">
        <v>15</v>
      </c>
      <c r="C115">
        <f t="shared" si="20"/>
        <v>7.1005917159763329E-2</v>
      </c>
      <c r="E115" t="s">
        <v>2</v>
      </c>
      <c r="F115">
        <f>C121+E112</f>
        <v>1.0000000000000002</v>
      </c>
      <c r="I115">
        <v>3</v>
      </c>
      <c r="J115">
        <f>Inittialize!$F5*Inittialize!A$21</f>
        <v>5.9171597633136102E-3</v>
      </c>
      <c r="K115">
        <f>Inittialize!$F5*Inittialize!B$21</f>
        <v>5.9171597633136102E-3</v>
      </c>
      <c r="L115">
        <f>Inittialize!$F5*Inittialize!C$21</f>
        <v>5.9171597633136102E-3</v>
      </c>
      <c r="M115">
        <f>Inittialize!$F5*Inittialize!D$21</f>
        <v>5.9171597633136102E-3</v>
      </c>
      <c r="N115">
        <f>Inittialize!$F5*Inittialize!E$21</f>
        <v>5.9171597633136102E-3</v>
      </c>
      <c r="O115">
        <f>Inittialize!$F5*Inittialize!F$21</f>
        <v>5.9171597633136102E-3</v>
      </c>
      <c r="P115">
        <f>Inittialize!$F5*Inittialize!G$21</f>
        <v>5.9171597633136102E-3</v>
      </c>
      <c r="Q115">
        <f>Inittialize!$F5*Inittialize!H$21</f>
        <v>5.9171597633136102E-3</v>
      </c>
      <c r="R115">
        <f>Inittialize!$F5*Inittialize!I$21</f>
        <v>5.9171597633136102E-3</v>
      </c>
      <c r="S115">
        <f>Inittialize!$F5*Inittialize!J$21</f>
        <v>2.3668639053254441E-2</v>
      </c>
    </row>
    <row r="116" spans="2:19" x14ac:dyDescent="0.3">
      <c r="B116">
        <v>16</v>
      </c>
      <c r="C116">
        <f t="shared" si="20"/>
        <v>6.5088757396449717E-2</v>
      </c>
      <c r="E116" t="s">
        <v>302</v>
      </c>
      <c r="F116">
        <f>SUM(C117:C120,E107:E111)</f>
        <v>0.34911242603550308</v>
      </c>
      <c r="I116">
        <v>4</v>
      </c>
      <c r="J116">
        <f>Inittialize!$F6*Inittialize!A$21</f>
        <v>5.9171597633136102E-3</v>
      </c>
      <c r="K116">
        <f>Inittialize!$F6*Inittialize!B$21</f>
        <v>5.9171597633136102E-3</v>
      </c>
      <c r="L116">
        <f>Inittialize!$F6*Inittialize!C$21</f>
        <v>5.9171597633136102E-3</v>
      </c>
      <c r="M116">
        <f>Inittialize!$F6*Inittialize!D$21</f>
        <v>5.9171597633136102E-3</v>
      </c>
      <c r="N116">
        <f>Inittialize!$F6*Inittialize!E$21</f>
        <v>5.9171597633136102E-3</v>
      </c>
      <c r="O116">
        <f>Inittialize!$F6*Inittialize!F$21</f>
        <v>5.9171597633136102E-3</v>
      </c>
      <c r="P116">
        <f>Inittialize!$F6*Inittialize!G$21</f>
        <v>5.9171597633136102E-3</v>
      </c>
      <c r="Q116">
        <f>Inittialize!$F6*Inittialize!H$21</f>
        <v>5.9171597633136102E-3</v>
      </c>
      <c r="R116">
        <f>Inittialize!$F6*Inittialize!I$21</f>
        <v>5.9171597633136102E-3</v>
      </c>
      <c r="S116">
        <f>Inittialize!$F6*Inittialize!J$21</f>
        <v>2.3668639053254441E-2</v>
      </c>
    </row>
    <row r="117" spans="2:19" x14ac:dyDescent="0.3">
      <c r="B117" s="439">
        <v>17</v>
      </c>
      <c r="C117" s="439">
        <f t="shared" si="20"/>
        <v>5.9171597633136105E-2</v>
      </c>
      <c r="E117" t="s">
        <v>303</v>
      </c>
      <c r="F117">
        <f>F115-F116</f>
        <v>0.65088757396449715</v>
      </c>
      <c r="I117">
        <v>5</v>
      </c>
      <c r="J117">
        <f>Inittialize!$F7*Inittialize!A$21</f>
        <v>5.9171597633136102E-3</v>
      </c>
      <c r="K117">
        <f>Inittialize!$F7*Inittialize!B$21</f>
        <v>5.9171597633136102E-3</v>
      </c>
      <c r="L117">
        <f>Inittialize!$F7*Inittialize!C$21</f>
        <v>5.9171597633136102E-3</v>
      </c>
      <c r="M117">
        <f>Inittialize!$F7*Inittialize!D$21</f>
        <v>5.9171597633136102E-3</v>
      </c>
      <c r="N117">
        <f>Inittialize!$F7*Inittialize!E$21</f>
        <v>5.9171597633136102E-3</v>
      </c>
      <c r="O117">
        <f>Inittialize!$F7*Inittialize!F$21</f>
        <v>5.9171597633136102E-3</v>
      </c>
      <c r="P117">
        <f>Inittialize!$F7*Inittialize!G$21</f>
        <v>5.9171597633136102E-3</v>
      </c>
      <c r="Q117">
        <f>Inittialize!$F7*Inittialize!H$21</f>
        <v>5.9171597633136102E-3</v>
      </c>
      <c r="R117">
        <f>Inittialize!$F7*Inittialize!I$21</f>
        <v>5.9171597633136102E-3</v>
      </c>
      <c r="S117">
        <f>Inittialize!$F7*Inittialize!J$21</f>
        <v>2.3668639053254441E-2</v>
      </c>
    </row>
    <row r="118" spans="2:19" x14ac:dyDescent="0.3">
      <c r="B118" s="439">
        <v>18</v>
      </c>
      <c r="C118" s="439">
        <f t="shared" si="20"/>
        <v>5.3254437869822494E-2</v>
      </c>
      <c r="I118">
        <v>6</v>
      </c>
      <c r="J118">
        <f>Inittialize!$F8*Inittialize!A$21</f>
        <v>5.9171597633136102E-3</v>
      </c>
      <c r="K118">
        <f>Inittialize!$F8*Inittialize!B$21</f>
        <v>5.9171597633136102E-3</v>
      </c>
      <c r="L118">
        <f>Inittialize!$F8*Inittialize!C$21</f>
        <v>5.9171597633136102E-3</v>
      </c>
      <c r="M118">
        <f>Inittialize!$F8*Inittialize!D$21</f>
        <v>5.9171597633136102E-3</v>
      </c>
      <c r="N118">
        <f>Inittialize!$F8*Inittialize!E$21</f>
        <v>5.9171597633136102E-3</v>
      </c>
      <c r="O118">
        <f>Inittialize!$F8*Inittialize!F$21</f>
        <v>5.9171597633136102E-3</v>
      </c>
      <c r="P118">
        <f>Inittialize!$F8*Inittialize!G$21</f>
        <v>5.9171597633136102E-3</v>
      </c>
      <c r="Q118">
        <f>Inittialize!$F8*Inittialize!H$21</f>
        <v>5.9171597633136102E-3</v>
      </c>
      <c r="R118">
        <f>Inittialize!$F8*Inittialize!I$21</f>
        <v>5.9171597633136102E-3</v>
      </c>
      <c r="S118">
        <f>Inittialize!$F8*Inittialize!J$21</f>
        <v>2.3668639053254441E-2</v>
      </c>
    </row>
    <row r="119" spans="2:19" x14ac:dyDescent="0.3">
      <c r="B119" s="439">
        <v>19</v>
      </c>
      <c r="C119" s="439">
        <f t="shared" si="20"/>
        <v>4.7337278106508882E-2</v>
      </c>
      <c r="I119">
        <v>7</v>
      </c>
      <c r="J119">
        <f>Inittialize!$F9*Inittialize!A$21</f>
        <v>5.9171597633136102E-3</v>
      </c>
      <c r="K119">
        <f>Inittialize!$F9*Inittialize!B$21</f>
        <v>5.9171597633136102E-3</v>
      </c>
      <c r="L119">
        <f>Inittialize!$F9*Inittialize!C$21</f>
        <v>5.9171597633136102E-3</v>
      </c>
      <c r="M119">
        <f>Inittialize!$F9*Inittialize!D$21</f>
        <v>5.9171597633136102E-3</v>
      </c>
      <c r="N119">
        <f>Inittialize!$F9*Inittialize!E$21</f>
        <v>5.9171597633136102E-3</v>
      </c>
      <c r="O119">
        <f>Inittialize!$F9*Inittialize!F$21</f>
        <v>5.9171597633136102E-3</v>
      </c>
      <c r="P119">
        <f>Inittialize!$F9*Inittialize!G$21</f>
        <v>5.9171597633136102E-3</v>
      </c>
      <c r="Q119">
        <f>Inittialize!$F9*Inittialize!H$21</f>
        <v>5.9171597633136102E-3</v>
      </c>
      <c r="R119">
        <f>Inittialize!$F9*Inittialize!I$21</f>
        <v>5.9171597633136102E-3</v>
      </c>
      <c r="S119">
        <f>Inittialize!$F9*Inittialize!J$21</f>
        <v>2.3668639053254441E-2</v>
      </c>
    </row>
    <row r="120" spans="2:19" x14ac:dyDescent="0.3">
      <c r="B120" s="439">
        <v>20</v>
      </c>
      <c r="C120" s="439">
        <f t="shared" si="20"/>
        <v>9.4674556213017763E-2</v>
      </c>
      <c r="I120">
        <v>8</v>
      </c>
      <c r="J120">
        <f>Inittialize!$F10*Inittialize!A$21</f>
        <v>5.9171597633136102E-3</v>
      </c>
      <c r="K120">
        <f>Inittialize!$F10*Inittialize!B$21</f>
        <v>5.9171597633136102E-3</v>
      </c>
      <c r="L120">
        <f>Inittialize!$F10*Inittialize!C$21</f>
        <v>5.9171597633136102E-3</v>
      </c>
      <c r="M120">
        <f>Inittialize!$F10*Inittialize!D$21</f>
        <v>5.9171597633136102E-3</v>
      </c>
      <c r="N120">
        <f>Inittialize!$F10*Inittialize!E$21</f>
        <v>5.9171597633136102E-3</v>
      </c>
      <c r="O120">
        <f>Inittialize!$F10*Inittialize!F$21</f>
        <v>5.9171597633136102E-3</v>
      </c>
      <c r="P120">
        <f>Inittialize!$F10*Inittialize!G$21</f>
        <v>5.9171597633136102E-3</v>
      </c>
      <c r="Q120">
        <f>Inittialize!$F10*Inittialize!H$21</f>
        <v>5.9171597633136102E-3</v>
      </c>
      <c r="R120">
        <f>Inittialize!$F10*Inittialize!I$21</f>
        <v>5.9171597633136102E-3</v>
      </c>
      <c r="S120">
        <f>Inittialize!$F10*Inittialize!J$21</f>
        <v>2.3668639053254441E-2</v>
      </c>
    </row>
    <row r="121" spans="2:19" x14ac:dyDescent="0.3">
      <c r="B121" t="s">
        <v>2</v>
      </c>
      <c r="C121" s="439">
        <f>SUM(C102:C120)</f>
        <v>0.85207100591716001</v>
      </c>
      <c r="I121">
        <v>9</v>
      </c>
      <c r="J121">
        <f>Inittialize!$F11*Inittialize!A$21</f>
        <v>5.9171597633136102E-3</v>
      </c>
      <c r="K121">
        <f>Inittialize!$F11*Inittialize!B$21</f>
        <v>5.9171597633136102E-3</v>
      </c>
      <c r="L121">
        <f>Inittialize!$F11*Inittialize!C$21</f>
        <v>5.9171597633136102E-3</v>
      </c>
      <c r="M121">
        <f>Inittialize!$F11*Inittialize!D$21</f>
        <v>5.9171597633136102E-3</v>
      </c>
      <c r="N121">
        <f>Inittialize!$F11*Inittialize!E$21</f>
        <v>5.9171597633136102E-3</v>
      </c>
      <c r="O121">
        <f>Inittialize!$F11*Inittialize!F$21</f>
        <v>5.9171597633136102E-3</v>
      </c>
      <c r="P121">
        <f>Inittialize!$F11*Inittialize!G$21</f>
        <v>5.9171597633136102E-3</v>
      </c>
      <c r="Q121">
        <f>Inittialize!$F11*Inittialize!H$21</f>
        <v>5.9171597633136102E-3</v>
      </c>
      <c r="R121">
        <f>Inittialize!$F11*Inittialize!I$21</f>
        <v>5.9171597633136102E-3</v>
      </c>
      <c r="S121">
        <f>Inittialize!$F11*Inittialize!J$21</f>
        <v>2.3668639053254441E-2</v>
      </c>
    </row>
    <row r="122" spans="2:19" x14ac:dyDescent="0.3">
      <c r="I122">
        <v>10</v>
      </c>
      <c r="J122">
        <f>Inittialize!$F12*Inittialize!A$21</f>
        <v>2.3668639053254441E-2</v>
      </c>
      <c r="K122">
        <f>Inittialize!$F12*Inittialize!B$21</f>
        <v>2.3668639053254441E-2</v>
      </c>
      <c r="L122">
        <f>Inittialize!$F12*Inittialize!C$21</f>
        <v>2.3668639053254441E-2</v>
      </c>
      <c r="M122">
        <f>Inittialize!$F12*Inittialize!D$21</f>
        <v>2.3668639053254441E-2</v>
      </c>
      <c r="N122">
        <f>Inittialize!$F12*Inittialize!E$21</f>
        <v>2.3668639053254441E-2</v>
      </c>
      <c r="O122">
        <f>Inittialize!$F12*Inittialize!F$21</f>
        <v>2.3668639053254441E-2</v>
      </c>
      <c r="P122">
        <f>Inittialize!$F12*Inittialize!G$21</f>
        <v>2.3668639053254441E-2</v>
      </c>
      <c r="Q122">
        <f>Inittialize!$F12*Inittialize!H$21</f>
        <v>2.3668639053254441E-2</v>
      </c>
      <c r="R122">
        <f>Inittialize!$F12*Inittialize!I$21</f>
        <v>2.3668639053254441E-2</v>
      </c>
      <c r="S122">
        <f>Inittialize!$F12*Inittialize!J$21</f>
        <v>9.4674556213017763E-2</v>
      </c>
    </row>
    <row r="124" spans="2:19" s="441" customFormat="1" x14ac:dyDescent="0.3"/>
    <row r="125" spans="2:19" x14ac:dyDescent="0.3">
      <c r="B125" s="500">
        <v>3</v>
      </c>
      <c r="C125" s="500"/>
      <c r="D125" s="500"/>
      <c r="E125" s="500"/>
      <c r="F125" s="500"/>
      <c r="J125">
        <v>1</v>
      </c>
      <c r="K125">
        <v>2</v>
      </c>
      <c r="L125">
        <v>3</v>
      </c>
      <c r="M125">
        <v>4</v>
      </c>
      <c r="N125">
        <v>5</v>
      </c>
      <c r="O125">
        <v>6</v>
      </c>
      <c r="P125">
        <v>7</v>
      </c>
      <c r="Q125">
        <v>8</v>
      </c>
      <c r="R125">
        <v>9</v>
      </c>
      <c r="S125">
        <v>10</v>
      </c>
    </row>
    <row r="126" spans="2:19" x14ac:dyDescent="0.3">
      <c r="B126" t="s">
        <v>9</v>
      </c>
      <c r="C126" t="s">
        <v>8</v>
      </c>
      <c r="D126" t="s">
        <v>4</v>
      </c>
      <c r="I126">
        <v>4</v>
      </c>
      <c r="J126">
        <f>$I126+J$125</f>
        <v>5</v>
      </c>
      <c r="K126">
        <f t="shared" ref="K126:S141" si="23">$I126+K$125</f>
        <v>6</v>
      </c>
      <c r="L126">
        <f t="shared" si="23"/>
        <v>7</v>
      </c>
      <c r="M126">
        <f t="shared" si="23"/>
        <v>8</v>
      </c>
      <c r="N126">
        <f t="shared" si="23"/>
        <v>9</v>
      </c>
      <c r="O126">
        <f t="shared" si="23"/>
        <v>10</v>
      </c>
      <c r="P126">
        <f t="shared" si="23"/>
        <v>11</v>
      </c>
      <c r="Q126">
        <f t="shared" si="23"/>
        <v>12</v>
      </c>
      <c r="R126">
        <f t="shared" si="23"/>
        <v>13</v>
      </c>
      <c r="S126">
        <f t="shared" si="23"/>
        <v>14</v>
      </c>
    </row>
    <row r="127" spans="2:19" x14ac:dyDescent="0.3">
      <c r="B127">
        <v>5</v>
      </c>
      <c r="C127">
        <f t="shared" ref="C127:C148" si="24">SUMIF($K$126:$S$138,B127,$K$146:$S$158)</f>
        <v>0</v>
      </c>
      <c r="D127">
        <v>13</v>
      </c>
      <c r="E127">
        <f>SUMIF($J$139:$S$143,D127,$J$159:$S$163)+SUMIF($J$126:$J$138,3,$J$146:$J$158)</f>
        <v>4.5516613563950848E-4</v>
      </c>
      <c r="I127">
        <v>5</v>
      </c>
      <c r="J127">
        <f t="shared" ref="J127:S143" si="25">$I127+J$125</f>
        <v>6</v>
      </c>
      <c r="K127">
        <f t="shared" si="23"/>
        <v>7</v>
      </c>
      <c r="L127">
        <f t="shared" si="23"/>
        <v>8</v>
      </c>
      <c r="M127">
        <f t="shared" si="23"/>
        <v>9</v>
      </c>
      <c r="N127">
        <f t="shared" si="23"/>
        <v>10</v>
      </c>
      <c r="O127">
        <f t="shared" si="23"/>
        <v>11</v>
      </c>
      <c r="P127">
        <f t="shared" si="23"/>
        <v>12</v>
      </c>
      <c r="Q127">
        <f t="shared" si="23"/>
        <v>13</v>
      </c>
      <c r="R127">
        <f t="shared" si="23"/>
        <v>14</v>
      </c>
      <c r="S127">
        <f t="shared" si="23"/>
        <v>15</v>
      </c>
    </row>
    <row r="128" spans="2:19" x14ac:dyDescent="0.3">
      <c r="B128">
        <v>6</v>
      </c>
      <c r="C128">
        <f t="shared" si="24"/>
        <v>4.5516613563950848E-4</v>
      </c>
      <c r="D128">
        <v>14</v>
      </c>
      <c r="E128">
        <f>SUMIF($J$139:$S$143,D128,$J$159:$S$163)+SUMIF($J$126:$J$138,4,$J$146:$J$158)</f>
        <v>1.3654984069185255E-3</v>
      </c>
      <c r="I128">
        <v>6</v>
      </c>
      <c r="J128">
        <f>$I128+J$125</f>
        <v>7</v>
      </c>
      <c r="K128">
        <f t="shared" si="23"/>
        <v>8</v>
      </c>
      <c r="L128">
        <f t="shared" si="23"/>
        <v>9</v>
      </c>
      <c r="M128">
        <f t="shared" si="23"/>
        <v>10</v>
      </c>
      <c r="N128">
        <f t="shared" si="23"/>
        <v>11</v>
      </c>
      <c r="O128">
        <f t="shared" si="23"/>
        <v>12</v>
      </c>
      <c r="P128">
        <f t="shared" si="23"/>
        <v>13</v>
      </c>
      <c r="Q128">
        <f t="shared" si="23"/>
        <v>14</v>
      </c>
      <c r="R128">
        <f t="shared" si="23"/>
        <v>15</v>
      </c>
      <c r="S128">
        <f t="shared" si="23"/>
        <v>16</v>
      </c>
    </row>
    <row r="129" spans="2:19" x14ac:dyDescent="0.3">
      <c r="B129">
        <v>7</v>
      </c>
      <c r="C129">
        <f t="shared" si="24"/>
        <v>1.3654984069185255E-3</v>
      </c>
      <c r="D129">
        <v>15</v>
      </c>
      <c r="E129">
        <f>SUMIF($J$139:$S$143,D129,$J$159:$S$163)+SUMIF($J$126:$J$138,5,$J$146:$J$158)</f>
        <v>2.730996813837051E-3</v>
      </c>
      <c r="I129">
        <v>7</v>
      </c>
      <c r="J129">
        <f t="shared" si="25"/>
        <v>8</v>
      </c>
      <c r="K129">
        <f t="shared" si="23"/>
        <v>9</v>
      </c>
      <c r="L129">
        <f t="shared" si="23"/>
        <v>10</v>
      </c>
      <c r="M129">
        <f t="shared" si="23"/>
        <v>11</v>
      </c>
      <c r="N129">
        <f t="shared" si="23"/>
        <v>12</v>
      </c>
      <c r="O129">
        <f t="shared" si="23"/>
        <v>13</v>
      </c>
      <c r="P129">
        <f t="shared" si="23"/>
        <v>14</v>
      </c>
      <c r="Q129">
        <f t="shared" si="23"/>
        <v>15</v>
      </c>
      <c r="R129">
        <f t="shared" si="23"/>
        <v>16</v>
      </c>
      <c r="S129">
        <f t="shared" si="23"/>
        <v>17</v>
      </c>
    </row>
    <row r="130" spans="2:19" x14ac:dyDescent="0.3">
      <c r="B130">
        <v>8</v>
      </c>
      <c r="C130">
        <f t="shared" si="24"/>
        <v>2.730996813837051E-3</v>
      </c>
      <c r="D130">
        <v>16</v>
      </c>
      <c r="E130">
        <f>SUMIF($J$139:$S$143,D130,$J$159:$S$163)+SUMIF($J$126:$J$138,6,$J$146:$J$158)</f>
        <v>4.0964952207555765E-3</v>
      </c>
      <c r="I130">
        <v>8</v>
      </c>
      <c r="J130">
        <f t="shared" si="25"/>
        <v>9</v>
      </c>
      <c r="K130">
        <f t="shared" si="23"/>
        <v>10</v>
      </c>
      <c r="L130">
        <f t="shared" si="23"/>
        <v>11</v>
      </c>
      <c r="M130">
        <f t="shared" si="23"/>
        <v>12</v>
      </c>
      <c r="N130">
        <f t="shared" si="23"/>
        <v>13</v>
      </c>
      <c r="O130">
        <f t="shared" si="23"/>
        <v>14</v>
      </c>
      <c r="P130">
        <f t="shared" si="23"/>
        <v>15</v>
      </c>
      <c r="Q130">
        <f t="shared" si="23"/>
        <v>16</v>
      </c>
      <c r="R130">
        <f t="shared" si="23"/>
        <v>17</v>
      </c>
      <c r="S130">
        <f t="shared" si="23"/>
        <v>18</v>
      </c>
    </row>
    <row r="131" spans="2:19" x14ac:dyDescent="0.3">
      <c r="B131">
        <v>9</v>
      </c>
      <c r="C131">
        <f t="shared" si="24"/>
        <v>4.5516613563950847E-3</v>
      </c>
      <c r="D131" s="439">
        <v>17</v>
      </c>
      <c r="E131" s="439">
        <f>SUMIF($J$139:$S$143,D131,$J$159:$S$163)+SUMIF($J$126:$J$138,7,$J$146:$J$158)</f>
        <v>5.461993627674102E-3</v>
      </c>
      <c r="I131">
        <v>9</v>
      </c>
      <c r="J131">
        <f t="shared" si="25"/>
        <v>10</v>
      </c>
      <c r="K131">
        <f t="shared" si="23"/>
        <v>11</v>
      </c>
      <c r="L131">
        <f t="shared" si="23"/>
        <v>12</v>
      </c>
      <c r="M131">
        <f t="shared" si="23"/>
        <v>13</v>
      </c>
      <c r="N131">
        <f t="shared" si="23"/>
        <v>14</v>
      </c>
      <c r="O131">
        <f t="shared" si="23"/>
        <v>15</v>
      </c>
      <c r="P131">
        <f t="shared" si="23"/>
        <v>16</v>
      </c>
      <c r="Q131">
        <f t="shared" si="23"/>
        <v>17</v>
      </c>
      <c r="R131">
        <f t="shared" si="23"/>
        <v>18</v>
      </c>
      <c r="S131">
        <f t="shared" si="23"/>
        <v>19</v>
      </c>
    </row>
    <row r="132" spans="2:19" x14ac:dyDescent="0.3">
      <c r="B132">
        <v>10</v>
      </c>
      <c r="C132">
        <f t="shared" si="24"/>
        <v>6.8274920345926275E-3</v>
      </c>
      <c r="D132" s="439">
        <v>18</v>
      </c>
      <c r="E132" s="439">
        <f>SUMIF($J$139:$S$143,D132,$J$159:$S$163)+SUMIF($J$126:$J$138,8,$J$146:$J$158)</f>
        <v>5.9171597633136102E-3</v>
      </c>
      <c r="I132">
        <v>10</v>
      </c>
      <c r="J132">
        <f t="shared" si="25"/>
        <v>11</v>
      </c>
      <c r="K132">
        <f t="shared" si="23"/>
        <v>12</v>
      </c>
      <c r="L132">
        <f t="shared" si="23"/>
        <v>13</v>
      </c>
      <c r="M132">
        <f t="shared" si="23"/>
        <v>14</v>
      </c>
      <c r="N132">
        <f t="shared" si="23"/>
        <v>15</v>
      </c>
      <c r="O132">
        <f t="shared" si="23"/>
        <v>16</v>
      </c>
      <c r="P132">
        <f t="shared" si="23"/>
        <v>17</v>
      </c>
      <c r="Q132">
        <f t="shared" si="23"/>
        <v>18</v>
      </c>
      <c r="R132">
        <f t="shared" si="23"/>
        <v>19</v>
      </c>
      <c r="S132">
        <f t="shared" si="23"/>
        <v>20</v>
      </c>
    </row>
    <row r="133" spans="2:19" x14ac:dyDescent="0.3">
      <c r="B133">
        <v>11</v>
      </c>
      <c r="C133">
        <f t="shared" si="24"/>
        <v>9.5584888484296793E-3</v>
      </c>
      <c r="D133" s="439">
        <v>19</v>
      </c>
      <c r="E133" s="439">
        <f>SUMIF($J$139:$S$143,D133,$J$159:$S$163)+SUMIF($J$126:$J$138,9,$J$146:$J$158)</f>
        <v>6.3723258989531193E-3</v>
      </c>
      <c r="I133">
        <v>11</v>
      </c>
      <c r="J133">
        <f t="shared" si="25"/>
        <v>12</v>
      </c>
      <c r="K133">
        <f t="shared" si="23"/>
        <v>13</v>
      </c>
      <c r="L133">
        <f t="shared" si="23"/>
        <v>14</v>
      </c>
      <c r="M133">
        <f t="shared" si="23"/>
        <v>15</v>
      </c>
      <c r="N133">
        <f t="shared" si="23"/>
        <v>16</v>
      </c>
      <c r="O133">
        <f t="shared" si="23"/>
        <v>17</v>
      </c>
      <c r="P133">
        <f t="shared" si="23"/>
        <v>18</v>
      </c>
      <c r="Q133">
        <f t="shared" si="23"/>
        <v>19</v>
      </c>
      <c r="R133">
        <f t="shared" si="23"/>
        <v>20</v>
      </c>
      <c r="S133">
        <f t="shared" si="23"/>
        <v>21</v>
      </c>
    </row>
    <row r="134" spans="2:19" x14ac:dyDescent="0.3">
      <c r="B134">
        <v>12</v>
      </c>
      <c r="C134">
        <f t="shared" si="24"/>
        <v>1.274465179790624E-2</v>
      </c>
      <c r="D134" s="439">
        <v>20</v>
      </c>
      <c r="E134" s="439">
        <f>SUMIF($J$139:$S$143,D134,$J$159:$S$163)+SUMIF($J$126:$J$138,10,$J$146:$J$158)</f>
        <v>6.8274920345926284E-3</v>
      </c>
      <c r="I134">
        <v>12</v>
      </c>
      <c r="J134">
        <f t="shared" si="25"/>
        <v>13</v>
      </c>
      <c r="K134">
        <f t="shared" si="23"/>
        <v>14</v>
      </c>
      <c r="L134">
        <f t="shared" si="23"/>
        <v>15</v>
      </c>
      <c r="M134">
        <f t="shared" si="23"/>
        <v>16</v>
      </c>
      <c r="N134">
        <f t="shared" si="23"/>
        <v>17</v>
      </c>
      <c r="O134">
        <f t="shared" si="23"/>
        <v>18</v>
      </c>
      <c r="P134">
        <f t="shared" si="23"/>
        <v>19</v>
      </c>
      <c r="Q134">
        <f t="shared" si="23"/>
        <v>20</v>
      </c>
      <c r="R134">
        <f t="shared" si="23"/>
        <v>21</v>
      </c>
      <c r="S134">
        <f t="shared" si="23"/>
        <v>22</v>
      </c>
    </row>
    <row r="135" spans="2:19" x14ac:dyDescent="0.3">
      <c r="B135">
        <v>13</v>
      </c>
      <c r="C135">
        <f t="shared" si="24"/>
        <v>1.6385980883022309E-2</v>
      </c>
      <c r="D135" s="439">
        <v>21</v>
      </c>
      <c r="E135" s="439">
        <f>SUMIF($J$139:$S$143,D135,$J$159:$S$163)+SUMIF($J$126:$J$138,11,$J$146:$J$158)</f>
        <v>7.2826581702321366E-3</v>
      </c>
      <c r="I135">
        <v>13</v>
      </c>
      <c r="J135">
        <f t="shared" si="25"/>
        <v>14</v>
      </c>
      <c r="K135">
        <f t="shared" si="23"/>
        <v>15</v>
      </c>
      <c r="L135">
        <f t="shared" si="23"/>
        <v>16</v>
      </c>
      <c r="M135">
        <f t="shared" si="23"/>
        <v>17</v>
      </c>
      <c r="N135">
        <f t="shared" si="23"/>
        <v>18</v>
      </c>
      <c r="O135">
        <f t="shared" si="23"/>
        <v>19</v>
      </c>
      <c r="P135">
        <f t="shared" si="23"/>
        <v>20</v>
      </c>
      <c r="Q135">
        <f t="shared" si="23"/>
        <v>21</v>
      </c>
      <c r="R135">
        <f t="shared" si="23"/>
        <v>22</v>
      </c>
      <c r="S135">
        <f t="shared" si="23"/>
        <v>23</v>
      </c>
    </row>
    <row r="136" spans="2:19" x14ac:dyDescent="0.3">
      <c r="B136">
        <v>14</v>
      </c>
      <c r="C136">
        <f t="shared" si="24"/>
        <v>2.4578971324533461E-2</v>
      </c>
      <c r="D136">
        <v>22</v>
      </c>
      <c r="E136">
        <f>SUMIF($J$139:$S$143,D136,$J$159:$S$163)+SUMIF($J$126:$J$138,12,$J$146:$J$158)</f>
        <v>9.1033227127901711E-3</v>
      </c>
      <c r="G136">
        <v>12</v>
      </c>
      <c r="I136">
        <v>14</v>
      </c>
      <c r="J136">
        <f t="shared" si="25"/>
        <v>15</v>
      </c>
      <c r="K136">
        <f t="shared" si="23"/>
        <v>16</v>
      </c>
      <c r="L136">
        <f t="shared" si="23"/>
        <v>17</v>
      </c>
      <c r="M136">
        <f t="shared" si="23"/>
        <v>18</v>
      </c>
      <c r="N136">
        <f t="shared" si="23"/>
        <v>19</v>
      </c>
      <c r="O136">
        <f t="shared" si="23"/>
        <v>20</v>
      </c>
      <c r="P136">
        <f t="shared" si="23"/>
        <v>21</v>
      </c>
      <c r="Q136">
        <f t="shared" si="23"/>
        <v>22</v>
      </c>
      <c r="R136">
        <f t="shared" si="23"/>
        <v>23</v>
      </c>
      <c r="S136">
        <f t="shared" si="23"/>
        <v>24</v>
      </c>
    </row>
    <row r="137" spans="2:19" x14ac:dyDescent="0.3">
      <c r="B137">
        <v>15</v>
      </c>
      <c r="C137">
        <f t="shared" si="24"/>
        <v>3.1861629494765599E-2</v>
      </c>
      <c r="D137">
        <v>23</v>
      </c>
      <c r="E137">
        <f>SUMIF($J$139:$S$143,D137,$J$159:$S$163)+SUMIF($J$126:$J$138,13,$J$146:$J$158)</f>
        <v>1.3199817933545747E-2</v>
      </c>
      <c r="G137">
        <v>13</v>
      </c>
      <c r="I137">
        <v>15</v>
      </c>
      <c r="J137">
        <f t="shared" si="25"/>
        <v>16</v>
      </c>
      <c r="K137">
        <f t="shared" si="23"/>
        <v>17</v>
      </c>
      <c r="L137">
        <f t="shared" si="23"/>
        <v>18</v>
      </c>
      <c r="M137">
        <f t="shared" si="23"/>
        <v>19</v>
      </c>
      <c r="N137">
        <f t="shared" si="23"/>
        <v>20</v>
      </c>
      <c r="O137">
        <f t="shared" si="23"/>
        <v>21</v>
      </c>
      <c r="P137">
        <f t="shared" si="23"/>
        <v>22</v>
      </c>
      <c r="Q137">
        <f t="shared" si="23"/>
        <v>23</v>
      </c>
      <c r="R137">
        <f t="shared" si="23"/>
        <v>24</v>
      </c>
      <c r="S137">
        <f t="shared" si="23"/>
        <v>25</v>
      </c>
    </row>
    <row r="138" spans="2:19" x14ac:dyDescent="0.3">
      <c r="B138">
        <v>16</v>
      </c>
      <c r="C138">
        <f t="shared" si="24"/>
        <v>3.8233955393718717E-2</v>
      </c>
      <c r="D138">
        <v>24</v>
      </c>
      <c r="E138">
        <f>SUMIF($J$139:$S$143,D138,$J$159:$S$163)+SUMIF($J$126:$J$138,14,$J$146:$J$158)</f>
        <v>1.1834319526627222E-2</v>
      </c>
      <c r="G138">
        <v>14</v>
      </c>
      <c r="I138">
        <v>16</v>
      </c>
      <c r="J138">
        <f t="shared" si="25"/>
        <v>17</v>
      </c>
      <c r="K138">
        <f t="shared" si="23"/>
        <v>18</v>
      </c>
      <c r="L138">
        <f t="shared" si="23"/>
        <v>19</v>
      </c>
      <c r="M138">
        <f t="shared" si="23"/>
        <v>20</v>
      </c>
      <c r="N138">
        <f t="shared" si="23"/>
        <v>21</v>
      </c>
      <c r="O138">
        <f t="shared" si="23"/>
        <v>22</v>
      </c>
      <c r="P138">
        <f t="shared" si="23"/>
        <v>23</v>
      </c>
      <c r="Q138">
        <f t="shared" si="23"/>
        <v>24</v>
      </c>
      <c r="R138">
        <f t="shared" si="23"/>
        <v>25</v>
      </c>
      <c r="S138">
        <f t="shared" si="23"/>
        <v>26</v>
      </c>
    </row>
    <row r="139" spans="2:19" x14ac:dyDescent="0.3">
      <c r="B139" s="439">
        <v>17</v>
      </c>
      <c r="C139" s="439">
        <f t="shared" si="24"/>
        <v>4.3695949021392823E-2</v>
      </c>
      <c r="D139">
        <v>25</v>
      </c>
      <c r="E139">
        <f>SUMIF($J$139:$S$143,D139,$J$159:$S$163)+SUMIF($J$126:$J$138,15,$J$146:$J$158)</f>
        <v>1.0468821119708696E-2</v>
      </c>
      <c r="G139">
        <v>15</v>
      </c>
      <c r="I139">
        <v>12</v>
      </c>
      <c r="J139">
        <f t="shared" si="25"/>
        <v>13</v>
      </c>
      <c r="K139">
        <f t="shared" si="23"/>
        <v>14</v>
      </c>
      <c r="L139">
        <f t="shared" si="23"/>
        <v>15</v>
      </c>
      <c r="M139">
        <f t="shared" si="23"/>
        <v>16</v>
      </c>
      <c r="N139">
        <f t="shared" si="23"/>
        <v>17</v>
      </c>
      <c r="O139">
        <f t="shared" si="23"/>
        <v>18</v>
      </c>
      <c r="P139">
        <f t="shared" si="23"/>
        <v>19</v>
      </c>
      <c r="Q139">
        <f t="shared" si="23"/>
        <v>20</v>
      </c>
      <c r="R139">
        <f t="shared" si="23"/>
        <v>21</v>
      </c>
      <c r="S139">
        <f t="shared" si="23"/>
        <v>22</v>
      </c>
    </row>
    <row r="140" spans="2:19" x14ac:dyDescent="0.3">
      <c r="B140" s="439">
        <v>18</v>
      </c>
      <c r="C140" s="439">
        <f t="shared" si="24"/>
        <v>4.8247610377787908E-2</v>
      </c>
      <c r="D140">
        <v>26</v>
      </c>
      <c r="E140">
        <f>SUMIF($J$139:$S$143,D140,$J$159:$S$163)+SUMIF($J$126:$J$138,16,$J$146:$J$158)</f>
        <v>9.1033227127901711E-3</v>
      </c>
      <c r="G140">
        <v>16</v>
      </c>
      <c r="I140">
        <v>13</v>
      </c>
      <c r="J140">
        <f t="shared" si="25"/>
        <v>14</v>
      </c>
      <c r="K140">
        <f t="shared" si="23"/>
        <v>15</v>
      </c>
      <c r="L140">
        <f t="shared" si="23"/>
        <v>16</v>
      </c>
      <c r="M140">
        <f t="shared" si="23"/>
        <v>17</v>
      </c>
      <c r="N140">
        <f t="shared" si="23"/>
        <v>18</v>
      </c>
      <c r="O140">
        <f t="shared" si="23"/>
        <v>19</v>
      </c>
      <c r="P140">
        <f t="shared" si="23"/>
        <v>20</v>
      </c>
      <c r="Q140">
        <f t="shared" si="23"/>
        <v>21</v>
      </c>
      <c r="R140">
        <f t="shared" si="23"/>
        <v>22</v>
      </c>
      <c r="S140">
        <f t="shared" si="23"/>
        <v>23</v>
      </c>
    </row>
    <row r="141" spans="2:19" x14ac:dyDescent="0.3">
      <c r="B141" s="439">
        <v>19</v>
      </c>
      <c r="C141" s="439">
        <f t="shared" si="24"/>
        <v>4.7337278106508895E-2</v>
      </c>
      <c r="D141" s="439">
        <v>17</v>
      </c>
      <c r="E141" s="439">
        <f>SUMIF($J$126:$J$138,17,$J$146:$J$158)</f>
        <v>5.0068274920345938E-3</v>
      </c>
      <c r="G141">
        <v>17</v>
      </c>
      <c r="I141">
        <v>14</v>
      </c>
      <c r="J141">
        <f t="shared" si="25"/>
        <v>15</v>
      </c>
      <c r="K141">
        <f t="shared" si="23"/>
        <v>16</v>
      </c>
      <c r="L141">
        <f t="shared" si="23"/>
        <v>17</v>
      </c>
      <c r="M141">
        <f t="shared" si="23"/>
        <v>18</v>
      </c>
      <c r="N141">
        <f t="shared" si="23"/>
        <v>19</v>
      </c>
      <c r="O141">
        <f t="shared" si="23"/>
        <v>20</v>
      </c>
      <c r="P141">
        <f t="shared" si="23"/>
        <v>21</v>
      </c>
      <c r="Q141">
        <f t="shared" si="23"/>
        <v>22</v>
      </c>
      <c r="R141">
        <f t="shared" si="23"/>
        <v>23</v>
      </c>
      <c r="S141">
        <f t="shared" si="23"/>
        <v>24</v>
      </c>
    </row>
    <row r="142" spans="2:19" x14ac:dyDescent="0.3">
      <c r="B142" s="439">
        <v>20</v>
      </c>
      <c r="C142" s="439">
        <f t="shared" si="24"/>
        <v>4.5971779699590369E-2</v>
      </c>
      <c r="D142" t="s">
        <v>2</v>
      </c>
      <c r="E142">
        <f>SUM(E127:E141)</f>
        <v>9.922621756941287E-2</v>
      </c>
      <c r="I142">
        <v>15</v>
      </c>
      <c r="J142">
        <f t="shared" si="25"/>
        <v>16</v>
      </c>
      <c r="K142">
        <f t="shared" si="25"/>
        <v>17</v>
      </c>
      <c r="L142">
        <f t="shared" si="25"/>
        <v>18</v>
      </c>
      <c r="M142">
        <f t="shared" si="25"/>
        <v>19</v>
      </c>
      <c r="N142">
        <f t="shared" si="25"/>
        <v>20</v>
      </c>
      <c r="O142">
        <f t="shared" si="25"/>
        <v>21</v>
      </c>
      <c r="P142">
        <f t="shared" si="25"/>
        <v>22</v>
      </c>
      <c r="Q142">
        <f t="shared" si="25"/>
        <v>23</v>
      </c>
      <c r="R142">
        <f t="shared" si="25"/>
        <v>24</v>
      </c>
      <c r="S142">
        <f t="shared" si="25"/>
        <v>25</v>
      </c>
    </row>
    <row r="143" spans="2:19" x14ac:dyDescent="0.3">
      <c r="B143" s="439">
        <v>21</v>
      </c>
      <c r="C143" s="439">
        <f t="shared" si="24"/>
        <v>4.4151115157032329E-2</v>
      </c>
      <c r="I143">
        <v>16</v>
      </c>
      <c r="J143">
        <f t="shared" si="25"/>
        <v>17</v>
      </c>
      <c r="K143">
        <f t="shared" si="25"/>
        <v>18</v>
      </c>
      <c r="L143">
        <f t="shared" si="25"/>
        <v>19</v>
      </c>
      <c r="M143">
        <f t="shared" si="25"/>
        <v>20</v>
      </c>
      <c r="N143">
        <f t="shared" si="25"/>
        <v>21</v>
      </c>
      <c r="O143">
        <f t="shared" si="25"/>
        <v>22</v>
      </c>
      <c r="P143">
        <f t="shared" si="25"/>
        <v>23</v>
      </c>
      <c r="Q143">
        <f t="shared" si="25"/>
        <v>24</v>
      </c>
      <c r="R143">
        <f t="shared" si="25"/>
        <v>25</v>
      </c>
      <c r="S143">
        <f t="shared" si="25"/>
        <v>26</v>
      </c>
    </row>
    <row r="144" spans="2:19" x14ac:dyDescent="0.3">
      <c r="B144" s="440">
        <v>22</v>
      </c>
      <c r="C144" s="440">
        <f t="shared" si="24"/>
        <v>5.0068274920345941E-2</v>
      </c>
    </row>
    <row r="145" spans="2:19" x14ac:dyDescent="0.3">
      <c r="B145" s="440">
        <v>23</v>
      </c>
      <c r="C145" s="440">
        <f t="shared" si="24"/>
        <v>4.187528447883479E-2</v>
      </c>
      <c r="J145">
        <v>1</v>
      </c>
      <c r="K145">
        <v>2</v>
      </c>
      <c r="L145">
        <v>3</v>
      </c>
      <c r="M145">
        <v>4</v>
      </c>
      <c r="N145">
        <v>5</v>
      </c>
      <c r="O145">
        <v>6</v>
      </c>
      <c r="P145">
        <v>7</v>
      </c>
      <c r="Q145">
        <v>8</v>
      </c>
      <c r="R145">
        <v>9</v>
      </c>
      <c r="S145">
        <v>10</v>
      </c>
    </row>
    <row r="146" spans="2:19" x14ac:dyDescent="0.3">
      <c r="B146" s="440">
        <v>24</v>
      </c>
      <c r="C146" s="440">
        <f t="shared" si="24"/>
        <v>3.4137460172963138E-2</v>
      </c>
      <c r="I146">
        <v>4</v>
      </c>
      <c r="J146">
        <f>$C104*Inittialize!A$21</f>
        <v>4.5516613563950848E-4</v>
      </c>
      <c r="K146">
        <f>$C104*Inittialize!B$21</f>
        <v>4.5516613563950848E-4</v>
      </c>
      <c r="L146">
        <f>$C104*Inittialize!C$21</f>
        <v>4.5516613563950848E-4</v>
      </c>
      <c r="M146">
        <f>$C104*Inittialize!D$21</f>
        <v>4.5516613563950848E-4</v>
      </c>
      <c r="N146">
        <f>$C104*Inittialize!E$21</f>
        <v>4.5516613563950848E-4</v>
      </c>
      <c r="O146">
        <f>$C104*Inittialize!F$21</f>
        <v>4.5516613563950848E-4</v>
      </c>
      <c r="P146">
        <f>$C104*Inittialize!G$21</f>
        <v>4.5516613563950848E-4</v>
      </c>
      <c r="Q146">
        <f>$C104*Inittialize!H$21</f>
        <v>4.5516613563950848E-4</v>
      </c>
      <c r="R146">
        <f>$C104*Inittialize!I$21</f>
        <v>4.5516613563950848E-4</v>
      </c>
      <c r="S146">
        <f>$C104*Inittialize!J$21</f>
        <v>1.8206645425580339E-3</v>
      </c>
    </row>
    <row r="147" spans="2:19" x14ac:dyDescent="0.3">
      <c r="B147" s="440">
        <v>25</v>
      </c>
      <c r="C147" s="440">
        <f t="shared" si="24"/>
        <v>2.6854802002731007E-2</v>
      </c>
      <c r="I147">
        <v>5</v>
      </c>
      <c r="J147">
        <f>$C105*Inittialize!A$21</f>
        <v>9.1033227127901696E-4</v>
      </c>
      <c r="K147">
        <f>$C105*Inittialize!B$21</f>
        <v>9.1033227127901696E-4</v>
      </c>
      <c r="L147">
        <f>$C105*Inittialize!C$21</f>
        <v>9.1033227127901696E-4</v>
      </c>
      <c r="M147">
        <f>$C105*Inittialize!D$21</f>
        <v>9.1033227127901696E-4</v>
      </c>
      <c r="N147">
        <f>$C105*Inittialize!E$21</f>
        <v>9.1033227127901696E-4</v>
      </c>
      <c r="O147">
        <f>$C105*Inittialize!F$21</f>
        <v>9.1033227127901696E-4</v>
      </c>
      <c r="P147">
        <f>$C105*Inittialize!G$21</f>
        <v>9.1033227127901696E-4</v>
      </c>
      <c r="Q147">
        <f>$C105*Inittialize!H$21</f>
        <v>9.1033227127901696E-4</v>
      </c>
      <c r="R147">
        <f>$C105*Inittialize!I$21</f>
        <v>9.1033227127901696E-4</v>
      </c>
      <c r="S147">
        <f>$C105*Inittialize!J$21</f>
        <v>3.6413290851160678E-3</v>
      </c>
    </row>
    <row r="148" spans="2:19" x14ac:dyDescent="0.3">
      <c r="B148" s="440">
        <v>26</v>
      </c>
      <c r="C148" s="440">
        <f t="shared" si="24"/>
        <v>2.0027309968138375E-2</v>
      </c>
      <c r="I148">
        <v>6</v>
      </c>
      <c r="J148">
        <f>$C106*Inittialize!A$21</f>
        <v>1.3654984069185253E-3</v>
      </c>
      <c r="K148">
        <f>$C106*Inittialize!B$21</f>
        <v>1.3654984069185253E-3</v>
      </c>
      <c r="L148">
        <f>$C106*Inittialize!C$21</f>
        <v>1.3654984069185253E-3</v>
      </c>
      <c r="M148">
        <f>$C106*Inittialize!D$21</f>
        <v>1.3654984069185253E-3</v>
      </c>
      <c r="N148">
        <f>$C106*Inittialize!E$21</f>
        <v>1.3654984069185253E-3</v>
      </c>
      <c r="O148">
        <f>$C106*Inittialize!F$21</f>
        <v>1.3654984069185253E-3</v>
      </c>
      <c r="P148">
        <f>$C106*Inittialize!G$21</f>
        <v>1.3654984069185253E-3</v>
      </c>
      <c r="Q148">
        <f>$C106*Inittialize!H$21</f>
        <v>1.3654984069185253E-3</v>
      </c>
      <c r="R148">
        <f>$C106*Inittialize!I$21</f>
        <v>1.3654984069185253E-3</v>
      </c>
      <c r="S148">
        <f>$C106*Inittialize!J$21</f>
        <v>5.4619936276741011E-3</v>
      </c>
    </row>
    <row r="149" spans="2:19" x14ac:dyDescent="0.3">
      <c r="B149" t="s">
        <v>2</v>
      </c>
      <c r="C149" s="440">
        <f>SUM(C127:C148)</f>
        <v>0.55166135639508451</v>
      </c>
      <c r="I149">
        <v>7</v>
      </c>
      <c r="J149">
        <f>$C107*Inittialize!A$21</f>
        <v>1.8206645425580339E-3</v>
      </c>
      <c r="K149">
        <f>$C107*Inittialize!B$21</f>
        <v>1.8206645425580339E-3</v>
      </c>
      <c r="L149">
        <f>$C107*Inittialize!C$21</f>
        <v>1.8206645425580339E-3</v>
      </c>
      <c r="M149">
        <f>$C107*Inittialize!D$21</f>
        <v>1.8206645425580339E-3</v>
      </c>
      <c r="N149">
        <f>$C107*Inittialize!E$21</f>
        <v>1.8206645425580339E-3</v>
      </c>
      <c r="O149">
        <f>$C107*Inittialize!F$21</f>
        <v>1.8206645425580339E-3</v>
      </c>
      <c r="P149">
        <f>$C107*Inittialize!G$21</f>
        <v>1.8206645425580339E-3</v>
      </c>
      <c r="Q149">
        <f>$C107*Inittialize!H$21</f>
        <v>1.8206645425580339E-3</v>
      </c>
      <c r="R149">
        <f>$C107*Inittialize!I$21</f>
        <v>1.8206645425580339E-3</v>
      </c>
      <c r="S149">
        <f>$C107*Inittialize!J$21</f>
        <v>7.2826581702321357E-3</v>
      </c>
    </row>
    <row r="150" spans="2:19" x14ac:dyDescent="0.3">
      <c r="F150" t="s">
        <v>301</v>
      </c>
      <c r="I150">
        <v>8</v>
      </c>
      <c r="J150">
        <f>$C108*Inittialize!A$21</f>
        <v>2.2758306781975428E-3</v>
      </c>
      <c r="K150">
        <f>$C108*Inittialize!B$21</f>
        <v>2.2758306781975428E-3</v>
      </c>
      <c r="L150">
        <f>$C108*Inittialize!C$21</f>
        <v>2.2758306781975428E-3</v>
      </c>
      <c r="M150">
        <f>$C108*Inittialize!D$21</f>
        <v>2.2758306781975428E-3</v>
      </c>
      <c r="N150">
        <f>$C108*Inittialize!E$21</f>
        <v>2.2758306781975428E-3</v>
      </c>
      <c r="O150">
        <f>$C108*Inittialize!F$21</f>
        <v>2.2758306781975428E-3</v>
      </c>
      <c r="P150">
        <f>$C108*Inittialize!G$21</f>
        <v>2.2758306781975428E-3</v>
      </c>
      <c r="Q150">
        <f>$C108*Inittialize!H$21</f>
        <v>2.2758306781975428E-3</v>
      </c>
      <c r="R150">
        <f>$C108*Inittialize!I$21</f>
        <v>2.2758306781975428E-3</v>
      </c>
      <c r="S150">
        <f>$C108*Inittialize!J$21</f>
        <v>9.1033227127901711E-3</v>
      </c>
    </row>
    <row r="151" spans="2:19" x14ac:dyDescent="0.3">
      <c r="D151" t="s">
        <v>2</v>
      </c>
      <c r="E151">
        <f>C149+E142+F142</f>
        <v>0.65088757396449737</v>
      </c>
      <c r="F151">
        <f>F116</f>
        <v>0.34911242603550308</v>
      </c>
      <c r="G151">
        <f>SUM(E151:F151)</f>
        <v>1.0000000000000004</v>
      </c>
      <c r="I151">
        <v>9</v>
      </c>
      <c r="J151">
        <f>$C109*Inittialize!A$21</f>
        <v>2.7309968138370514E-3</v>
      </c>
      <c r="K151">
        <f>$C109*Inittialize!B$21</f>
        <v>2.7309968138370514E-3</v>
      </c>
      <c r="L151">
        <f>$C109*Inittialize!C$21</f>
        <v>2.7309968138370514E-3</v>
      </c>
      <c r="M151">
        <f>$C109*Inittialize!D$21</f>
        <v>2.7309968138370514E-3</v>
      </c>
      <c r="N151">
        <f>$C109*Inittialize!E$21</f>
        <v>2.7309968138370514E-3</v>
      </c>
      <c r="O151">
        <f>$C109*Inittialize!F$21</f>
        <v>2.7309968138370514E-3</v>
      </c>
      <c r="P151">
        <f>$C109*Inittialize!G$21</f>
        <v>2.7309968138370514E-3</v>
      </c>
      <c r="Q151">
        <f>$C109*Inittialize!H$21</f>
        <v>2.7309968138370514E-3</v>
      </c>
      <c r="R151">
        <f>$C109*Inittialize!I$21</f>
        <v>2.7309968138370514E-3</v>
      </c>
      <c r="S151">
        <f>$C109*Inittialize!J$21</f>
        <v>1.0923987255348206E-2</v>
      </c>
    </row>
    <row r="152" spans="2:19" x14ac:dyDescent="0.3">
      <c r="D152" t="s">
        <v>300</v>
      </c>
      <c r="E152">
        <f>SUM(C144:C148)</f>
        <v>0.17296313154301321</v>
      </c>
      <c r="I152">
        <v>10</v>
      </c>
      <c r="J152">
        <f>$C110*Inittialize!A$21</f>
        <v>3.1861629494765601E-3</v>
      </c>
      <c r="K152">
        <f>$C110*Inittialize!B$21</f>
        <v>3.1861629494765601E-3</v>
      </c>
      <c r="L152">
        <f>$C110*Inittialize!C$21</f>
        <v>3.1861629494765601E-3</v>
      </c>
      <c r="M152">
        <f>$C110*Inittialize!D$21</f>
        <v>3.1861629494765601E-3</v>
      </c>
      <c r="N152">
        <f>$C110*Inittialize!E$21</f>
        <v>3.1861629494765601E-3</v>
      </c>
      <c r="O152">
        <f>$C110*Inittialize!F$21</f>
        <v>3.1861629494765601E-3</v>
      </c>
      <c r="P152">
        <f>$C110*Inittialize!G$21</f>
        <v>3.1861629494765601E-3</v>
      </c>
      <c r="Q152">
        <f>$C110*Inittialize!H$21</f>
        <v>3.1861629494765601E-3</v>
      </c>
      <c r="R152">
        <f>$C110*Inittialize!I$21</f>
        <v>3.1861629494765601E-3</v>
      </c>
      <c r="S152">
        <f>$C110*Inittialize!J$21</f>
        <v>1.274465179790624E-2</v>
      </c>
    </row>
    <row r="153" spans="2:19" x14ac:dyDescent="0.3">
      <c r="D153" t="s">
        <v>304</v>
      </c>
      <c r="E153">
        <f>SUM(C139:C143,E131:E135,E141)</f>
        <v>0.26627218934911251</v>
      </c>
      <c r="G153" t="s">
        <v>310</v>
      </c>
      <c r="H153">
        <f>E152+E153+F151</f>
        <v>0.78834774692762877</v>
      </c>
      <c r="I153">
        <v>11</v>
      </c>
      <c r="J153">
        <f>$C111*Inittialize!A$21</f>
        <v>3.6413290851160687E-3</v>
      </c>
      <c r="K153">
        <f>$C111*Inittialize!B$21</f>
        <v>3.6413290851160687E-3</v>
      </c>
      <c r="L153">
        <f>$C111*Inittialize!C$21</f>
        <v>3.6413290851160687E-3</v>
      </c>
      <c r="M153">
        <f>$C111*Inittialize!D$21</f>
        <v>3.6413290851160687E-3</v>
      </c>
      <c r="N153">
        <f>$C111*Inittialize!E$21</f>
        <v>3.6413290851160687E-3</v>
      </c>
      <c r="O153">
        <f>$C111*Inittialize!F$21</f>
        <v>3.6413290851160687E-3</v>
      </c>
      <c r="P153">
        <f>$C111*Inittialize!G$21</f>
        <v>3.6413290851160687E-3</v>
      </c>
      <c r="Q153">
        <f>$C111*Inittialize!H$21</f>
        <v>3.6413290851160687E-3</v>
      </c>
      <c r="R153">
        <f>$C111*Inittialize!I$21</f>
        <v>3.6413290851160687E-3</v>
      </c>
      <c r="S153">
        <f>$C111*Inittialize!J$21</f>
        <v>1.4565316340464275E-2</v>
      </c>
    </row>
    <row r="154" spans="2:19" x14ac:dyDescent="0.3">
      <c r="D154" t="s">
        <v>305</v>
      </c>
      <c r="E154">
        <f>SUM(C127:C138,E127:E130,E136:E140)</f>
        <v>0.21165225307237145</v>
      </c>
      <c r="I154">
        <v>12</v>
      </c>
      <c r="J154">
        <f>$C112*Inittialize!A$21</f>
        <v>6.8274920345926275E-3</v>
      </c>
      <c r="K154">
        <f>$C112*Inittialize!B$21</f>
        <v>6.8274920345926275E-3</v>
      </c>
      <c r="L154">
        <f>$C112*Inittialize!C$21</f>
        <v>6.8274920345926275E-3</v>
      </c>
      <c r="M154">
        <f>$C112*Inittialize!D$21</f>
        <v>6.8274920345926275E-3</v>
      </c>
      <c r="N154">
        <f>$C112*Inittialize!E$21</f>
        <v>6.8274920345926275E-3</v>
      </c>
      <c r="O154">
        <f>$C112*Inittialize!F$21</f>
        <v>6.8274920345926275E-3</v>
      </c>
      <c r="P154">
        <f>$C112*Inittialize!G$21</f>
        <v>6.8274920345926275E-3</v>
      </c>
      <c r="Q154">
        <f>$C112*Inittialize!H$21</f>
        <v>6.8274920345926275E-3</v>
      </c>
      <c r="R154">
        <f>$C112*Inittialize!I$21</f>
        <v>6.8274920345926275E-3</v>
      </c>
      <c r="S154">
        <f>$C112*Inittialize!J$21</f>
        <v>2.730996813837051E-2</v>
      </c>
    </row>
    <row r="155" spans="2:19" x14ac:dyDescent="0.3">
      <c r="E155">
        <f>SUM(E152:E154)</f>
        <v>0.65088757396449715</v>
      </c>
      <c r="I155">
        <v>13</v>
      </c>
      <c r="J155">
        <f>$C113*Inittialize!A$21</f>
        <v>6.3723258989531201E-3</v>
      </c>
      <c r="K155">
        <f>$C113*Inittialize!B$21</f>
        <v>6.3723258989531201E-3</v>
      </c>
      <c r="L155">
        <f>$C113*Inittialize!C$21</f>
        <v>6.3723258989531201E-3</v>
      </c>
      <c r="M155">
        <f>$C113*Inittialize!D$21</f>
        <v>6.3723258989531201E-3</v>
      </c>
      <c r="N155">
        <f>$C113*Inittialize!E$21</f>
        <v>6.3723258989531201E-3</v>
      </c>
      <c r="O155">
        <f>$C113*Inittialize!F$21</f>
        <v>6.3723258989531201E-3</v>
      </c>
      <c r="P155">
        <f>$C113*Inittialize!G$21</f>
        <v>6.3723258989531201E-3</v>
      </c>
      <c r="Q155">
        <f>$C113*Inittialize!H$21</f>
        <v>6.3723258989531201E-3</v>
      </c>
      <c r="R155">
        <f>$C113*Inittialize!I$21</f>
        <v>6.3723258989531201E-3</v>
      </c>
      <c r="S155">
        <f>$C113*Inittialize!J$21</f>
        <v>2.5489303595812481E-2</v>
      </c>
    </row>
    <row r="156" spans="2:19" x14ac:dyDescent="0.3">
      <c r="I156">
        <v>14</v>
      </c>
      <c r="J156">
        <f>$C114*Inittialize!A$21</f>
        <v>5.9171597633136111E-3</v>
      </c>
      <c r="K156">
        <f>$C114*Inittialize!B$21</f>
        <v>5.9171597633136111E-3</v>
      </c>
      <c r="L156">
        <f>$C114*Inittialize!C$21</f>
        <v>5.9171597633136111E-3</v>
      </c>
      <c r="M156">
        <f>$C114*Inittialize!D$21</f>
        <v>5.9171597633136111E-3</v>
      </c>
      <c r="N156">
        <f>$C114*Inittialize!E$21</f>
        <v>5.9171597633136111E-3</v>
      </c>
      <c r="O156">
        <f>$C114*Inittialize!F$21</f>
        <v>5.9171597633136111E-3</v>
      </c>
      <c r="P156">
        <f>$C114*Inittialize!G$21</f>
        <v>5.9171597633136111E-3</v>
      </c>
      <c r="Q156">
        <f>$C114*Inittialize!H$21</f>
        <v>5.9171597633136111E-3</v>
      </c>
      <c r="R156">
        <f>$C114*Inittialize!I$21</f>
        <v>5.9171597633136111E-3</v>
      </c>
      <c r="S156">
        <f>$C114*Inittialize!J$21</f>
        <v>2.3668639053254444E-2</v>
      </c>
    </row>
    <row r="157" spans="2:19" x14ac:dyDescent="0.3">
      <c r="I157">
        <v>15</v>
      </c>
      <c r="J157">
        <f>$C115*Inittialize!A$21</f>
        <v>5.4619936276741029E-3</v>
      </c>
      <c r="K157">
        <f>$C115*Inittialize!B$21</f>
        <v>5.4619936276741029E-3</v>
      </c>
      <c r="L157">
        <f>$C115*Inittialize!C$21</f>
        <v>5.4619936276741029E-3</v>
      </c>
      <c r="M157">
        <f>$C115*Inittialize!D$21</f>
        <v>5.4619936276741029E-3</v>
      </c>
      <c r="N157">
        <f>$C115*Inittialize!E$21</f>
        <v>5.4619936276741029E-3</v>
      </c>
      <c r="O157">
        <f>$C115*Inittialize!F$21</f>
        <v>5.4619936276741029E-3</v>
      </c>
      <c r="P157">
        <f>$C115*Inittialize!G$21</f>
        <v>5.4619936276741029E-3</v>
      </c>
      <c r="Q157">
        <f>$C115*Inittialize!H$21</f>
        <v>5.4619936276741029E-3</v>
      </c>
      <c r="R157">
        <f>$C115*Inittialize!I$21</f>
        <v>5.4619936276741029E-3</v>
      </c>
      <c r="S157">
        <f>$C115*Inittialize!J$21</f>
        <v>2.1847974510696411E-2</v>
      </c>
    </row>
    <row r="158" spans="2:19" x14ac:dyDescent="0.3">
      <c r="I158">
        <v>16</v>
      </c>
      <c r="J158">
        <f>$C116*Inittialize!A$21</f>
        <v>5.0068274920345938E-3</v>
      </c>
      <c r="K158">
        <f>$C116*Inittialize!B$21</f>
        <v>5.0068274920345938E-3</v>
      </c>
      <c r="L158">
        <f>$C116*Inittialize!C$21</f>
        <v>5.0068274920345938E-3</v>
      </c>
      <c r="M158">
        <f>$C116*Inittialize!D$21</f>
        <v>5.0068274920345938E-3</v>
      </c>
      <c r="N158">
        <f>$C116*Inittialize!E$21</f>
        <v>5.0068274920345938E-3</v>
      </c>
      <c r="O158">
        <f>$C116*Inittialize!F$21</f>
        <v>5.0068274920345938E-3</v>
      </c>
      <c r="P158">
        <f>$C116*Inittialize!G$21</f>
        <v>5.0068274920345938E-3</v>
      </c>
      <c r="Q158">
        <f>$C116*Inittialize!H$21</f>
        <v>5.0068274920345938E-3</v>
      </c>
      <c r="R158">
        <f>$C116*Inittialize!I$21</f>
        <v>5.0068274920345938E-3</v>
      </c>
      <c r="S158">
        <f>$C116*Inittialize!J$21</f>
        <v>2.0027309968138375E-2</v>
      </c>
    </row>
    <row r="159" spans="2:19" x14ac:dyDescent="0.3">
      <c r="I159">
        <v>12</v>
      </c>
      <c r="J159">
        <f>$E102*Inittialize!A$21</f>
        <v>4.5516613563950848E-4</v>
      </c>
      <c r="K159">
        <f>$E102*Inittialize!B$21</f>
        <v>4.5516613563950848E-4</v>
      </c>
      <c r="L159">
        <f>$E102*Inittialize!C$21</f>
        <v>4.5516613563950848E-4</v>
      </c>
      <c r="M159">
        <f>$E102*Inittialize!D$21</f>
        <v>4.5516613563950848E-4</v>
      </c>
      <c r="N159">
        <f>$E102*Inittialize!E$21</f>
        <v>4.5516613563950848E-4</v>
      </c>
      <c r="O159">
        <f>$E102*Inittialize!F$21</f>
        <v>4.5516613563950848E-4</v>
      </c>
      <c r="P159">
        <f>$E102*Inittialize!G$21</f>
        <v>4.5516613563950848E-4</v>
      </c>
      <c r="Q159">
        <f>$E102*Inittialize!H$21</f>
        <v>4.5516613563950848E-4</v>
      </c>
      <c r="R159">
        <f>$E102*Inittialize!I$21</f>
        <v>4.5516613563950848E-4</v>
      </c>
      <c r="S159">
        <f>$E102*Inittialize!J$21</f>
        <v>1.8206645425580339E-3</v>
      </c>
    </row>
    <row r="160" spans="2:19" x14ac:dyDescent="0.3">
      <c r="I160">
        <v>13</v>
      </c>
      <c r="J160">
        <f>$E103*Inittialize!A$21</f>
        <v>9.1033227127901696E-4</v>
      </c>
      <c r="K160">
        <f>$E103*Inittialize!B$21</f>
        <v>9.1033227127901696E-4</v>
      </c>
      <c r="L160">
        <f>$E103*Inittialize!C$21</f>
        <v>9.1033227127901696E-4</v>
      </c>
      <c r="M160">
        <f>$E103*Inittialize!D$21</f>
        <v>9.1033227127901696E-4</v>
      </c>
      <c r="N160">
        <f>$E103*Inittialize!E$21</f>
        <v>9.1033227127901696E-4</v>
      </c>
      <c r="O160">
        <f>$E103*Inittialize!F$21</f>
        <v>9.1033227127901696E-4</v>
      </c>
      <c r="P160">
        <f>$E103*Inittialize!G$21</f>
        <v>9.1033227127901696E-4</v>
      </c>
      <c r="Q160">
        <f>$E103*Inittialize!H$21</f>
        <v>9.1033227127901696E-4</v>
      </c>
      <c r="R160">
        <f>$E103*Inittialize!I$21</f>
        <v>9.1033227127901696E-4</v>
      </c>
      <c r="S160">
        <f>$E103*Inittialize!J$21</f>
        <v>3.6413290851160678E-3</v>
      </c>
    </row>
    <row r="161" spans="2:19" x14ac:dyDescent="0.3">
      <c r="I161">
        <v>14</v>
      </c>
      <c r="J161">
        <f>$E104*Inittialize!A$21</f>
        <v>9.1033227127901696E-4</v>
      </c>
      <c r="K161">
        <f>$E104*Inittialize!B$21</f>
        <v>9.1033227127901696E-4</v>
      </c>
      <c r="L161">
        <f>$E104*Inittialize!C$21</f>
        <v>9.1033227127901696E-4</v>
      </c>
      <c r="M161">
        <f>$E104*Inittialize!D$21</f>
        <v>9.1033227127901696E-4</v>
      </c>
      <c r="N161">
        <f>$E104*Inittialize!E$21</f>
        <v>9.1033227127901696E-4</v>
      </c>
      <c r="O161">
        <f>$E104*Inittialize!F$21</f>
        <v>9.1033227127901696E-4</v>
      </c>
      <c r="P161">
        <f>$E104*Inittialize!G$21</f>
        <v>9.1033227127901696E-4</v>
      </c>
      <c r="Q161">
        <f>$E104*Inittialize!H$21</f>
        <v>9.1033227127901696E-4</v>
      </c>
      <c r="R161">
        <f>$E104*Inittialize!I$21</f>
        <v>9.1033227127901696E-4</v>
      </c>
      <c r="S161">
        <f>$E104*Inittialize!J$21</f>
        <v>3.6413290851160678E-3</v>
      </c>
    </row>
    <row r="162" spans="2:19" x14ac:dyDescent="0.3">
      <c r="I162">
        <v>15</v>
      </c>
      <c r="J162">
        <f>$E105*Inittialize!A$21</f>
        <v>9.1033227127901696E-4</v>
      </c>
      <c r="K162">
        <f>$E105*Inittialize!B$21</f>
        <v>9.1033227127901696E-4</v>
      </c>
      <c r="L162">
        <f>$E105*Inittialize!C$21</f>
        <v>9.1033227127901696E-4</v>
      </c>
      <c r="M162">
        <f>$E105*Inittialize!D$21</f>
        <v>9.1033227127901696E-4</v>
      </c>
      <c r="N162">
        <f>$E105*Inittialize!E$21</f>
        <v>9.1033227127901696E-4</v>
      </c>
      <c r="O162">
        <f>$E105*Inittialize!F$21</f>
        <v>9.1033227127901696E-4</v>
      </c>
      <c r="P162">
        <f>$E105*Inittialize!G$21</f>
        <v>9.1033227127901696E-4</v>
      </c>
      <c r="Q162">
        <f>$E105*Inittialize!H$21</f>
        <v>9.1033227127901696E-4</v>
      </c>
      <c r="R162">
        <f>$E105*Inittialize!I$21</f>
        <v>9.1033227127901696E-4</v>
      </c>
      <c r="S162">
        <f>$E105*Inittialize!J$21</f>
        <v>3.6413290851160678E-3</v>
      </c>
    </row>
    <row r="163" spans="2:19" x14ac:dyDescent="0.3">
      <c r="I163">
        <v>16</v>
      </c>
      <c r="J163">
        <f>$E106*Inittialize!A$21</f>
        <v>9.1033227127901696E-4</v>
      </c>
      <c r="K163">
        <f>$E106*Inittialize!B$21</f>
        <v>9.1033227127901696E-4</v>
      </c>
      <c r="L163">
        <f>$E106*Inittialize!C$21</f>
        <v>9.1033227127901696E-4</v>
      </c>
      <c r="M163">
        <f>$E106*Inittialize!D$21</f>
        <v>9.1033227127901696E-4</v>
      </c>
      <c r="N163">
        <f>$E106*Inittialize!E$21</f>
        <v>9.1033227127901696E-4</v>
      </c>
      <c r="O163">
        <f>$E106*Inittialize!F$21</f>
        <v>9.1033227127901696E-4</v>
      </c>
      <c r="P163">
        <f>$E106*Inittialize!G$21</f>
        <v>9.1033227127901696E-4</v>
      </c>
      <c r="Q163">
        <f>$E106*Inittialize!H$21</f>
        <v>9.1033227127901696E-4</v>
      </c>
      <c r="R163">
        <f>$E106*Inittialize!I$21</f>
        <v>9.1033227127901696E-4</v>
      </c>
      <c r="S163">
        <f>$E106*Inittialize!J$21</f>
        <v>3.6413290851160678E-3</v>
      </c>
    </row>
    <row r="165" spans="2:19" s="441" customFormat="1" x14ac:dyDescent="0.3"/>
    <row r="166" spans="2:19" x14ac:dyDescent="0.3">
      <c r="B166">
        <v>4</v>
      </c>
      <c r="J166">
        <v>1</v>
      </c>
      <c r="K166">
        <v>2</v>
      </c>
      <c r="L166">
        <v>3</v>
      </c>
      <c r="M166">
        <v>4</v>
      </c>
      <c r="N166">
        <v>5</v>
      </c>
      <c r="O166">
        <v>6</v>
      </c>
      <c r="P166">
        <v>7</v>
      </c>
      <c r="Q166">
        <v>8</v>
      </c>
      <c r="R166">
        <v>9</v>
      </c>
      <c r="S166">
        <v>10</v>
      </c>
    </row>
    <row r="167" spans="2:19" x14ac:dyDescent="0.3">
      <c r="B167" t="s">
        <v>306</v>
      </c>
      <c r="C167" t="s">
        <v>8</v>
      </c>
      <c r="D167" t="s">
        <v>4</v>
      </c>
      <c r="E167" t="s">
        <v>8</v>
      </c>
      <c r="I167">
        <v>6</v>
      </c>
      <c r="J167">
        <f>$I167+J$166</f>
        <v>7</v>
      </c>
      <c r="K167">
        <f t="shared" ref="K167:S181" si="26">$I167+K$166</f>
        <v>8</v>
      </c>
      <c r="L167">
        <f t="shared" si="26"/>
        <v>9</v>
      </c>
      <c r="M167">
        <f t="shared" si="26"/>
        <v>10</v>
      </c>
      <c r="N167">
        <f t="shared" si="26"/>
        <v>11</v>
      </c>
      <c r="O167">
        <f t="shared" si="26"/>
        <v>12</v>
      </c>
      <c r="P167">
        <f t="shared" si="26"/>
        <v>13</v>
      </c>
      <c r="Q167">
        <f t="shared" si="26"/>
        <v>14</v>
      </c>
      <c r="R167">
        <f t="shared" si="26"/>
        <v>15</v>
      </c>
      <c r="S167">
        <f t="shared" si="26"/>
        <v>16</v>
      </c>
    </row>
    <row r="168" spans="2:19" x14ac:dyDescent="0.3">
      <c r="B168">
        <v>8</v>
      </c>
      <c r="C168">
        <f t="shared" ref="C168:C186" si="27">SUMIF($K$167:$S$177,B168,$K$184:$S$194)</f>
        <v>3.5012779664577579E-5</v>
      </c>
      <c r="D168">
        <v>14</v>
      </c>
      <c r="E168">
        <f>SUMIF($J$178:$S$181,D168,$J$195:$S$198)+SUMIF($J$167:$J$177,4,$J$184:$J$194)</f>
        <v>3.5012779664577579E-5</v>
      </c>
      <c r="I168">
        <v>7</v>
      </c>
      <c r="J168">
        <f t="shared" ref="J168:J181" si="28">$I168+J$166</f>
        <v>8</v>
      </c>
      <c r="K168">
        <f t="shared" si="26"/>
        <v>9</v>
      </c>
      <c r="L168">
        <f t="shared" si="26"/>
        <v>10</v>
      </c>
      <c r="M168">
        <f t="shared" si="26"/>
        <v>11</v>
      </c>
      <c r="N168">
        <f t="shared" si="26"/>
        <v>12</v>
      </c>
      <c r="O168">
        <f t="shared" si="26"/>
        <v>13</v>
      </c>
      <c r="P168">
        <f t="shared" si="26"/>
        <v>14</v>
      </c>
      <c r="Q168">
        <f t="shared" si="26"/>
        <v>15</v>
      </c>
      <c r="R168">
        <f t="shared" si="26"/>
        <v>16</v>
      </c>
      <c r="S168">
        <f t="shared" si="26"/>
        <v>17</v>
      </c>
    </row>
    <row r="169" spans="2:19" x14ac:dyDescent="0.3">
      <c r="B169">
        <v>9</v>
      </c>
      <c r="C169">
        <f t="shared" si="27"/>
        <v>1.4005111865831031E-4</v>
      </c>
      <c r="D169">
        <v>15</v>
      </c>
      <c r="E169">
        <f>SUMIF($J$178:$S$181,D169,$J$195:$S$198)+SUMIF($J$167:$J$177,5,$J$184:$J$194)</f>
        <v>1.4005111865831031E-4</v>
      </c>
      <c r="I169">
        <v>8</v>
      </c>
      <c r="J169">
        <f t="shared" si="28"/>
        <v>9</v>
      </c>
      <c r="K169">
        <f t="shared" si="26"/>
        <v>10</v>
      </c>
      <c r="L169">
        <f t="shared" si="26"/>
        <v>11</v>
      </c>
      <c r="M169">
        <f t="shared" si="26"/>
        <v>12</v>
      </c>
      <c r="N169">
        <f t="shared" si="26"/>
        <v>13</v>
      </c>
      <c r="O169">
        <f t="shared" si="26"/>
        <v>14</v>
      </c>
      <c r="P169">
        <f t="shared" si="26"/>
        <v>15</v>
      </c>
      <c r="Q169">
        <f t="shared" si="26"/>
        <v>16</v>
      </c>
      <c r="R169">
        <f t="shared" si="26"/>
        <v>17</v>
      </c>
      <c r="S169">
        <f t="shared" si="26"/>
        <v>18</v>
      </c>
    </row>
    <row r="170" spans="2:19" x14ac:dyDescent="0.3">
      <c r="B170">
        <v>10</v>
      </c>
      <c r="C170">
        <f t="shared" si="27"/>
        <v>3.5012779664577581E-4</v>
      </c>
      <c r="D170">
        <v>16</v>
      </c>
      <c r="E170">
        <f>SUMIF($J$178:$S$181,D170,$J$195:$S$198)+SUMIF($J$167:$J$177,6,$J$184:$J$194)</f>
        <v>3.5012779664577581E-4</v>
      </c>
      <c r="I170">
        <v>9</v>
      </c>
      <c r="J170">
        <f t="shared" si="28"/>
        <v>10</v>
      </c>
      <c r="K170">
        <f t="shared" si="26"/>
        <v>11</v>
      </c>
      <c r="L170">
        <f t="shared" si="26"/>
        <v>12</v>
      </c>
      <c r="M170">
        <f t="shared" si="26"/>
        <v>13</v>
      </c>
      <c r="N170">
        <f t="shared" si="26"/>
        <v>14</v>
      </c>
      <c r="O170">
        <f t="shared" si="26"/>
        <v>15</v>
      </c>
      <c r="P170">
        <f t="shared" si="26"/>
        <v>16</v>
      </c>
      <c r="Q170">
        <f t="shared" si="26"/>
        <v>17</v>
      </c>
      <c r="R170">
        <f t="shared" si="26"/>
        <v>18</v>
      </c>
      <c r="S170">
        <f t="shared" si="26"/>
        <v>19</v>
      </c>
    </row>
    <row r="171" spans="2:19" x14ac:dyDescent="0.3">
      <c r="B171">
        <v>11</v>
      </c>
      <c r="C171">
        <f t="shared" si="27"/>
        <v>7.0025559329155163E-4</v>
      </c>
      <c r="D171" s="439">
        <v>17</v>
      </c>
      <c r="E171" s="439">
        <f>SUMIF($J$178:$S$181,D171,$J$195:$S$198)+SUMIF($J$167:$J$177,7,$J$184:$J$194)</f>
        <v>7.0025559329155163E-4</v>
      </c>
      <c r="I171">
        <v>10</v>
      </c>
      <c r="J171">
        <f t="shared" si="28"/>
        <v>11</v>
      </c>
      <c r="K171">
        <f t="shared" si="26"/>
        <v>12</v>
      </c>
      <c r="L171">
        <f t="shared" si="26"/>
        <v>13</v>
      </c>
      <c r="M171">
        <f t="shared" si="26"/>
        <v>14</v>
      </c>
      <c r="N171">
        <f t="shared" si="26"/>
        <v>15</v>
      </c>
      <c r="O171">
        <f t="shared" si="26"/>
        <v>16</v>
      </c>
      <c r="P171">
        <f t="shared" si="26"/>
        <v>17</v>
      </c>
      <c r="Q171">
        <f t="shared" si="26"/>
        <v>18</v>
      </c>
      <c r="R171">
        <f t="shared" si="26"/>
        <v>19</v>
      </c>
      <c r="S171">
        <f t="shared" si="26"/>
        <v>20</v>
      </c>
    </row>
    <row r="172" spans="2:19" x14ac:dyDescent="0.3">
      <c r="B172">
        <v>12</v>
      </c>
      <c r="C172">
        <f t="shared" si="27"/>
        <v>1.2254472882602153E-3</v>
      </c>
      <c r="D172" s="439">
        <v>18</v>
      </c>
      <c r="E172" s="439">
        <f>SUMIF($J$178:$S$181,D172,$J$195:$S$198)+SUMIF($J$167:$J$177,8,$J$184:$J$194)</f>
        <v>7.7028115262070681E-4</v>
      </c>
      <c r="I172">
        <v>11</v>
      </c>
      <c r="J172">
        <f t="shared" si="28"/>
        <v>12</v>
      </c>
      <c r="K172">
        <f t="shared" si="26"/>
        <v>13</v>
      </c>
      <c r="L172">
        <f t="shared" si="26"/>
        <v>14</v>
      </c>
      <c r="M172">
        <f t="shared" si="26"/>
        <v>15</v>
      </c>
      <c r="N172">
        <f t="shared" si="26"/>
        <v>16</v>
      </c>
      <c r="O172">
        <f t="shared" si="26"/>
        <v>17</v>
      </c>
      <c r="P172">
        <f t="shared" si="26"/>
        <v>18</v>
      </c>
      <c r="Q172">
        <f t="shared" si="26"/>
        <v>19</v>
      </c>
      <c r="R172">
        <f t="shared" si="26"/>
        <v>20</v>
      </c>
      <c r="S172">
        <f t="shared" si="26"/>
        <v>21</v>
      </c>
    </row>
    <row r="173" spans="2:19" x14ac:dyDescent="0.3">
      <c r="B173">
        <v>13</v>
      </c>
      <c r="C173">
        <f t="shared" si="27"/>
        <v>1.9607156612163447E-3</v>
      </c>
      <c r="D173" s="439">
        <v>19</v>
      </c>
      <c r="E173" s="439">
        <f>SUMIF($J$178:$S$181,D173,$J$195:$S$198)+SUMIF($J$167:$J$177,9,$J$184:$J$194)</f>
        <v>8.7531949161443953E-4</v>
      </c>
      <c r="I173">
        <v>12</v>
      </c>
      <c r="J173">
        <f t="shared" si="28"/>
        <v>13</v>
      </c>
      <c r="K173">
        <f t="shared" si="26"/>
        <v>14</v>
      </c>
      <c r="L173">
        <f t="shared" si="26"/>
        <v>15</v>
      </c>
      <c r="M173">
        <f t="shared" si="26"/>
        <v>16</v>
      </c>
      <c r="N173">
        <f t="shared" si="26"/>
        <v>17</v>
      </c>
      <c r="O173">
        <f t="shared" si="26"/>
        <v>18</v>
      </c>
      <c r="P173">
        <f t="shared" si="26"/>
        <v>19</v>
      </c>
      <c r="Q173">
        <f t="shared" si="26"/>
        <v>20</v>
      </c>
      <c r="R173">
        <f t="shared" si="26"/>
        <v>21</v>
      </c>
      <c r="S173">
        <f t="shared" si="26"/>
        <v>22</v>
      </c>
    </row>
    <row r="174" spans="2:19" x14ac:dyDescent="0.3">
      <c r="B174">
        <v>14</v>
      </c>
      <c r="C174">
        <f t="shared" si="27"/>
        <v>3.6413290851160687E-3</v>
      </c>
      <c r="D174" s="439">
        <v>20</v>
      </c>
      <c r="E174" s="439">
        <f>SUMIF($J$178:$S$181,D174,$J$195:$S$198)+SUMIF($J$167:$J$177,10,$J$184:$J$194)</f>
        <v>1.0153706102727499E-3</v>
      </c>
      <c r="I174">
        <v>13</v>
      </c>
      <c r="J174">
        <f t="shared" si="28"/>
        <v>14</v>
      </c>
      <c r="K174">
        <f t="shared" si="26"/>
        <v>15</v>
      </c>
      <c r="L174">
        <f t="shared" si="26"/>
        <v>16</v>
      </c>
      <c r="M174">
        <f t="shared" si="26"/>
        <v>17</v>
      </c>
      <c r="N174">
        <f t="shared" si="26"/>
        <v>18</v>
      </c>
      <c r="O174">
        <f t="shared" si="26"/>
        <v>19</v>
      </c>
      <c r="P174">
        <f t="shared" si="26"/>
        <v>20</v>
      </c>
      <c r="Q174">
        <f t="shared" si="26"/>
        <v>21</v>
      </c>
      <c r="R174">
        <f t="shared" si="26"/>
        <v>22</v>
      </c>
      <c r="S174">
        <f t="shared" si="26"/>
        <v>23</v>
      </c>
    </row>
    <row r="175" spans="2:19" x14ac:dyDescent="0.3">
      <c r="B175">
        <v>15</v>
      </c>
      <c r="C175">
        <f t="shared" si="27"/>
        <v>5.9171597633136119E-3</v>
      </c>
      <c r="D175" s="439">
        <v>21</v>
      </c>
      <c r="E175" s="439">
        <f>SUMIF($J$178:$S$181,D175,$J$195:$S$198)+SUMIF($J$167:$J$177,11,$J$184:$J$194)</f>
        <v>1.1904345085956378E-3</v>
      </c>
      <c r="I175">
        <v>14</v>
      </c>
      <c r="J175">
        <f t="shared" si="28"/>
        <v>15</v>
      </c>
      <c r="K175">
        <f t="shared" si="26"/>
        <v>16</v>
      </c>
      <c r="L175">
        <f t="shared" si="26"/>
        <v>17</v>
      </c>
      <c r="M175">
        <f t="shared" si="26"/>
        <v>18</v>
      </c>
      <c r="N175">
        <f t="shared" si="26"/>
        <v>19</v>
      </c>
      <c r="O175">
        <f t="shared" si="26"/>
        <v>20</v>
      </c>
      <c r="P175">
        <f t="shared" si="26"/>
        <v>21</v>
      </c>
      <c r="Q175">
        <f t="shared" si="26"/>
        <v>22</v>
      </c>
      <c r="R175">
        <f t="shared" si="26"/>
        <v>23</v>
      </c>
      <c r="S175">
        <f t="shared" si="26"/>
        <v>24</v>
      </c>
    </row>
    <row r="176" spans="2:19" x14ac:dyDescent="0.3">
      <c r="B176">
        <v>16</v>
      </c>
      <c r="C176">
        <f t="shared" si="27"/>
        <v>8.8232204754735508E-3</v>
      </c>
      <c r="D176">
        <v>22</v>
      </c>
      <c r="E176">
        <f>SUMIF($J$178:$S$181,D176,$J$195:$S$198)+SUMIF($J$167:$J$177,12,$J$184:$J$194)</f>
        <v>1.4005111865831033E-3</v>
      </c>
      <c r="F176">
        <v>12</v>
      </c>
      <c r="I176">
        <v>15</v>
      </c>
      <c r="J176">
        <f t="shared" si="28"/>
        <v>16</v>
      </c>
      <c r="K176">
        <f t="shared" si="26"/>
        <v>17</v>
      </c>
      <c r="L176">
        <f t="shared" si="26"/>
        <v>18</v>
      </c>
      <c r="M176">
        <f t="shared" si="26"/>
        <v>19</v>
      </c>
      <c r="N176">
        <f t="shared" si="26"/>
        <v>20</v>
      </c>
      <c r="O176">
        <f t="shared" si="26"/>
        <v>21</v>
      </c>
      <c r="P176">
        <f t="shared" si="26"/>
        <v>22</v>
      </c>
      <c r="Q176">
        <f t="shared" si="26"/>
        <v>23</v>
      </c>
      <c r="R176">
        <f t="shared" si="26"/>
        <v>24</v>
      </c>
      <c r="S176">
        <f t="shared" si="26"/>
        <v>25</v>
      </c>
    </row>
    <row r="177" spans="2:19" x14ac:dyDescent="0.3">
      <c r="B177" s="439">
        <v>17</v>
      </c>
      <c r="C177" s="439">
        <f t="shared" si="27"/>
        <v>1.2254472882602153E-2</v>
      </c>
      <c r="D177">
        <v>23</v>
      </c>
      <c r="E177">
        <f>SUMIF($J$178:$S$181,D177,$J$195:$S$198)+SUMIF($J$167:$J$177,13,$J$184:$J$194)</f>
        <v>2.4508945765204307E-3</v>
      </c>
      <c r="F177">
        <v>13</v>
      </c>
      <c r="I177">
        <v>16</v>
      </c>
      <c r="J177">
        <f t="shared" si="28"/>
        <v>17</v>
      </c>
      <c r="K177">
        <f t="shared" si="26"/>
        <v>18</v>
      </c>
      <c r="L177">
        <f t="shared" si="26"/>
        <v>19</v>
      </c>
      <c r="M177">
        <f t="shared" si="26"/>
        <v>20</v>
      </c>
      <c r="N177">
        <f t="shared" si="26"/>
        <v>21</v>
      </c>
      <c r="O177">
        <f t="shared" si="26"/>
        <v>22</v>
      </c>
      <c r="P177">
        <f t="shared" si="26"/>
        <v>23</v>
      </c>
      <c r="Q177">
        <f t="shared" si="26"/>
        <v>24</v>
      </c>
      <c r="R177">
        <f t="shared" si="26"/>
        <v>25</v>
      </c>
      <c r="S177">
        <f t="shared" si="26"/>
        <v>26</v>
      </c>
    </row>
    <row r="178" spans="2:19" x14ac:dyDescent="0.3">
      <c r="B178" s="439">
        <v>18</v>
      </c>
      <c r="C178" s="439">
        <f t="shared" si="27"/>
        <v>1.6105878645705687E-2</v>
      </c>
      <c r="D178">
        <v>24</v>
      </c>
      <c r="E178">
        <f>SUMIF($J$178:$S$181,D178,$J$195:$S$198)+SUMIF($J$167:$J$177,14,$J$184:$J$194)</f>
        <v>3.2211757291411374E-3</v>
      </c>
      <c r="F178">
        <v>14</v>
      </c>
      <c r="I178">
        <v>13</v>
      </c>
      <c r="J178">
        <f t="shared" si="28"/>
        <v>14</v>
      </c>
      <c r="K178">
        <f t="shared" si="26"/>
        <v>15</v>
      </c>
      <c r="L178">
        <f t="shared" si="26"/>
        <v>16</v>
      </c>
      <c r="M178">
        <f t="shared" si="26"/>
        <v>17</v>
      </c>
      <c r="N178">
        <f t="shared" si="26"/>
        <v>18</v>
      </c>
      <c r="O178">
        <f t="shared" si="26"/>
        <v>19</v>
      </c>
      <c r="P178">
        <f t="shared" si="26"/>
        <v>20</v>
      </c>
      <c r="Q178">
        <f t="shared" si="26"/>
        <v>21</v>
      </c>
      <c r="R178">
        <f t="shared" si="26"/>
        <v>22</v>
      </c>
      <c r="S178">
        <f t="shared" si="26"/>
        <v>23</v>
      </c>
    </row>
    <row r="179" spans="2:19" x14ac:dyDescent="0.3">
      <c r="B179" s="439">
        <v>19</v>
      </c>
      <c r="C179" s="439">
        <f t="shared" si="27"/>
        <v>1.6315955323693152E-2</v>
      </c>
      <c r="D179">
        <v>25</v>
      </c>
      <c r="E179">
        <f>SUMIF($J$178:$S$181,D179,$J$195:$S$198)+SUMIF($J$167:$J$177,15,$J$184:$J$194)</f>
        <v>3.9564441020972663E-3</v>
      </c>
      <c r="F179">
        <v>15</v>
      </c>
      <c r="I179">
        <v>14</v>
      </c>
      <c r="J179">
        <f t="shared" si="28"/>
        <v>15</v>
      </c>
      <c r="K179">
        <f t="shared" si="26"/>
        <v>16</v>
      </c>
      <c r="L179">
        <f t="shared" si="26"/>
        <v>17</v>
      </c>
      <c r="M179">
        <f t="shared" si="26"/>
        <v>18</v>
      </c>
      <c r="N179">
        <f t="shared" si="26"/>
        <v>19</v>
      </c>
      <c r="O179">
        <f t="shared" si="26"/>
        <v>20</v>
      </c>
      <c r="P179">
        <f t="shared" si="26"/>
        <v>21</v>
      </c>
      <c r="Q179">
        <f t="shared" si="26"/>
        <v>22</v>
      </c>
      <c r="R179">
        <f t="shared" si="26"/>
        <v>23</v>
      </c>
      <c r="S179">
        <f t="shared" si="26"/>
        <v>24</v>
      </c>
    </row>
    <row r="180" spans="2:19" x14ac:dyDescent="0.3">
      <c r="B180" s="439">
        <v>20</v>
      </c>
      <c r="C180" s="439">
        <f t="shared" si="27"/>
        <v>1.649101922201604E-2</v>
      </c>
      <c r="D180">
        <v>26</v>
      </c>
      <c r="E180">
        <f>SUMIF($J$178:$S$181,D180,$J$195:$S$198)+SUMIF($J$167:$J$177,16,$J$184:$J$194)</f>
        <v>4.5166485767305078E-3</v>
      </c>
      <c r="F180">
        <v>16</v>
      </c>
      <c r="I180">
        <v>15</v>
      </c>
      <c r="J180">
        <f t="shared" si="28"/>
        <v>16</v>
      </c>
      <c r="K180">
        <f t="shared" si="26"/>
        <v>17</v>
      </c>
      <c r="L180">
        <f t="shared" si="26"/>
        <v>18</v>
      </c>
      <c r="M180">
        <f t="shared" si="26"/>
        <v>19</v>
      </c>
      <c r="N180">
        <f t="shared" si="26"/>
        <v>20</v>
      </c>
      <c r="O180">
        <f t="shared" si="26"/>
        <v>21</v>
      </c>
      <c r="P180">
        <f t="shared" si="26"/>
        <v>22</v>
      </c>
      <c r="Q180">
        <f t="shared" si="26"/>
        <v>23</v>
      </c>
      <c r="R180">
        <f t="shared" si="26"/>
        <v>24</v>
      </c>
      <c r="S180">
        <f t="shared" si="26"/>
        <v>25</v>
      </c>
    </row>
    <row r="181" spans="2:19" x14ac:dyDescent="0.3">
      <c r="B181" s="439">
        <v>21</v>
      </c>
      <c r="C181" s="439">
        <f t="shared" si="27"/>
        <v>1.6596057561009774E-2</v>
      </c>
      <c r="D181" s="439">
        <v>17</v>
      </c>
      <c r="E181" s="439">
        <f>SUMIF($J$167:$J$177,17,$J$184:$J$194)</f>
        <v>3.6413290851160687E-3</v>
      </c>
      <c r="I181">
        <v>16</v>
      </c>
      <c r="J181">
        <f t="shared" si="28"/>
        <v>17</v>
      </c>
      <c r="K181">
        <f t="shared" si="26"/>
        <v>18</v>
      </c>
      <c r="L181">
        <f t="shared" si="26"/>
        <v>19</v>
      </c>
      <c r="M181">
        <f t="shared" si="26"/>
        <v>20</v>
      </c>
      <c r="N181">
        <f t="shared" si="26"/>
        <v>21</v>
      </c>
      <c r="O181">
        <f t="shared" si="26"/>
        <v>22</v>
      </c>
      <c r="P181">
        <f t="shared" si="26"/>
        <v>23</v>
      </c>
      <c r="Q181">
        <f t="shared" si="26"/>
        <v>24</v>
      </c>
      <c r="R181">
        <f t="shared" si="26"/>
        <v>25</v>
      </c>
      <c r="S181">
        <f t="shared" si="26"/>
        <v>26</v>
      </c>
    </row>
    <row r="182" spans="2:19" x14ac:dyDescent="0.3">
      <c r="B182" s="440">
        <v>22</v>
      </c>
      <c r="C182" s="440">
        <f t="shared" si="27"/>
        <v>1.8696824340884429E-2</v>
      </c>
      <c r="E182">
        <f>SUM(E168:E181)</f>
        <v>2.4263856307552265E-2</v>
      </c>
    </row>
    <row r="183" spans="2:19" x14ac:dyDescent="0.3">
      <c r="B183" s="440">
        <v>23</v>
      </c>
      <c r="C183" s="440">
        <f t="shared" si="27"/>
        <v>1.880186267987816E-2</v>
      </c>
      <c r="J183">
        <v>1</v>
      </c>
      <c r="K183">
        <v>2</v>
      </c>
      <c r="L183">
        <v>3</v>
      </c>
      <c r="M183">
        <v>4</v>
      </c>
      <c r="N183">
        <v>5</v>
      </c>
      <c r="O183">
        <v>6</v>
      </c>
      <c r="P183">
        <v>7</v>
      </c>
      <c r="Q183">
        <v>8</v>
      </c>
      <c r="R183">
        <v>9</v>
      </c>
      <c r="S183">
        <v>10</v>
      </c>
    </row>
    <row r="184" spans="2:19" x14ac:dyDescent="0.3">
      <c r="B184" s="440">
        <v>24</v>
      </c>
      <c r="C184" s="440">
        <f t="shared" si="27"/>
        <v>1.8101607086586608E-2</v>
      </c>
      <c r="I184">
        <v>6</v>
      </c>
      <c r="J184">
        <f>$C128*Inittialize!A$21</f>
        <v>3.5012779664577579E-5</v>
      </c>
      <c r="K184">
        <f>$C128*Inittialize!B$21</f>
        <v>3.5012779664577579E-5</v>
      </c>
      <c r="L184">
        <f>$C128*Inittialize!C$21</f>
        <v>3.5012779664577579E-5</v>
      </c>
      <c r="M184">
        <f>$C128*Inittialize!D$21</f>
        <v>3.5012779664577579E-5</v>
      </c>
      <c r="N184">
        <f>$C128*Inittialize!E$21</f>
        <v>3.5012779664577579E-5</v>
      </c>
      <c r="O184">
        <f>$C128*Inittialize!F$21</f>
        <v>3.5012779664577579E-5</v>
      </c>
      <c r="P184">
        <f>$C128*Inittialize!G$21</f>
        <v>3.5012779664577579E-5</v>
      </c>
      <c r="Q184">
        <f>$C128*Inittialize!H$21</f>
        <v>3.5012779664577579E-5</v>
      </c>
      <c r="R184">
        <f>$C128*Inittialize!I$21</f>
        <v>3.5012779664577579E-5</v>
      </c>
      <c r="S184">
        <f>$C128*Inittialize!J$21</f>
        <v>1.4005111865831031E-4</v>
      </c>
    </row>
    <row r="185" spans="2:19" x14ac:dyDescent="0.3">
      <c r="B185" s="440">
        <v>25</v>
      </c>
      <c r="C185" s="440">
        <f t="shared" si="27"/>
        <v>1.6666083120338928E-2</v>
      </c>
      <c r="I185">
        <v>7</v>
      </c>
      <c r="J185">
        <f>$C129*Inittialize!A$21</f>
        <v>1.0503833899373274E-4</v>
      </c>
      <c r="K185">
        <f>$C129*Inittialize!B$21</f>
        <v>1.0503833899373274E-4</v>
      </c>
      <c r="L185">
        <f>$C129*Inittialize!C$21</f>
        <v>1.0503833899373274E-4</v>
      </c>
      <c r="M185">
        <f>$C129*Inittialize!D$21</f>
        <v>1.0503833899373274E-4</v>
      </c>
      <c r="N185">
        <f>$C129*Inittialize!E$21</f>
        <v>1.0503833899373274E-4</v>
      </c>
      <c r="O185">
        <f>$C129*Inittialize!F$21</f>
        <v>1.0503833899373274E-4</v>
      </c>
      <c r="P185">
        <f>$C129*Inittialize!G$21</f>
        <v>1.0503833899373274E-4</v>
      </c>
      <c r="Q185">
        <f>$C129*Inittialize!H$21</f>
        <v>1.0503833899373274E-4</v>
      </c>
      <c r="R185">
        <f>$C129*Inittialize!I$21</f>
        <v>1.0503833899373274E-4</v>
      </c>
      <c r="S185">
        <f>$C129*Inittialize!J$21</f>
        <v>4.2015335597493094E-4</v>
      </c>
    </row>
    <row r="186" spans="2:19" x14ac:dyDescent="0.3">
      <c r="B186" s="440">
        <v>26</v>
      </c>
      <c r="C186" s="440">
        <f t="shared" si="27"/>
        <v>1.4565316340464275E-2</v>
      </c>
      <c r="I186">
        <v>8</v>
      </c>
      <c r="J186">
        <f>$C130*Inittialize!A$21</f>
        <v>2.1007667798746547E-4</v>
      </c>
      <c r="K186">
        <f>$C130*Inittialize!B$21</f>
        <v>2.1007667798746547E-4</v>
      </c>
      <c r="L186">
        <f>$C130*Inittialize!C$21</f>
        <v>2.1007667798746547E-4</v>
      </c>
      <c r="M186">
        <f>$C130*Inittialize!D$21</f>
        <v>2.1007667798746547E-4</v>
      </c>
      <c r="N186">
        <f>$C130*Inittialize!E$21</f>
        <v>2.1007667798746547E-4</v>
      </c>
      <c r="O186">
        <f>$C130*Inittialize!F$21</f>
        <v>2.1007667798746547E-4</v>
      </c>
      <c r="P186">
        <f>$C130*Inittialize!G$21</f>
        <v>2.1007667798746547E-4</v>
      </c>
      <c r="Q186">
        <f>$C130*Inittialize!H$21</f>
        <v>2.1007667798746547E-4</v>
      </c>
      <c r="R186">
        <f>$C130*Inittialize!I$21</f>
        <v>2.1007667798746547E-4</v>
      </c>
      <c r="S186">
        <f>$C130*Inittialize!J$21</f>
        <v>8.4030671194986189E-4</v>
      </c>
    </row>
    <row r="187" spans="2:19" x14ac:dyDescent="0.3">
      <c r="C187">
        <f>SUM(C168:C186)</f>
        <v>0.18738839676481922</v>
      </c>
      <c r="I187">
        <v>9</v>
      </c>
      <c r="J187">
        <f>$C131*Inittialize!A$21</f>
        <v>3.5012779664577576E-4</v>
      </c>
      <c r="K187">
        <f>$C131*Inittialize!B$21</f>
        <v>3.5012779664577576E-4</v>
      </c>
      <c r="L187">
        <f>$C131*Inittialize!C$21</f>
        <v>3.5012779664577576E-4</v>
      </c>
      <c r="M187">
        <f>$C131*Inittialize!D$21</f>
        <v>3.5012779664577576E-4</v>
      </c>
      <c r="N187">
        <f>$C131*Inittialize!E$21</f>
        <v>3.5012779664577576E-4</v>
      </c>
      <c r="O187">
        <f>$C131*Inittialize!F$21</f>
        <v>3.5012779664577576E-4</v>
      </c>
      <c r="P187">
        <f>$C131*Inittialize!G$21</f>
        <v>3.5012779664577576E-4</v>
      </c>
      <c r="Q187">
        <f>$C131*Inittialize!H$21</f>
        <v>3.5012779664577576E-4</v>
      </c>
      <c r="R187">
        <f>$C131*Inittialize!I$21</f>
        <v>3.5012779664577576E-4</v>
      </c>
      <c r="S187">
        <f>$C131*Inittialize!J$21</f>
        <v>1.400511186583103E-3</v>
      </c>
    </row>
    <row r="188" spans="2:19" x14ac:dyDescent="0.3">
      <c r="D188" t="s">
        <v>2</v>
      </c>
      <c r="E188">
        <f>SUM(C187+E182)</f>
        <v>0.21165225307237148</v>
      </c>
      <c r="F188">
        <f>H153</f>
        <v>0.78834774692762877</v>
      </c>
      <c r="H188">
        <f>SUM(E188:G188)</f>
        <v>1.0000000000000002</v>
      </c>
      <c r="I188">
        <v>10</v>
      </c>
      <c r="J188">
        <f>$C132*Inittialize!A$21</f>
        <v>5.2519169496866372E-4</v>
      </c>
      <c r="K188">
        <f>$C132*Inittialize!B$21</f>
        <v>5.2519169496866372E-4</v>
      </c>
      <c r="L188">
        <f>$C132*Inittialize!C$21</f>
        <v>5.2519169496866372E-4</v>
      </c>
      <c r="M188">
        <f>$C132*Inittialize!D$21</f>
        <v>5.2519169496866372E-4</v>
      </c>
      <c r="N188">
        <f>$C132*Inittialize!E$21</f>
        <v>5.2519169496866372E-4</v>
      </c>
      <c r="O188">
        <f>$C132*Inittialize!F$21</f>
        <v>5.2519169496866372E-4</v>
      </c>
      <c r="P188">
        <f>$C132*Inittialize!G$21</f>
        <v>5.2519169496866372E-4</v>
      </c>
      <c r="Q188">
        <f>$C132*Inittialize!H$21</f>
        <v>5.2519169496866372E-4</v>
      </c>
      <c r="R188">
        <f>$C132*Inittialize!I$21</f>
        <v>5.2519169496866372E-4</v>
      </c>
      <c r="S188">
        <f>$C132*Inittialize!J$21</f>
        <v>2.1007667798746549E-3</v>
      </c>
    </row>
    <row r="189" spans="2:19" x14ac:dyDescent="0.3">
      <c r="D189" t="s">
        <v>304</v>
      </c>
      <c r="E189">
        <f>SUM(C177:C181,E171:E175,E181)</f>
        <v>8.5956374076537972E-2</v>
      </c>
      <c r="I189">
        <v>11</v>
      </c>
      <c r="J189">
        <f>$C133*Inittialize!A$21</f>
        <v>7.3526837295612927E-4</v>
      </c>
      <c r="K189">
        <f>$C133*Inittialize!B$21</f>
        <v>7.3526837295612927E-4</v>
      </c>
      <c r="L189">
        <f>$C133*Inittialize!C$21</f>
        <v>7.3526837295612927E-4</v>
      </c>
      <c r="M189">
        <f>$C133*Inittialize!D$21</f>
        <v>7.3526837295612927E-4</v>
      </c>
      <c r="N189">
        <f>$C133*Inittialize!E$21</f>
        <v>7.3526837295612927E-4</v>
      </c>
      <c r="O189">
        <f>$C133*Inittialize!F$21</f>
        <v>7.3526837295612927E-4</v>
      </c>
      <c r="P189">
        <f>$C133*Inittialize!G$21</f>
        <v>7.3526837295612927E-4</v>
      </c>
      <c r="Q189">
        <f>$C133*Inittialize!H$21</f>
        <v>7.3526837295612927E-4</v>
      </c>
      <c r="R189">
        <f>$C133*Inittialize!I$21</f>
        <v>7.3526837295612927E-4</v>
      </c>
      <c r="S189">
        <f>$C133*Inittialize!J$21</f>
        <v>2.9410734918245171E-3</v>
      </c>
    </row>
    <row r="190" spans="2:19" x14ac:dyDescent="0.3">
      <c r="D190" t="s">
        <v>300</v>
      </c>
      <c r="E190">
        <f>SUM(C182:C186)</f>
        <v>8.6831693568152402E-2</v>
      </c>
      <c r="G190" t="s">
        <v>310</v>
      </c>
      <c r="H190">
        <f>E189+E190+F188</f>
        <v>0.96113581457231911</v>
      </c>
      <c r="I190">
        <v>12</v>
      </c>
      <c r="J190">
        <f>($C134+$E136)*Inittialize!A$21</f>
        <v>1.680613423899724E-3</v>
      </c>
      <c r="K190">
        <f>($C134+$E136)*Inittialize!B$21</f>
        <v>1.680613423899724E-3</v>
      </c>
      <c r="L190">
        <f>($C134+$E136)*Inittialize!C$21</f>
        <v>1.680613423899724E-3</v>
      </c>
      <c r="M190">
        <f>($C134+$E136)*Inittialize!D$21</f>
        <v>1.680613423899724E-3</v>
      </c>
      <c r="N190">
        <f>($C134+$E136)*Inittialize!E$21</f>
        <v>1.680613423899724E-3</v>
      </c>
      <c r="O190">
        <f>($C134+$E136)*Inittialize!F$21</f>
        <v>1.680613423899724E-3</v>
      </c>
      <c r="P190">
        <f>($C134+$E136)*Inittialize!G$21</f>
        <v>1.680613423899724E-3</v>
      </c>
      <c r="Q190">
        <f>($C134+$E136)*Inittialize!H$21</f>
        <v>1.680613423899724E-3</v>
      </c>
      <c r="R190">
        <f>($C134+$E136)*Inittialize!I$21</f>
        <v>1.680613423899724E-3</v>
      </c>
      <c r="S190">
        <f>($C134+$E136)*Inittialize!J$21</f>
        <v>6.722453695598896E-3</v>
      </c>
    </row>
    <row r="191" spans="2:19" x14ac:dyDescent="0.3">
      <c r="D191" t="s">
        <v>307</v>
      </c>
      <c r="E191">
        <f>SUM(C168:C176,E168:E170,E176:E180)</f>
        <v>3.8864185427681115E-2</v>
      </c>
      <c r="I191">
        <v>13</v>
      </c>
      <c r="J191">
        <f>($C135+$E137)*Inittialize!A$21</f>
        <v>2.2758306781975428E-3</v>
      </c>
      <c r="K191">
        <f>($C135+$E137)*Inittialize!B$21</f>
        <v>2.2758306781975428E-3</v>
      </c>
      <c r="L191">
        <f>($C135+$E137)*Inittialize!C$21</f>
        <v>2.2758306781975428E-3</v>
      </c>
      <c r="M191">
        <f>($C135+$E137)*Inittialize!D$21</f>
        <v>2.2758306781975428E-3</v>
      </c>
      <c r="N191">
        <f>($C135+$E137)*Inittialize!E$21</f>
        <v>2.2758306781975428E-3</v>
      </c>
      <c r="O191">
        <f>($C135+$E137)*Inittialize!F$21</f>
        <v>2.2758306781975428E-3</v>
      </c>
      <c r="P191">
        <f>($C135+$E137)*Inittialize!G$21</f>
        <v>2.2758306781975428E-3</v>
      </c>
      <c r="Q191">
        <f>($C135+$E137)*Inittialize!H$21</f>
        <v>2.2758306781975428E-3</v>
      </c>
      <c r="R191">
        <f>($C135+$E137)*Inittialize!I$21</f>
        <v>2.2758306781975428E-3</v>
      </c>
      <c r="S191">
        <f>($C135+$E137)*Inittialize!J$21</f>
        <v>9.1033227127901711E-3</v>
      </c>
    </row>
    <row r="192" spans="2:19" x14ac:dyDescent="0.3">
      <c r="E192">
        <f>SUM(E189:E191)</f>
        <v>0.21165225307237148</v>
      </c>
      <c r="I192">
        <v>14</v>
      </c>
      <c r="J192">
        <f>($C136+$E138)*Inittialize!A$21</f>
        <v>2.8010223731662065E-3</v>
      </c>
      <c r="K192">
        <f>($C136+$E138)*Inittialize!B$21</f>
        <v>2.8010223731662065E-3</v>
      </c>
      <c r="L192">
        <f>($C136+$E138)*Inittialize!C$21</f>
        <v>2.8010223731662065E-3</v>
      </c>
      <c r="M192">
        <f>($C136+$E138)*Inittialize!D$21</f>
        <v>2.8010223731662065E-3</v>
      </c>
      <c r="N192">
        <f>($C136+$E138)*Inittialize!E$21</f>
        <v>2.8010223731662065E-3</v>
      </c>
      <c r="O192">
        <f>($C136+$E138)*Inittialize!F$21</f>
        <v>2.8010223731662065E-3</v>
      </c>
      <c r="P192">
        <f>($C136+$E138)*Inittialize!G$21</f>
        <v>2.8010223731662065E-3</v>
      </c>
      <c r="Q192">
        <f>($C136+$E138)*Inittialize!H$21</f>
        <v>2.8010223731662065E-3</v>
      </c>
      <c r="R192">
        <f>($C136+$E138)*Inittialize!I$21</f>
        <v>2.8010223731662065E-3</v>
      </c>
      <c r="S192">
        <f>($C136+$E138)*Inittialize!J$21</f>
        <v>1.1204089492664826E-2</v>
      </c>
    </row>
    <row r="193" spans="2:19" x14ac:dyDescent="0.3">
      <c r="I193">
        <v>15</v>
      </c>
      <c r="J193">
        <f>($C137+$E139)*Inittialize!A$21</f>
        <v>3.2561885088057151E-3</v>
      </c>
      <c r="K193">
        <f>($C137+$E139)*Inittialize!B$21</f>
        <v>3.2561885088057151E-3</v>
      </c>
      <c r="L193">
        <f>($C137+$E139)*Inittialize!C$21</f>
        <v>3.2561885088057151E-3</v>
      </c>
      <c r="M193">
        <f>($C137+$E139)*Inittialize!D$21</f>
        <v>3.2561885088057151E-3</v>
      </c>
      <c r="N193">
        <f>($C137+$E139)*Inittialize!E$21</f>
        <v>3.2561885088057151E-3</v>
      </c>
      <c r="O193">
        <f>($C137+$E139)*Inittialize!F$21</f>
        <v>3.2561885088057151E-3</v>
      </c>
      <c r="P193">
        <f>($C137+$E139)*Inittialize!G$21</f>
        <v>3.2561885088057151E-3</v>
      </c>
      <c r="Q193">
        <f>($C137+$E139)*Inittialize!H$21</f>
        <v>3.2561885088057151E-3</v>
      </c>
      <c r="R193">
        <f>($C137+$E139)*Inittialize!I$21</f>
        <v>3.2561885088057151E-3</v>
      </c>
      <c r="S193">
        <f>($C137+$E139)*Inittialize!J$21</f>
        <v>1.3024754035222861E-2</v>
      </c>
    </row>
    <row r="194" spans="2:19" x14ac:dyDescent="0.3">
      <c r="I194">
        <v>16</v>
      </c>
      <c r="J194">
        <f>($C138+$E140)*Inittialize!A$21</f>
        <v>3.6413290851160687E-3</v>
      </c>
      <c r="K194">
        <f>($C138+$E140)*Inittialize!B$21</f>
        <v>3.6413290851160687E-3</v>
      </c>
      <c r="L194">
        <f>($C138+$E140)*Inittialize!C$21</f>
        <v>3.6413290851160687E-3</v>
      </c>
      <c r="M194">
        <f>($C138+$E140)*Inittialize!D$21</f>
        <v>3.6413290851160687E-3</v>
      </c>
      <c r="N194">
        <f>($C138+$E140)*Inittialize!E$21</f>
        <v>3.6413290851160687E-3</v>
      </c>
      <c r="O194">
        <f>($C138+$E140)*Inittialize!F$21</f>
        <v>3.6413290851160687E-3</v>
      </c>
      <c r="P194">
        <f>($C138+$E140)*Inittialize!G$21</f>
        <v>3.6413290851160687E-3</v>
      </c>
      <c r="Q194">
        <f>($C138+$E140)*Inittialize!H$21</f>
        <v>3.6413290851160687E-3</v>
      </c>
      <c r="R194">
        <f>($C138+$E140)*Inittialize!I$21</f>
        <v>3.6413290851160687E-3</v>
      </c>
      <c r="S194">
        <f>($C138+$E140)*Inittialize!J$21</f>
        <v>1.4565316340464275E-2</v>
      </c>
    </row>
    <row r="195" spans="2:19" x14ac:dyDescent="0.3">
      <c r="I195">
        <v>13</v>
      </c>
      <c r="J195">
        <f>$E127*Inittialize!A$21</f>
        <v>3.5012779664577579E-5</v>
      </c>
      <c r="K195">
        <f>$E127*Inittialize!B$21</f>
        <v>3.5012779664577579E-5</v>
      </c>
      <c r="L195">
        <f>$E127*Inittialize!C$21</f>
        <v>3.5012779664577579E-5</v>
      </c>
      <c r="M195">
        <f>$E127*Inittialize!D$21</f>
        <v>3.5012779664577579E-5</v>
      </c>
      <c r="N195">
        <f>$E127*Inittialize!E$21</f>
        <v>3.5012779664577579E-5</v>
      </c>
      <c r="O195">
        <f>$E127*Inittialize!F$21</f>
        <v>3.5012779664577579E-5</v>
      </c>
      <c r="P195">
        <f>$E127*Inittialize!G$21</f>
        <v>3.5012779664577579E-5</v>
      </c>
      <c r="Q195">
        <f>$E127*Inittialize!H$21</f>
        <v>3.5012779664577579E-5</v>
      </c>
      <c r="R195">
        <f>$E127*Inittialize!I$21</f>
        <v>3.5012779664577579E-5</v>
      </c>
      <c r="S195">
        <f>$E127*Inittialize!J$21</f>
        <v>1.4005111865831031E-4</v>
      </c>
    </row>
    <row r="196" spans="2:19" x14ac:dyDescent="0.3">
      <c r="I196">
        <v>14</v>
      </c>
      <c r="J196">
        <f>$E128*Inittialize!A$21</f>
        <v>1.0503833899373274E-4</v>
      </c>
      <c r="K196">
        <f>$E128*Inittialize!B$21</f>
        <v>1.0503833899373274E-4</v>
      </c>
      <c r="L196">
        <f>$E128*Inittialize!C$21</f>
        <v>1.0503833899373274E-4</v>
      </c>
      <c r="M196">
        <f>$E128*Inittialize!D$21</f>
        <v>1.0503833899373274E-4</v>
      </c>
      <c r="N196">
        <f>$E128*Inittialize!E$21</f>
        <v>1.0503833899373274E-4</v>
      </c>
      <c r="O196">
        <f>$E128*Inittialize!F$21</f>
        <v>1.0503833899373274E-4</v>
      </c>
      <c r="P196">
        <f>$E128*Inittialize!G$21</f>
        <v>1.0503833899373274E-4</v>
      </c>
      <c r="Q196">
        <f>$E128*Inittialize!H$21</f>
        <v>1.0503833899373274E-4</v>
      </c>
      <c r="R196">
        <f>$E128*Inittialize!I$21</f>
        <v>1.0503833899373274E-4</v>
      </c>
      <c r="S196">
        <f>$E128*Inittialize!J$21</f>
        <v>4.2015335597493094E-4</v>
      </c>
    </row>
    <row r="197" spans="2:19" x14ac:dyDescent="0.3">
      <c r="I197">
        <v>15</v>
      </c>
      <c r="J197">
        <f>$E129*Inittialize!A$21</f>
        <v>2.1007667798746547E-4</v>
      </c>
      <c r="K197">
        <f>$E129*Inittialize!B$21</f>
        <v>2.1007667798746547E-4</v>
      </c>
      <c r="L197">
        <f>$E129*Inittialize!C$21</f>
        <v>2.1007667798746547E-4</v>
      </c>
      <c r="M197">
        <f>$E129*Inittialize!D$21</f>
        <v>2.1007667798746547E-4</v>
      </c>
      <c r="N197">
        <f>$E129*Inittialize!E$21</f>
        <v>2.1007667798746547E-4</v>
      </c>
      <c r="O197">
        <f>$E129*Inittialize!F$21</f>
        <v>2.1007667798746547E-4</v>
      </c>
      <c r="P197">
        <f>$E129*Inittialize!G$21</f>
        <v>2.1007667798746547E-4</v>
      </c>
      <c r="Q197">
        <f>$E129*Inittialize!H$21</f>
        <v>2.1007667798746547E-4</v>
      </c>
      <c r="R197">
        <f>$E129*Inittialize!I$21</f>
        <v>2.1007667798746547E-4</v>
      </c>
      <c r="S197">
        <f>$E129*Inittialize!J$21</f>
        <v>8.4030671194986189E-4</v>
      </c>
    </row>
    <row r="198" spans="2:19" x14ac:dyDescent="0.3">
      <c r="I198">
        <v>16</v>
      </c>
      <c r="J198">
        <f>$E130*Inittialize!A$21</f>
        <v>3.1511501698119822E-4</v>
      </c>
      <c r="K198">
        <f>$E130*Inittialize!B$21</f>
        <v>3.1511501698119822E-4</v>
      </c>
      <c r="L198">
        <f>$E130*Inittialize!C$21</f>
        <v>3.1511501698119822E-4</v>
      </c>
      <c r="M198">
        <f>$E130*Inittialize!D$21</f>
        <v>3.1511501698119822E-4</v>
      </c>
      <c r="N198">
        <f>$E130*Inittialize!E$21</f>
        <v>3.1511501698119822E-4</v>
      </c>
      <c r="O198">
        <f>$E130*Inittialize!F$21</f>
        <v>3.1511501698119822E-4</v>
      </c>
      <c r="P198">
        <f>$E130*Inittialize!G$21</f>
        <v>3.1511501698119822E-4</v>
      </c>
      <c r="Q198">
        <f>$E130*Inittialize!H$21</f>
        <v>3.1511501698119822E-4</v>
      </c>
      <c r="R198">
        <f>$E130*Inittialize!I$21</f>
        <v>3.1511501698119822E-4</v>
      </c>
      <c r="S198">
        <f>$E130*Inittialize!J$21</f>
        <v>1.2604600679247929E-3</v>
      </c>
    </row>
    <row r="200" spans="2:19" s="441" customFormat="1" x14ac:dyDescent="0.3"/>
    <row r="201" spans="2:19" x14ac:dyDescent="0.3">
      <c r="B201">
        <v>5</v>
      </c>
      <c r="J201">
        <v>1</v>
      </c>
      <c r="K201">
        <v>2</v>
      </c>
      <c r="L201">
        <v>3</v>
      </c>
      <c r="M201">
        <v>4</v>
      </c>
      <c r="N201">
        <v>5</v>
      </c>
      <c r="O201">
        <v>6</v>
      </c>
      <c r="P201">
        <v>7</v>
      </c>
      <c r="Q201">
        <v>8</v>
      </c>
      <c r="R201">
        <v>9</v>
      </c>
      <c r="S201">
        <v>10</v>
      </c>
    </row>
    <row r="202" spans="2:19" x14ac:dyDescent="0.3">
      <c r="B202" t="s">
        <v>306</v>
      </c>
      <c r="D202" t="s">
        <v>4</v>
      </c>
      <c r="I202">
        <v>8</v>
      </c>
      <c r="J202">
        <f>$I202+J$166</f>
        <v>9</v>
      </c>
      <c r="K202">
        <f t="shared" ref="K202:S213" si="29">$I202+K$166</f>
        <v>10</v>
      </c>
      <c r="L202">
        <f t="shared" si="29"/>
        <v>11</v>
      </c>
      <c r="M202">
        <f t="shared" si="29"/>
        <v>12</v>
      </c>
      <c r="N202">
        <f t="shared" si="29"/>
        <v>13</v>
      </c>
      <c r="O202">
        <f t="shared" si="29"/>
        <v>14</v>
      </c>
      <c r="P202">
        <f t="shared" si="29"/>
        <v>15</v>
      </c>
      <c r="Q202">
        <f t="shared" si="29"/>
        <v>16</v>
      </c>
      <c r="R202">
        <f t="shared" si="29"/>
        <v>17</v>
      </c>
      <c r="S202">
        <f t="shared" si="29"/>
        <v>18</v>
      </c>
    </row>
    <row r="203" spans="2:19" x14ac:dyDescent="0.3">
      <c r="B203">
        <v>10</v>
      </c>
      <c r="C203">
        <f t="shared" ref="C203:C219" si="30">SUMIF($K$202:$S$210,B203,$K$216:$S$224)</f>
        <v>2.6932907434290447E-6</v>
      </c>
      <c r="D203">
        <v>15</v>
      </c>
      <c r="E203">
        <f>SUMIF($J$211:$S$213,D203,$J$225:$S$227)+SUMIF($J$202:$J$210,5,$J$216:$J$224)</f>
        <v>2.6932907434290447E-6</v>
      </c>
      <c r="I203">
        <v>9</v>
      </c>
      <c r="J203">
        <f t="shared" ref="J203:J213" si="31">$I203+J$166</f>
        <v>10</v>
      </c>
      <c r="K203">
        <f t="shared" si="29"/>
        <v>11</v>
      </c>
      <c r="L203">
        <f t="shared" si="29"/>
        <v>12</v>
      </c>
      <c r="M203">
        <f t="shared" si="29"/>
        <v>13</v>
      </c>
      <c r="N203">
        <f t="shared" si="29"/>
        <v>14</v>
      </c>
      <c r="O203">
        <f t="shared" si="29"/>
        <v>15</v>
      </c>
      <c r="P203">
        <f t="shared" si="29"/>
        <v>16</v>
      </c>
      <c r="Q203">
        <f t="shared" si="29"/>
        <v>17</v>
      </c>
      <c r="R203">
        <f t="shared" si="29"/>
        <v>18</v>
      </c>
      <c r="S203">
        <f t="shared" si="29"/>
        <v>19</v>
      </c>
    </row>
    <row r="204" spans="2:19" x14ac:dyDescent="0.3">
      <c r="B204">
        <v>11</v>
      </c>
      <c r="C204">
        <f t="shared" si="30"/>
        <v>1.3466453717145224E-5</v>
      </c>
      <c r="D204">
        <v>16</v>
      </c>
      <c r="E204">
        <f>SUMIF($J$211:$S$213,D204,$J$225:$S$227)+SUMIF($J$202:$J$210,6,$J$216:$J$224)</f>
        <v>1.3466453717145224E-5</v>
      </c>
      <c r="I204">
        <v>10</v>
      </c>
      <c r="J204">
        <f t="shared" si="31"/>
        <v>11</v>
      </c>
      <c r="K204">
        <f t="shared" si="29"/>
        <v>12</v>
      </c>
      <c r="L204">
        <f t="shared" si="29"/>
        <v>13</v>
      </c>
      <c r="M204">
        <f t="shared" si="29"/>
        <v>14</v>
      </c>
      <c r="N204">
        <f t="shared" si="29"/>
        <v>15</v>
      </c>
      <c r="O204">
        <f t="shared" si="29"/>
        <v>16</v>
      </c>
      <c r="P204">
        <f t="shared" si="29"/>
        <v>17</v>
      </c>
      <c r="Q204">
        <f t="shared" si="29"/>
        <v>18</v>
      </c>
      <c r="R204">
        <f t="shared" si="29"/>
        <v>19</v>
      </c>
      <c r="S204">
        <f t="shared" si="29"/>
        <v>20</v>
      </c>
    </row>
    <row r="205" spans="2:19" x14ac:dyDescent="0.3">
      <c r="B205">
        <v>12</v>
      </c>
      <c r="C205">
        <f t="shared" si="30"/>
        <v>4.0399361151435672E-5</v>
      </c>
      <c r="D205" s="439">
        <v>17</v>
      </c>
      <c r="E205" s="439">
        <f>SUMIF($J$211:$S$213,D205,$J$225:$S$227)+SUMIF($J$202:$J$210,7,$J$216:$J$224)</f>
        <v>4.0399361151435672E-5</v>
      </c>
      <c r="I205">
        <v>11</v>
      </c>
      <c r="J205">
        <f t="shared" si="31"/>
        <v>12</v>
      </c>
      <c r="K205">
        <f t="shared" si="29"/>
        <v>13</v>
      </c>
      <c r="L205">
        <f t="shared" si="29"/>
        <v>14</v>
      </c>
      <c r="M205">
        <f t="shared" si="29"/>
        <v>15</v>
      </c>
      <c r="N205">
        <f t="shared" si="29"/>
        <v>16</v>
      </c>
      <c r="O205">
        <f t="shared" si="29"/>
        <v>17</v>
      </c>
      <c r="P205">
        <f t="shared" si="29"/>
        <v>18</v>
      </c>
      <c r="Q205">
        <f t="shared" si="29"/>
        <v>19</v>
      </c>
      <c r="R205">
        <f t="shared" si="29"/>
        <v>20</v>
      </c>
      <c r="S205">
        <f t="shared" si="29"/>
        <v>21</v>
      </c>
    </row>
    <row r="206" spans="2:19" x14ac:dyDescent="0.3">
      <c r="B206">
        <v>13</v>
      </c>
      <c r="C206">
        <f t="shared" si="30"/>
        <v>9.4265176020016575E-5</v>
      </c>
      <c r="D206" s="439">
        <v>18</v>
      </c>
      <c r="E206" s="439">
        <f>SUMIF($J$211:$S$213,D206,$J$225:$S$227)+SUMIF($J$202:$J$210,8,$J$216:$J$224)</f>
        <v>4.0399361151435672E-5</v>
      </c>
      <c r="I206">
        <v>12</v>
      </c>
      <c r="J206">
        <f t="shared" si="31"/>
        <v>13</v>
      </c>
      <c r="K206">
        <f t="shared" si="29"/>
        <v>14</v>
      </c>
      <c r="L206">
        <f t="shared" si="29"/>
        <v>15</v>
      </c>
      <c r="M206">
        <f t="shared" si="29"/>
        <v>16</v>
      </c>
      <c r="N206">
        <f t="shared" si="29"/>
        <v>17</v>
      </c>
      <c r="O206">
        <f t="shared" si="29"/>
        <v>18</v>
      </c>
      <c r="P206">
        <f t="shared" si="29"/>
        <v>19</v>
      </c>
      <c r="Q206">
        <f t="shared" si="29"/>
        <v>20</v>
      </c>
      <c r="R206">
        <f t="shared" si="29"/>
        <v>21</v>
      </c>
      <c r="S206">
        <f t="shared" si="29"/>
        <v>22</v>
      </c>
    </row>
    <row r="207" spans="2:19" x14ac:dyDescent="0.3">
      <c r="B207">
        <v>14</v>
      </c>
      <c r="C207">
        <f t="shared" si="30"/>
        <v>2.9626198177719494E-4</v>
      </c>
      <c r="D207" s="439">
        <v>19</v>
      </c>
      <c r="E207" s="439">
        <f>SUMIF($J$211:$S$213,D207,$J$225:$S$227)+SUMIF($J$202:$J$210,9,$J$216:$J$224)</f>
        <v>4.3092651894864716E-5</v>
      </c>
      <c r="I207">
        <v>13</v>
      </c>
      <c r="J207">
        <f t="shared" si="31"/>
        <v>14</v>
      </c>
      <c r="K207">
        <f t="shared" si="29"/>
        <v>15</v>
      </c>
      <c r="L207">
        <f t="shared" si="29"/>
        <v>16</v>
      </c>
      <c r="M207">
        <f t="shared" si="29"/>
        <v>17</v>
      </c>
      <c r="N207">
        <f t="shared" si="29"/>
        <v>18</v>
      </c>
      <c r="O207">
        <f t="shared" si="29"/>
        <v>19</v>
      </c>
      <c r="P207">
        <f t="shared" si="29"/>
        <v>20</v>
      </c>
      <c r="Q207">
        <f t="shared" si="29"/>
        <v>21</v>
      </c>
      <c r="R207">
        <f t="shared" si="29"/>
        <v>22</v>
      </c>
      <c r="S207">
        <f t="shared" si="29"/>
        <v>23</v>
      </c>
    </row>
    <row r="208" spans="2:19" x14ac:dyDescent="0.3">
      <c r="B208">
        <v>15</v>
      </c>
      <c r="C208">
        <f t="shared" si="30"/>
        <v>6.3561661544925458E-4</v>
      </c>
      <c r="D208" s="439">
        <v>20</v>
      </c>
      <c r="E208" s="439">
        <f>SUMIF($J$211:$S$213,D208,$J$225:$S$227)+SUMIF($J$202:$J$210,10,$J$216:$J$224)</f>
        <v>5.1172524125151853E-5</v>
      </c>
      <c r="I208">
        <v>14</v>
      </c>
      <c r="J208">
        <f t="shared" si="31"/>
        <v>15</v>
      </c>
      <c r="K208">
        <f t="shared" si="29"/>
        <v>16</v>
      </c>
      <c r="L208">
        <f t="shared" si="29"/>
        <v>17</v>
      </c>
      <c r="M208">
        <f t="shared" si="29"/>
        <v>18</v>
      </c>
      <c r="N208">
        <f t="shared" si="29"/>
        <v>19</v>
      </c>
      <c r="O208">
        <f t="shared" si="29"/>
        <v>20</v>
      </c>
      <c r="P208">
        <f t="shared" si="29"/>
        <v>21</v>
      </c>
      <c r="Q208">
        <f t="shared" si="29"/>
        <v>22</v>
      </c>
      <c r="R208">
        <f t="shared" si="29"/>
        <v>23</v>
      </c>
      <c r="S208">
        <f t="shared" si="29"/>
        <v>24</v>
      </c>
    </row>
    <row r="209" spans="2:19" x14ac:dyDescent="0.3">
      <c r="B209">
        <v>16</v>
      </c>
      <c r="C209">
        <f t="shared" si="30"/>
        <v>1.1635016011613474E-3</v>
      </c>
      <c r="D209" s="439">
        <v>21</v>
      </c>
      <c r="E209" s="439">
        <f>SUMIF($J$211:$S$213,D209,$J$225:$S$227)+SUMIF($J$202:$J$210,11,$J$216:$J$224)</f>
        <v>6.7332268585726114E-5</v>
      </c>
      <c r="I209">
        <v>15</v>
      </c>
      <c r="J209">
        <f t="shared" si="31"/>
        <v>16</v>
      </c>
      <c r="K209">
        <f t="shared" si="29"/>
        <v>17</v>
      </c>
      <c r="L209">
        <f t="shared" si="29"/>
        <v>18</v>
      </c>
      <c r="M209">
        <f t="shared" si="29"/>
        <v>19</v>
      </c>
      <c r="N209">
        <f t="shared" si="29"/>
        <v>20</v>
      </c>
      <c r="O209">
        <f t="shared" si="29"/>
        <v>21</v>
      </c>
      <c r="P209">
        <f t="shared" si="29"/>
        <v>22</v>
      </c>
      <c r="Q209">
        <f t="shared" si="29"/>
        <v>23</v>
      </c>
      <c r="R209">
        <f t="shared" si="29"/>
        <v>24</v>
      </c>
      <c r="S209">
        <f t="shared" si="29"/>
        <v>25</v>
      </c>
    </row>
    <row r="210" spans="2:19" x14ac:dyDescent="0.3">
      <c r="B210" s="439">
        <v>17</v>
      </c>
      <c r="C210" s="439">
        <f t="shared" si="30"/>
        <v>1.9230095908083381E-3</v>
      </c>
      <c r="D210">
        <v>22</v>
      </c>
      <c r="E210">
        <f>SUMIF($J$211:$S$213,D210,$J$225:$S$227)+SUMIF($J$202:$J$210,12,$J$216:$J$224)</f>
        <v>9.4265176020016575E-5</v>
      </c>
      <c r="F210">
        <v>12</v>
      </c>
      <c r="I210">
        <v>16</v>
      </c>
      <c r="J210">
        <f t="shared" si="31"/>
        <v>17</v>
      </c>
      <c r="K210">
        <f t="shared" si="29"/>
        <v>18</v>
      </c>
      <c r="L210">
        <f t="shared" si="29"/>
        <v>19</v>
      </c>
      <c r="M210">
        <f t="shared" si="29"/>
        <v>20</v>
      </c>
      <c r="N210">
        <f t="shared" si="29"/>
        <v>21</v>
      </c>
      <c r="O210">
        <f t="shared" si="29"/>
        <v>22</v>
      </c>
      <c r="P210">
        <f t="shared" si="29"/>
        <v>23</v>
      </c>
      <c r="Q210">
        <f t="shared" si="29"/>
        <v>24</v>
      </c>
      <c r="R210">
        <f t="shared" si="29"/>
        <v>25</v>
      </c>
      <c r="S210">
        <f t="shared" si="29"/>
        <v>26</v>
      </c>
    </row>
    <row r="211" spans="2:19" x14ac:dyDescent="0.3">
      <c r="B211" s="439">
        <v>18</v>
      </c>
      <c r="C211" s="439">
        <f t="shared" si="30"/>
        <v>2.9572332362850914E-3</v>
      </c>
      <c r="D211">
        <v>23</v>
      </c>
      <c r="E211">
        <f>SUMIF($J$211:$S$213,D211,$J$225:$S$227)+SUMIF($J$202:$J$210,13,$J$216:$J$224)</f>
        <v>2.4239616690861405E-4</v>
      </c>
      <c r="F211">
        <v>13</v>
      </c>
      <c r="I211">
        <v>14</v>
      </c>
      <c r="J211">
        <f t="shared" si="31"/>
        <v>15</v>
      </c>
      <c r="K211">
        <f t="shared" si="29"/>
        <v>16</v>
      </c>
      <c r="L211">
        <f t="shared" si="29"/>
        <v>17</v>
      </c>
      <c r="M211">
        <f t="shared" si="29"/>
        <v>18</v>
      </c>
      <c r="N211">
        <f t="shared" si="29"/>
        <v>19</v>
      </c>
      <c r="O211">
        <f t="shared" si="29"/>
        <v>20</v>
      </c>
      <c r="P211">
        <f t="shared" si="29"/>
        <v>21</v>
      </c>
      <c r="Q211">
        <f t="shared" si="29"/>
        <v>22</v>
      </c>
      <c r="R211">
        <f t="shared" si="29"/>
        <v>23</v>
      </c>
      <c r="S211">
        <f t="shared" si="29"/>
        <v>24</v>
      </c>
    </row>
    <row r="212" spans="2:19" x14ac:dyDescent="0.3">
      <c r="B212" s="439">
        <v>19</v>
      </c>
      <c r="C212" s="439">
        <f t="shared" si="30"/>
        <v>2.9787795622325235E-3</v>
      </c>
      <c r="D212">
        <v>24</v>
      </c>
      <c r="E212">
        <f>SUMIF($J$211:$S$213,D212,$J$225:$S$227)+SUMIF($J$202:$J$210,14,$J$216:$J$224)</f>
        <v>3.8783386705378248E-4</v>
      </c>
      <c r="F212">
        <v>14</v>
      </c>
      <c r="I212">
        <v>15</v>
      </c>
      <c r="J212">
        <f t="shared" si="31"/>
        <v>16</v>
      </c>
      <c r="K212">
        <f t="shared" si="29"/>
        <v>17</v>
      </c>
      <c r="L212">
        <f t="shared" si="29"/>
        <v>18</v>
      </c>
      <c r="M212">
        <f t="shared" si="29"/>
        <v>19</v>
      </c>
      <c r="N212">
        <f t="shared" si="29"/>
        <v>20</v>
      </c>
      <c r="O212">
        <f t="shared" si="29"/>
        <v>21</v>
      </c>
      <c r="P212">
        <f t="shared" si="29"/>
        <v>22</v>
      </c>
      <c r="Q212">
        <f t="shared" si="29"/>
        <v>23</v>
      </c>
      <c r="R212">
        <f t="shared" si="29"/>
        <v>24</v>
      </c>
      <c r="S212">
        <f t="shared" si="29"/>
        <v>25</v>
      </c>
    </row>
    <row r="213" spans="2:19" x14ac:dyDescent="0.3">
      <c r="B213" s="439">
        <v>20</v>
      </c>
      <c r="C213" s="439">
        <f t="shared" si="30"/>
        <v>3.0164856326405304E-3</v>
      </c>
      <c r="D213">
        <v>25</v>
      </c>
      <c r="E213">
        <f>SUMIF($J$211:$S$213,D213,$J$225:$S$227)+SUMIF($J$202:$J$210,15,$J$216:$J$224)</f>
        <v>5.9791054504124803E-4</v>
      </c>
      <c r="F213">
        <v>15</v>
      </c>
      <c r="I213">
        <v>16</v>
      </c>
      <c r="J213">
        <f t="shared" si="31"/>
        <v>17</v>
      </c>
      <c r="K213">
        <f t="shared" si="29"/>
        <v>18</v>
      </c>
      <c r="L213">
        <f t="shared" si="29"/>
        <v>19</v>
      </c>
      <c r="M213">
        <f t="shared" si="29"/>
        <v>20</v>
      </c>
      <c r="N213">
        <f t="shared" si="29"/>
        <v>21</v>
      </c>
      <c r="O213">
        <f t="shared" si="29"/>
        <v>22</v>
      </c>
      <c r="P213">
        <f t="shared" si="29"/>
        <v>23</v>
      </c>
      <c r="Q213">
        <f t="shared" si="29"/>
        <v>24</v>
      </c>
      <c r="R213">
        <f t="shared" si="29"/>
        <v>25</v>
      </c>
      <c r="S213">
        <f t="shared" si="29"/>
        <v>26</v>
      </c>
    </row>
    <row r="214" spans="2:19" x14ac:dyDescent="0.3">
      <c r="B214" s="439">
        <v>21</v>
      </c>
      <c r="C214" s="439">
        <f t="shared" si="30"/>
        <v>3.0703514475091112E-3</v>
      </c>
      <c r="D214">
        <v>26</v>
      </c>
      <c r="E214">
        <f>SUMIF($J$211:$S$213,D214,$J$225:$S$227)+SUMIF($J$202:$J$210,16,$J$216:$J$224)</f>
        <v>8.6723961938415237E-4</v>
      </c>
      <c r="F214">
        <v>16</v>
      </c>
    </row>
    <row r="215" spans="2:19" x14ac:dyDescent="0.3">
      <c r="B215" s="440">
        <v>22</v>
      </c>
      <c r="C215" s="440">
        <f t="shared" si="30"/>
        <v>3.460878605306323E-3</v>
      </c>
      <c r="D215" s="439">
        <v>17</v>
      </c>
      <c r="E215" s="439">
        <f>SUMIF($J$202:$J$210,17,$J$216:$J$224)</f>
        <v>1.026143773246466E-3</v>
      </c>
      <c r="J215">
        <v>1</v>
      </c>
      <c r="K215">
        <v>2</v>
      </c>
      <c r="L215">
        <v>3</v>
      </c>
      <c r="M215">
        <v>4</v>
      </c>
      <c r="N215">
        <v>5</v>
      </c>
      <c r="O215">
        <v>6</v>
      </c>
      <c r="P215">
        <v>7</v>
      </c>
      <c r="Q215">
        <v>8</v>
      </c>
      <c r="R215">
        <v>9</v>
      </c>
      <c r="S215">
        <v>10</v>
      </c>
    </row>
    <row r="216" spans="2:19" x14ac:dyDescent="0.3">
      <c r="B216" s="440">
        <v>23</v>
      </c>
      <c r="C216" s="440">
        <f t="shared" si="30"/>
        <v>3.6709552832937887E-3</v>
      </c>
      <c r="E216">
        <f>SUM(E203:E215)</f>
        <v>3.4743450590234677E-3</v>
      </c>
      <c r="I216">
        <v>8</v>
      </c>
      <c r="J216">
        <f>$C168*Inittialize!A$21</f>
        <v>2.6932907434290447E-6</v>
      </c>
      <c r="K216">
        <f>$C168*Inittialize!B$21</f>
        <v>2.6932907434290447E-6</v>
      </c>
      <c r="L216">
        <f>$C168*Inittialize!C$21</f>
        <v>2.6932907434290447E-6</v>
      </c>
      <c r="M216">
        <f>$C168*Inittialize!D$21</f>
        <v>2.6932907434290447E-6</v>
      </c>
      <c r="N216">
        <f>$C168*Inittialize!E$21</f>
        <v>2.6932907434290447E-6</v>
      </c>
      <c r="O216">
        <f>$C168*Inittialize!F$21</f>
        <v>2.6932907434290447E-6</v>
      </c>
      <c r="P216">
        <f>$C168*Inittialize!G$21</f>
        <v>2.6932907434290447E-6</v>
      </c>
      <c r="Q216">
        <f>$C168*Inittialize!H$21</f>
        <v>2.6932907434290447E-6</v>
      </c>
      <c r="R216">
        <f>$C168*Inittialize!I$21</f>
        <v>2.6932907434290447E-6</v>
      </c>
      <c r="S216">
        <f>$C168*Inittialize!J$21</f>
        <v>1.0773162973716179E-5</v>
      </c>
    </row>
    <row r="217" spans="2:19" x14ac:dyDescent="0.3">
      <c r="B217" s="440">
        <v>24</v>
      </c>
      <c r="C217" s="440">
        <f t="shared" si="30"/>
        <v>3.8971917057418282E-3</v>
      </c>
      <c r="I217">
        <v>9</v>
      </c>
      <c r="J217">
        <f>$C169*Inittialize!A$21</f>
        <v>1.0773162973716179E-5</v>
      </c>
      <c r="K217">
        <f>$C169*Inittialize!B$21</f>
        <v>1.0773162973716179E-5</v>
      </c>
      <c r="L217">
        <f>$C169*Inittialize!C$21</f>
        <v>1.0773162973716179E-5</v>
      </c>
      <c r="M217">
        <f>$C169*Inittialize!D$21</f>
        <v>1.0773162973716179E-5</v>
      </c>
      <c r="N217">
        <f>$C169*Inittialize!E$21</f>
        <v>1.0773162973716179E-5</v>
      </c>
      <c r="O217">
        <f>$C169*Inittialize!F$21</f>
        <v>1.0773162973716179E-5</v>
      </c>
      <c r="P217">
        <f>$C169*Inittialize!G$21</f>
        <v>1.0773162973716179E-5</v>
      </c>
      <c r="Q217">
        <f>$C169*Inittialize!H$21</f>
        <v>1.0773162973716179E-5</v>
      </c>
      <c r="R217">
        <f>$C169*Inittialize!I$21</f>
        <v>1.0773162973716179E-5</v>
      </c>
      <c r="S217">
        <f>$C169*Inittialize!J$21</f>
        <v>4.3092651894864716E-5</v>
      </c>
    </row>
    <row r="218" spans="2:19" x14ac:dyDescent="0.3">
      <c r="B218" s="440">
        <v>25</v>
      </c>
      <c r="C218" s="440">
        <f t="shared" si="30"/>
        <v>4.0641757318344287E-3</v>
      </c>
      <c r="I218">
        <v>10</v>
      </c>
      <c r="J218">
        <f>$C170*Inittialize!A$21</f>
        <v>2.6932907434290448E-5</v>
      </c>
      <c r="K218">
        <f>$C170*Inittialize!B$21</f>
        <v>2.6932907434290448E-5</v>
      </c>
      <c r="L218">
        <f>$C170*Inittialize!C$21</f>
        <v>2.6932907434290448E-5</v>
      </c>
      <c r="M218">
        <f>$C170*Inittialize!D$21</f>
        <v>2.6932907434290448E-5</v>
      </c>
      <c r="N218">
        <f>$C170*Inittialize!E$21</f>
        <v>2.6932907434290448E-5</v>
      </c>
      <c r="O218">
        <f>$C170*Inittialize!F$21</f>
        <v>2.6932907434290448E-5</v>
      </c>
      <c r="P218">
        <f>$C170*Inittialize!G$21</f>
        <v>2.6932907434290448E-5</v>
      </c>
      <c r="Q218">
        <f>$C170*Inittialize!H$21</f>
        <v>2.6932907434290448E-5</v>
      </c>
      <c r="R218">
        <f>$C170*Inittialize!I$21</f>
        <v>2.6932907434290448E-5</v>
      </c>
      <c r="S218">
        <f>$C170*Inittialize!J$21</f>
        <v>1.0773162973716179E-4</v>
      </c>
    </row>
    <row r="219" spans="2:19" x14ac:dyDescent="0.3">
      <c r="B219" s="440">
        <v>26</v>
      </c>
      <c r="C219" s="440">
        <f t="shared" si="30"/>
        <v>4.1045750929858639E-3</v>
      </c>
      <c r="I219">
        <v>11</v>
      </c>
      <c r="J219">
        <f>$C171*Inittialize!A$21</f>
        <v>5.3865814868580896E-5</v>
      </c>
      <c r="K219">
        <f>$C171*Inittialize!B$21</f>
        <v>5.3865814868580896E-5</v>
      </c>
      <c r="L219">
        <f>$C171*Inittialize!C$21</f>
        <v>5.3865814868580896E-5</v>
      </c>
      <c r="M219">
        <f>$C171*Inittialize!D$21</f>
        <v>5.3865814868580896E-5</v>
      </c>
      <c r="N219">
        <f>$C171*Inittialize!E$21</f>
        <v>5.3865814868580896E-5</v>
      </c>
      <c r="O219">
        <f>$C171*Inittialize!F$21</f>
        <v>5.3865814868580896E-5</v>
      </c>
      <c r="P219">
        <f>$C171*Inittialize!G$21</f>
        <v>5.3865814868580896E-5</v>
      </c>
      <c r="Q219">
        <f>$C171*Inittialize!H$21</f>
        <v>5.3865814868580896E-5</v>
      </c>
      <c r="R219">
        <f>$C171*Inittialize!I$21</f>
        <v>5.3865814868580896E-5</v>
      </c>
      <c r="S219">
        <f>$C171*Inittialize!J$21</f>
        <v>2.1546325947432359E-4</v>
      </c>
    </row>
    <row r="220" spans="2:19" x14ac:dyDescent="0.3">
      <c r="C220">
        <f>SUM(C203:C219)</f>
        <v>3.5389840368657645E-2</v>
      </c>
      <c r="I220">
        <v>12</v>
      </c>
      <c r="J220">
        <f>($C172+$E176)*Inittialize!A$21</f>
        <v>2.0199680575717837E-4</v>
      </c>
      <c r="K220">
        <f>($C172+$E176)*Inittialize!B$21</f>
        <v>2.0199680575717837E-4</v>
      </c>
      <c r="L220">
        <f>($C172+$E176)*Inittialize!C$21</f>
        <v>2.0199680575717837E-4</v>
      </c>
      <c r="M220">
        <f>($C172+$E176)*Inittialize!D$21</f>
        <v>2.0199680575717837E-4</v>
      </c>
      <c r="N220">
        <f>($C172+$E176)*Inittialize!E$21</f>
        <v>2.0199680575717837E-4</v>
      </c>
      <c r="O220">
        <f>($C172+$E176)*Inittialize!F$21</f>
        <v>2.0199680575717837E-4</v>
      </c>
      <c r="P220">
        <f>($C172+$E176)*Inittialize!G$21</f>
        <v>2.0199680575717837E-4</v>
      </c>
      <c r="Q220">
        <f>($C172+$E176)*Inittialize!H$21</f>
        <v>2.0199680575717837E-4</v>
      </c>
      <c r="R220">
        <f>($C172+$E176)*Inittialize!I$21</f>
        <v>2.0199680575717837E-4</v>
      </c>
      <c r="S220">
        <f>($C172+$E176)*Inittialize!J$21</f>
        <v>8.0798722302871347E-4</v>
      </c>
    </row>
    <row r="221" spans="2:19" x14ac:dyDescent="0.3">
      <c r="I221">
        <v>13</v>
      </c>
      <c r="J221">
        <f>($C173+$E177)*Inittialize!A$21</f>
        <v>3.3935463367205969E-4</v>
      </c>
      <c r="K221">
        <f>($C173+$E177)*Inittialize!B$21</f>
        <v>3.3935463367205969E-4</v>
      </c>
      <c r="L221">
        <f>($C173+$E177)*Inittialize!C$21</f>
        <v>3.3935463367205969E-4</v>
      </c>
      <c r="M221">
        <f>($C173+$E177)*Inittialize!D$21</f>
        <v>3.3935463367205969E-4</v>
      </c>
      <c r="N221">
        <f>($C173+$E177)*Inittialize!E$21</f>
        <v>3.3935463367205969E-4</v>
      </c>
      <c r="O221">
        <f>($C173+$E177)*Inittialize!F$21</f>
        <v>3.3935463367205969E-4</v>
      </c>
      <c r="P221">
        <f>($C173+$E177)*Inittialize!G$21</f>
        <v>3.3935463367205969E-4</v>
      </c>
      <c r="Q221">
        <f>($C173+$E177)*Inittialize!H$21</f>
        <v>3.3935463367205969E-4</v>
      </c>
      <c r="R221">
        <f>($C173+$E177)*Inittialize!I$21</f>
        <v>3.3935463367205969E-4</v>
      </c>
      <c r="S221">
        <f>($C173+$E177)*Inittialize!J$21</f>
        <v>1.3574185346882388E-3</v>
      </c>
    </row>
    <row r="222" spans="2:19" x14ac:dyDescent="0.3">
      <c r="D222" t="s">
        <v>2</v>
      </c>
      <c r="E222">
        <f>SUM(C220+E216)</f>
        <v>3.8864185427681115E-2</v>
      </c>
      <c r="F222">
        <f>H190</f>
        <v>0.96113581457231911</v>
      </c>
      <c r="H222">
        <f>SUM(E222:G222)</f>
        <v>1.0000000000000002</v>
      </c>
      <c r="I222">
        <v>14</v>
      </c>
      <c r="J222">
        <f>($C174+$E178)*Inittialize!A$21</f>
        <v>5.2788498571209284E-4</v>
      </c>
      <c r="K222">
        <f>($C174+$E178)*Inittialize!B$21</f>
        <v>5.2788498571209284E-4</v>
      </c>
      <c r="L222">
        <f>($C174+$E178)*Inittialize!C$21</f>
        <v>5.2788498571209284E-4</v>
      </c>
      <c r="M222">
        <f>($C174+$E178)*Inittialize!D$21</f>
        <v>5.2788498571209284E-4</v>
      </c>
      <c r="N222">
        <f>($C174+$E178)*Inittialize!E$21</f>
        <v>5.2788498571209284E-4</v>
      </c>
      <c r="O222">
        <f>($C174+$E178)*Inittialize!F$21</f>
        <v>5.2788498571209284E-4</v>
      </c>
      <c r="P222">
        <f>($C174+$E178)*Inittialize!G$21</f>
        <v>5.2788498571209284E-4</v>
      </c>
      <c r="Q222">
        <f>($C174+$E178)*Inittialize!H$21</f>
        <v>5.2788498571209284E-4</v>
      </c>
      <c r="R222">
        <f>($C174+$E178)*Inittialize!I$21</f>
        <v>5.2788498571209284E-4</v>
      </c>
      <c r="S222">
        <f>($C174+$E178)*Inittialize!J$21</f>
        <v>2.1115399428483714E-3</v>
      </c>
    </row>
    <row r="223" spans="2:19" x14ac:dyDescent="0.3">
      <c r="D223" t="s">
        <v>304</v>
      </c>
      <c r="E223">
        <f>SUM(C210:C214,E205:E209,E215)</f>
        <v>1.5214399409630673E-2</v>
      </c>
      <c r="I223">
        <v>15</v>
      </c>
      <c r="J223">
        <f>($C175+$E179)*Inittialize!A$21</f>
        <v>7.5950798964699064E-4</v>
      </c>
      <c r="K223">
        <f>($C175+$E179)*Inittialize!B$21</f>
        <v>7.5950798964699064E-4</v>
      </c>
      <c r="L223">
        <f>($C175+$E179)*Inittialize!C$21</f>
        <v>7.5950798964699064E-4</v>
      </c>
      <c r="M223">
        <f>($C175+$E179)*Inittialize!D$21</f>
        <v>7.5950798964699064E-4</v>
      </c>
      <c r="N223">
        <f>($C175+$E179)*Inittialize!E$21</f>
        <v>7.5950798964699064E-4</v>
      </c>
      <c r="O223">
        <f>($C175+$E179)*Inittialize!F$21</f>
        <v>7.5950798964699064E-4</v>
      </c>
      <c r="P223">
        <f>($C175+$E179)*Inittialize!G$21</f>
        <v>7.5950798964699064E-4</v>
      </c>
      <c r="Q223">
        <f>($C175+$E179)*Inittialize!H$21</f>
        <v>7.5950798964699064E-4</v>
      </c>
      <c r="R223">
        <f>($C175+$E179)*Inittialize!I$21</f>
        <v>7.5950798964699064E-4</v>
      </c>
      <c r="S223">
        <f>($C175+$E179)*Inittialize!J$21</f>
        <v>3.0380319585879625E-3</v>
      </c>
    </row>
    <row r="224" spans="2:19" x14ac:dyDescent="0.3">
      <c r="D224" t="s">
        <v>300</v>
      </c>
      <c r="E224">
        <f>SUM(C215:C219)</f>
        <v>1.9197776419162232E-2</v>
      </c>
      <c r="G224" t="s">
        <v>310</v>
      </c>
      <c r="H224">
        <f>E223+E224+F222</f>
        <v>0.99554799040111197</v>
      </c>
      <c r="I224">
        <v>16</v>
      </c>
      <c r="J224">
        <f>($C176+$E180)*Inittialize!A$21</f>
        <v>1.026143773246466E-3</v>
      </c>
      <c r="K224">
        <f>($C176+$E180)*Inittialize!B$21</f>
        <v>1.026143773246466E-3</v>
      </c>
      <c r="L224">
        <f>($C176+$E180)*Inittialize!C$21</f>
        <v>1.026143773246466E-3</v>
      </c>
      <c r="M224">
        <f>($C176+$E180)*Inittialize!D$21</f>
        <v>1.026143773246466E-3</v>
      </c>
      <c r="N224">
        <f>($C176+$E180)*Inittialize!E$21</f>
        <v>1.026143773246466E-3</v>
      </c>
      <c r="O224">
        <f>($C176+$E180)*Inittialize!F$21</f>
        <v>1.026143773246466E-3</v>
      </c>
      <c r="P224">
        <f>($C176+$E180)*Inittialize!G$21</f>
        <v>1.026143773246466E-3</v>
      </c>
      <c r="Q224">
        <f>($C176+$E180)*Inittialize!H$21</f>
        <v>1.026143773246466E-3</v>
      </c>
      <c r="R224">
        <f>($C176+$E180)*Inittialize!I$21</f>
        <v>1.026143773246466E-3</v>
      </c>
      <c r="S224">
        <f>($C176+$E180)*Inittialize!J$21</f>
        <v>4.1045750929858639E-3</v>
      </c>
    </row>
    <row r="225" spans="2:19" x14ac:dyDescent="0.3">
      <c r="D225" t="s">
        <v>307</v>
      </c>
      <c r="E225">
        <f>SUM(C203:C209,E203:E204,E210:E214)</f>
        <v>4.4520095988882114E-3</v>
      </c>
      <c r="I225">
        <v>14</v>
      </c>
      <c r="J225">
        <f>$E168*Inittialize!A$21</f>
        <v>2.6932907434290447E-6</v>
      </c>
      <c r="K225">
        <f>$E168*Inittialize!B$21</f>
        <v>2.6932907434290447E-6</v>
      </c>
      <c r="L225">
        <f>$E168*Inittialize!C$21</f>
        <v>2.6932907434290447E-6</v>
      </c>
      <c r="M225">
        <f>$E168*Inittialize!D$21</f>
        <v>2.6932907434290447E-6</v>
      </c>
      <c r="N225">
        <f>$E168*Inittialize!E$21</f>
        <v>2.6932907434290447E-6</v>
      </c>
      <c r="O225">
        <f>$E168*Inittialize!F$21</f>
        <v>2.6932907434290447E-6</v>
      </c>
      <c r="P225">
        <f>$E168*Inittialize!G$21</f>
        <v>2.6932907434290447E-6</v>
      </c>
      <c r="Q225">
        <f>$E168*Inittialize!H$21</f>
        <v>2.6932907434290447E-6</v>
      </c>
      <c r="R225">
        <f>$E168*Inittialize!I$21</f>
        <v>2.6932907434290447E-6</v>
      </c>
      <c r="S225">
        <f>$E168*Inittialize!J$21</f>
        <v>1.0773162973716179E-5</v>
      </c>
    </row>
    <row r="226" spans="2:19" x14ac:dyDescent="0.3">
      <c r="E226">
        <f>SUM(E223:E225)</f>
        <v>3.8864185427681115E-2</v>
      </c>
      <c r="I226">
        <v>15</v>
      </c>
      <c r="J226">
        <f>$E169*Inittialize!A$21</f>
        <v>1.0773162973716179E-5</v>
      </c>
      <c r="K226">
        <f>$E169*Inittialize!B$21</f>
        <v>1.0773162973716179E-5</v>
      </c>
      <c r="L226">
        <f>$E169*Inittialize!C$21</f>
        <v>1.0773162973716179E-5</v>
      </c>
      <c r="M226">
        <f>$E169*Inittialize!D$21</f>
        <v>1.0773162973716179E-5</v>
      </c>
      <c r="N226">
        <f>$E169*Inittialize!E$21</f>
        <v>1.0773162973716179E-5</v>
      </c>
      <c r="O226">
        <f>$E169*Inittialize!F$21</f>
        <v>1.0773162973716179E-5</v>
      </c>
      <c r="P226">
        <f>$E169*Inittialize!G$21</f>
        <v>1.0773162973716179E-5</v>
      </c>
      <c r="Q226">
        <f>$E169*Inittialize!H$21</f>
        <v>1.0773162973716179E-5</v>
      </c>
      <c r="R226">
        <f>$E169*Inittialize!I$21</f>
        <v>1.0773162973716179E-5</v>
      </c>
      <c r="S226">
        <f>$E169*Inittialize!J$21</f>
        <v>4.3092651894864716E-5</v>
      </c>
    </row>
    <row r="227" spans="2:19" x14ac:dyDescent="0.3">
      <c r="I227">
        <v>16</v>
      </c>
      <c r="J227">
        <f>$E170*Inittialize!A$21</f>
        <v>2.6932907434290448E-5</v>
      </c>
      <c r="K227">
        <f>$E170*Inittialize!B$21</f>
        <v>2.6932907434290448E-5</v>
      </c>
      <c r="L227">
        <f>$E170*Inittialize!C$21</f>
        <v>2.6932907434290448E-5</v>
      </c>
      <c r="M227">
        <f>$E170*Inittialize!D$21</f>
        <v>2.6932907434290448E-5</v>
      </c>
      <c r="N227">
        <f>$E170*Inittialize!E$21</f>
        <v>2.6932907434290448E-5</v>
      </c>
      <c r="O227">
        <f>$E170*Inittialize!F$21</f>
        <v>2.6932907434290448E-5</v>
      </c>
      <c r="P227">
        <f>$E170*Inittialize!G$21</f>
        <v>2.6932907434290448E-5</v>
      </c>
      <c r="Q227">
        <f>$E170*Inittialize!H$21</f>
        <v>2.6932907434290448E-5</v>
      </c>
      <c r="R227">
        <f>$E170*Inittialize!I$21</f>
        <v>2.6932907434290448E-5</v>
      </c>
      <c r="S227">
        <f>$E170*Inittialize!J$21</f>
        <v>1.0773162973716179E-4</v>
      </c>
    </row>
    <row r="229" spans="2:19" s="441" customFormat="1" x14ac:dyDescent="0.3"/>
    <row r="230" spans="2:19" x14ac:dyDescent="0.3">
      <c r="B230">
        <v>6</v>
      </c>
      <c r="J230">
        <v>1</v>
      </c>
      <c r="K230">
        <v>2</v>
      </c>
      <c r="L230">
        <v>3</v>
      </c>
      <c r="M230">
        <v>4</v>
      </c>
      <c r="N230">
        <v>5</v>
      </c>
      <c r="O230">
        <v>6</v>
      </c>
      <c r="P230">
        <v>7</v>
      </c>
      <c r="Q230">
        <v>8</v>
      </c>
      <c r="R230">
        <v>9</v>
      </c>
      <c r="S230">
        <v>10</v>
      </c>
    </row>
    <row r="231" spans="2:19" x14ac:dyDescent="0.3">
      <c r="B231" t="s">
        <v>306</v>
      </c>
      <c r="D231" t="s">
        <v>4</v>
      </c>
      <c r="I231">
        <v>10</v>
      </c>
      <c r="J231">
        <f t="shared" ref="J231:J239" si="32">$I231+J$166</f>
        <v>11</v>
      </c>
      <c r="K231">
        <f t="shared" ref="K231:S239" si="33">$I231+K$166</f>
        <v>12</v>
      </c>
      <c r="L231">
        <f t="shared" si="33"/>
        <v>13</v>
      </c>
      <c r="M231">
        <f t="shared" si="33"/>
        <v>14</v>
      </c>
      <c r="N231">
        <f t="shared" si="33"/>
        <v>15</v>
      </c>
      <c r="O231">
        <f t="shared" si="33"/>
        <v>16</v>
      </c>
      <c r="P231">
        <f t="shared" si="33"/>
        <v>17</v>
      </c>
      <c r="Q231">
        <f t="shared" si="33"/>
        <v>18</v>
      </c>
      <c r="R231">
        <f t="shared" si="33"/>
        <v>19</v>
      </c>
      <c r="S231">
        <f t="shared" si="33"/>
        <v>20</v>
      </c>
    </row>
    <row r="232" spans="2:19" x14ac:dyDescent="0.3">
      <c r="B232">
        <v>12</v>
      </c>
      <c r="C232">
        <f t="shared" ref="C232:C246" si="34">SUMIF($K$231:$S$237,B232,$K$242:$S$248)</f>
        <v>2.0717621103300345E-7</v>
      </c>
      <c r="D232">
        <v>16</v>
      </c>
      <c r="E232">
        <f>SUMIF($J$238:$S$239,D232,$J$249:$S$250)+SUMIF($J$231:$J$237,6,$J$242:$J$248)</f>
        <v>2.0717621103300345E-7</v>
      </c>
      <c r="I232">
        <v>11</v>
      </c>
      <c r="J232">
        <f t="shared" si="32"/>
        <v>12</v>
      </c>
      <c r="K232">
        <f t="shared" si="33"/>
        <v>13</v>
      </c>
      <c r="L232">
        <f t="shared" si="33"/>
        <v>14</v>
      </c>
      <c r="M232">
        <f t="shared" si="33"/>
        <v>15</v>
      </c>
      <c r="N232">
        <f t="shared" si="33"/>
        <v>16</v>
      </c>
      <c r="O232">
        <f t="shared" si="33"/>
        <v>17</v>
      </c>
      <c r="P232">
        <f t="shared" si="33"/>
        <v>18</v>
      </c>
      <c r="Q232">
        <f t="shared" si="33"/>
        <v>19</v>
      </c>
      <c r="R232">
        <f t="shared" si="33"/>
        <v>20</v>
      </c>
      <c r="S232">
        <f t="shared" si="33"/>
        <v>21</v>
      </c>
    </row>
    <row r="233" spans="2:19" x14ac:dyDescent="0.3">
      <c r="B233">
        <v>13</v>
      </c>
      <c r="C233">
        <f t="shared" si="34"/>
        <v>1.2430572661980208E-6</v>
      </c>
      <c r="D233" s="439">
        <v>17</v>
      </c>
      <c r="E233" s="439">
        <f>SUMIF($J$238:$S$239,D233,$J$249:$S$250)+SUMIF($J$231:$J$237,7,$J$242:$J$248)</f>
        <v>1.2430572661980208E-6</v>
      </c>
      <c r="I233">
        <v>12</v>
      </c>
      <c r="J233">
        <f t="shared" si="32"/>
        <v>13</v>
      </c>
      <c r="K233">
        <f t="shared" si="33"/>
        <v>14</v>
      </c>
      <c r="L233">
        <f t="shared" si="33"/>
        <v>15</v>
      </c>
      <c r="M233">
        <f t="shared" si="33"/>
        <v>16</v>
      </c>
      <c r="N233">
        <f t="shared" si="33"/>
        <v>17</v>
      </c>
      <c r="O233">
        <f t="shared" si="33"/>
        <v>18</v>
      </c>
      <c r="P233">
        <f t="shared" si="33"/>
        <v>19</v>
      </c>
      <c r="Q233">
        <f t="shared" si="33"/>
        <v>20</v>
      </c>
      <c r="R233">
        <f t="shared" si="33"/>
        <v>21</v>
      </c>
      <c r="S233">
        <f t="shared" si="33"/>
        <v>22</v>
      </c>
    </row>
    <row r="234" spans="2:19" x14ac:dyDescent="0.3">
      <c r="B234">
        <v>14</v>
      </c>
      <c r="C234">
        <f t="shared" si="34"/>
        <v>1.1601867817848195E-5</v>
      </c>
      <c r="D234" s="439">
        <v>18</v>
      </c>
      <c r="E234" s="439">
        <f>SUMIF($J$238:$S$239,D234,$J$249:$S$250)+SUMIF($J$231:$J$237,8,$J$242:$J$248)</f>
        <v>1.2430572661980208E-6</v>
      </c>
      <c r="I234">
        <v>13</v>
      </c>
      <c r="J234">
        <f t="shared" si="32"/>
        <v>14</v>
      </c>
      <c r="K234">
        <f t="shared" si="33"/>
        <v>15</v>
      </c>
      <c r="L234">
        <f t="shared" si="33"/>
        <v>16</v>
      </c>
      <c r="M234">
        <f t="shared" si="33"/>
        <v>17</v>
      </c>
      <c r="N234">
        <f t="shared" si="33"/>
        <v>18</v>
      </c>
      <c r="O234">
        <f t="shared" si="33"/>
        <v>19</v>
      </c>
      <c r="P234">
        <f t="shared" si="33"/>
        <v>20</v>
      </c>
      <c r="Q234">
        <f t="shared" si="33"/>
        <v>21</v>
      </c>
      <c r="R234">
        <f t="shared" si="33"/>
        <v>22</v>
      </c>
      <c r="S234">
        <f t="shared" si="33"/>
        <v>23</v>
      </c>
    </row>
    <row r="235" spans="2:19" x14ac:dyDescent="0.3">
      <c r="B235">
        <v>15</v>
      </c>
      <c r="C235">
        <f t="shared" si="34"/>
        <v>3.7498894196973627E-5</v>
      </c>
      <c r="D235" s="439">
        <v>19</v>
      </c>
      <c r="E235" s="439">
        <f>SUMIF($J$238:$S$239,D235,$J$249:$S$250)+SUMIF($J$231:$J$237,9,$J$242:$J$248)</f>
        <v>1.2430572661980208E-6</v>
      </c>
      <c r="I235">
        <v>14</v>
      </c>
      <c r="J235">
        <f t="shared" si="32"/>
        <v>15</v>
      </c>
      <c r="K235">
        <f t="shared" si="33"/>
        <v>16</v>
      </c>
      <c r="L235">
        <f t="shared" si="33"/>
        <v>17</v>
      </c>
      <c r="M235">
        <f t="shared" si="33"/>
        <v>18</v>
      </c>
      <c r="N235">
        <f t="shared" si="33"/>
        <v>19</v>
      </c>
      <c r="O235">
        <f t="shared" si="33"/>
        <v>20</v>
      </c>
      <c r="P235">
        <f t="shared" si="33"/>
        <v>21</v>
      </c>
      <c r="Q235">
        <f t="shared" si="33"/>
        <v>22</v>
      </c>
      <c r="R235">
        <f t="shared" si="33"/>
        <v>23</v>
      </c>
      <c r="S235">
        <f t="shared" si="33"/>
        <v>24</v>
      </c>
    </row>
    <row r="236" spans="2:19" x14ac:dyDescent="0.3">
      <c r="B236">
        <v>16</v>
      </c>
      <c r="C236">
        <f t="shared" si="34"/>
        <v>9.0121651799356513E-5</v>
      </c>
      <c r="D236" s="439">
        <v>20</v>
      </c>
      <c r="E236" s="439">
        <f>SUMIF($J$238:$S$239,D236,$J$249:$S$250)+SUMIF($J$231:$J$237,10,$J$242:$J$248)</f>
        <v>1.2430572661980208E-6</v>
      </c>
      <c r="I236">
        <v>15</v>
      </c>
      <c r="J236">
        <f t="shared" si="32"/>
        <v>16</v>
      </c>
      <c r="K236">
        <f t="shared" si="33"/>
        <v>17</v>
      </c>
      <c r="L236">
        <f t="shared" si="33"/>
        <v>18</v>
      </c>
      <c r="M236">
        <f t="shared" si="33"/>
        <v>19</v>
      </c>
      <c r="N236">
        <f t="shared" si="33"/>
        <v>20</v>
      </c>
      <c r="O236">
        <f t="shared" si="33"/>
        <v>21</v>
      </c>
      <c r="P236">
        <f t="shared" si="33"/>
        <v>22</v>
      </c>
      <c r="Q236">
        <f t="shared" si="33"/>
        <v>23</v>
      </c>
      <c r="R236">
        <f t="shared" si="33"/>
        <v>24</v>
      </c>
      <c r="S236">
        <f t="shared" si="33"/>
        <v>25</v>
      </c>
    </row>
    <row r="237" spans="2:19" x14ac:dyDescent="0.3">
      <c r="B237" s="439">
        <v>17</v>
      </c>
      <c r="C237" s="439">
        <f t="shared" si="34"/>
        <v>1.850083564524721E-4</v>
      </c>
      <c r="D237" s="439">
        <v>21</v>
      </c>
      <c r="E237" s="439">
        <f>SUMIF($J$238:$S$239,D237,$J$249:$S$250)+SUMIF($J$231:$J$237,11,$J$242:$J$248)</f>
        <v>1.4502334772310243E-6</v>
      </c>
      <c r="I237">
        <v>16</v>
      </c>
      <c r="J237">
        <f t="shared" si="32"/>
        <v>17</v>
      </c>
      <c r="K237">
        <f t="shared" si="33"/>
        <v>18</v>
      </c>
      <c r="L237">
        <f t="shared" si="33"/>
        <v>19</v>
      </c>
      <c r="M237">
        <f t="shared" si="33"/>
        <v>20</v>
      </c>
      <c r="N237">
        <f t="shared" si="33"/>
        <v>21</v>
      </c>
      <c r="O237">
        <f t="shared" si="33"/>
        <v>22</v>
      </c>
      <c r="P237">
        <f t="shared" si="33"/>
        <v>23</v>
      </c>
      <c r="Q237">
        <f t="shared" si="33"/>
        <v>24</v>
      </c>
      <c r="R237">
        <f t="shared" si="33"/>
        <v>25</v>
      </c>
      <c r="S237">
        <f t="shared" si="33"/>
        <v>26</v>
      </c>
    </row>
    <row r="238" spans="2:19" x14ac:dyDescent="0.3">
      <c r="B238" s="439">
        <v>18</v>
      </c>
      <c r="C238" s="439">
        <f t="shared" si="34"/>
        <v>3.4121921957135668E-4</v>
      </c>
      <c r="D238">
        <v>22</v>
      </c>
      <c r="E238">
        <f>SUMIF($J$238:$S$239,D238,$J$249:$S$250)+SUMIF($J$231:$J$237,12,$J$242:$J$248)</f>
        <v>2.2789383213630382E-6</v>
      </c>
      <c r="F238">
        <v>12</v>
      </c>
      <c r="I238">
        <v>15</v>
      </c>
      <c r="J238">
        <f t="shared" si="32"/>
        <v>16</v>
      </c>
      <c r="K238">
        <f t="shared" si="33"/>
        <v>17</v>
      </c>
      <c r="L238">
        <f t="shared" si="33"/>
        <v>18</v>
      </c>
      <c r="M238">
        <f t="shared" si="33"/>
        <v>19</v>
      </c>
      <c r="N238">
        <f t="shared" si="33"/>
        <v>20</v>
      </c>
      <c r="O238">
        <f t="shared" si="33"/>
        <v>21</v>
      </c>
      <c r="P238">
        <f t="shared" si="33"/>
        <v>22</v>
      </c>
      <c r="Q238">
        <f t="shared" si="33"/>
        <v>23</v>
      </c>
      <c r="R238">
        <f t="shared" si="33"/>
        <v>24</v>
      </c>
      <c r="S238">
        <f t="shared" si="33"/>
        <v>25</v>
      </c>
    </row>
    <row r="239" spans="2:19" x14ac:dyDescent="0.3">
      <c r="B239" s="439">
        <v>19</v>
      </c>
      <c r="C239" s="439">
        <f t="shared" si="34"/>
        <v>3.4121921957135668E-4</v>
      </c>
      <c r="D239">
        <v>23</v>
      </c>
      <c r="E239">
        <f>SUMIF($J$238:$S$239,D239,$J$249:$S$250)+SUMIF($J$231:$J$237,13,$J$242:$J$248)</f>
        <v>1.1601867817848195E-5</v>
      </c>
      <c r="F239">
        <v>13</v>
      </c>
      <c r="I239">
        <v>16</v>
      </c>
      <c r="J239">
        <f t="shared" si="32"/>
        <v>17</v>
      </c>
      <c r="K239">
        <f t="shared" si="33"/>
        <v>18</v>
      </c>
      <c r="L239">
        <f t="shared" si="33"/>
        <v>19</v>
      </c>
      <c r="M239">
        <f t="shared" si="33"/>
        <v>20</v>
      </c>
      <c r="N239">
        <f t="shared" si="33"/>
        <v>21</v>
      </c>
      <c r="O239">
        <f t="shared" si="33"/>
        <v>22</v>
      </c>
      <c r="P239">
        <f t="shared" si="33"/>
        <v>23</v>
      </c>
      <c r="Q239">
        <f t="shared" si="33"/>
        <v>24</v>
      </c>
      <c r="R239">
        <f t="shared" si="33"/>
        <v>25</v>
      </c>
      <c r="S239">
        <f t="shared" si="33"/>
        <v>26</v>
      </c>
    </row>
    <row r="240" spans="2:19" x14ac:dyDescent="0.3">
      <c r="B240" s="439">
        <v>20</v>
      </c>
      <c r="C240" s="439">
        <f t="shared" si="34"/>
        <v>3.4184074820445569E-4</v>
      </c>
      <c r="D240">
        <v>24</v>
      </c>
      <c r="E240">
        <f>SUMIF($J$238:$S$239,D240,$J$249:$S$250)+SUMIF($J$231:$J$237,14,$J$242:$J$248)</f>
        <v>2.7140083645323453E-5</v>
      </c>
      <c r="F240">
        <v>14</v>
      </c>
    </row>
    <row r="241" spans="2:19" x14ac:dyDescent="0.3">
      <c r="B241" s="439">
        <v>21</v>
      </c>
      <c r="C241" s="439">
        <f t="shared" si="34"/>
        <v>3.4411968652581877E-4</v>
      </c>
      <c r="D241">
        <v>25</v>
      </c>
      <c r="E241">
        <f>SUMIF($J$238:$S$239,D241,$J$249:$S$250)+SUMIF($J$231:$J$237,15,$J$242:$J$248)</f>
        <v>5.4487343501679908E-5</v>
      </c>
      <c r="F241">
        <v>15</v>
      </c>
      <c r="J241">
        <v>1</v>
      </c>
      <c r="K241">
        <v>2</v>
      </c>
      <c r="L241">
        <v>3</v>
      </c>
      <c r="M241">
        <v>4</v>
      </c>
      <c r="N241">
        <v>5</v>
      </c>
      <c r="O241">
        <v>6</v>
      </c>
      <c r="P241">
        <v>7</v>
      </c>
      <c r="Q241">
        <v>8</v>
      </c>
      <c r="R241">
        <v>9</v>
      </c>
      <c r="S241">
        <v>10</v>
      </c>
    </row>
    <row r="242" spans="2:19" x14ac:dyDescent="0.3">
      <c r="B242" s="440">
        <v>22</v>
      </c>
      <c r="C242" s="440">
        <f t="shared" si="34"/>
        <v>3.7105259396010926E-4</v>
      </c>
      <c r="D242">
        <v>26</v>
      </c>
      <c r="E242">
        <f>SUMIF($J$238:$S$239,D242,$J$249:$S$250)+SUMIF($J$231:$J$237,16,$J$242:$J$248)</f>
        <v>9.9030228873775677E-5</v>
      </c>
      <c r="F242">
        <v>16</v>
      </c>
      <c r="I242">
        <v>10</v>
      </c>
      <c r="J242">
        <f>$C203*Inittialize!A$21</f>
        <v>2.0717621103300345E-7</v>
      </c>
      <c r="K242">
        <f>$C203*Inittialize!B$21</f>
        <v>2.0717621103300345E-7</v>
      </c>
      <c r="L242">
        <f>$C203*Inittialize!C$21</f>
        <v>2.0717621103300345E-7</v>
      </c>
      <c r="M242">
        <f>$C203*Inittialize!D$21</f>
        <v>2.0717621103300345E-7</v>
      </c>
      <c r="N242">
        <f>$C203*Inittialize!E$21</f>
        <v>2.0717621103300345E-7</v>
      </c>
      <c r="O242">
        <f>$C203*Inittialize!F$21</f>
        <v>2.0717621103300345E-7</v>
      </c>
      <c r="P242">
        <f>$C203*Inittialize!G$21</f>
        <v>2.0717621103300345E-7</v>
      </c>
      <c r="Q242">
        <f>$C203*Inittialize!H$21</f>
        <v>2.0717621103300345E-7</v>
      </c>
      <c r="R242">
        <f>$C203*Inittialize!I$21</f>
        <v>2.0717621103300345E-7</v>
      </c>
      <c r="S242">
        <f>$C203*Inittialize!J$21</f>
        <v>8.2870484413201379E-7</v>
      </c>
    </row>
    <row r="243" spans="2:19" x14ac:dyDescent="0.3">
      <c r="B243" s="440">
        <v>23</v>
      </c>
      <c r="C243" s="440">
        <f t="shared" si="34"/>
        <v>4.0730843089088482E-4</v>
      </c>
      <c r="D243" s="439">
        <v>17</v>
      </c>
      <c r="E243" s="439">
        <f>SUMIF($J$231:$J$237,17,$J$242:$J$248)</f>
        <v>1.562108631188846E-4</v>
      </c>
      <c r="I243">
        <v>11</v>
      </c>
      <c r="J243">
        <f>$C204*Inittialize!A$21</f>
        <v>1.0358810551650174E-6</v>
      </c>
      <c r="K243">
        <f>$C204*Inittialize!B$21</f>
        <v>1.0358810551650174E-6</v>
      </c>
      <c r="L243">
        <f>$C204*Inittialize!C$21</f>
        <v>1.0358810551650174E-6</v>
      </c>
      <c r="M243">
        <f>$C204*Inittialize!D$21</f>
        <v>1.0358810551650174E-6</v>
      </c>
      <c r="N243">
        <f>$C204*Inittialize!E$21</f>
        <v>1.0358810551650174E-6</v>
      </c>
      <c r="O243">
        <f>$C204*Inittialize!F$21</f>
        <v>1.0358810551650174E-6</v>
      </c>
      <c r="P243">
        <f>$C204*Inittialize!G$21</f>
        <v>1.0358810551650174E-6</v>
      </c>
      <c r="Q243">
        <f>$C204*Inittialize!H$21</f>
        <v>1.0358810551650174E-6</v>
      </c>
      <c r="R243">
        <f>$C204*Inittialize!I$21</f>
        <v>1.0358810551650174E-6</v>
      </c>
      <c r="S243">
        <f>$C204*Inittialize!J$21</f>
        <v>4.1435242206600695E-6</v>
      </c>
    </row>
    <row r="244" spans="2:19" x14ac:dyDescent="0.3">
      <c r="B244" s="440">
        <v>24</v>
      </c>
      <c r="C244" s="440">
        <f t="shared" si="34"/>
        <v>4.6158859818153173E-4</v>
      </c>
      <c r="E244">
        <f>SUM(E232:E243)</f>
        <v>3.5737896403193099E-4</v>
      </c>
      <c r="I244">
        <v>12</v>
      </c>
      <c r="J244">
        <f>($C205+$E210)*Inittialize!A$21</f>
        <v>1.0358810551650174E-5</v>
      </c>
      <c r="K244">
        <f>($C205+$E210)*Inittialize!B$21</f>
        <v>1.0358810551650174E-5</v>
      </c>
      <c r="L244">
        <f>($C205+$E210)*Inittialize!C$21</f>
        <v>1.0358810551650174E-5</v>
      </c>
      <c r="M244">
        <f>($C205+$E210)*Inittialize!D$21</f>
        <v>1.0358810551650174E-5</v>
      </c>
      <c r="N244">
        <f>($C205+$E210)*Inittialize!E$21</f>
        <v>1.0358810551650174E-5</v>
      </c>
      <c r="O244">
        <f>($C205+$E210)*Inittialize!F$21</f>
        <v>1.0358810551650174E-5</v>
      </c>
      <c r="P244">
        <f>($C205+$E210)*Inittialize!G$21</f>
        <v>1.0358810551650174E-5</v>
      </c>
      <c r="Q244">
        <f>($C205+$E210)*Inittialize!H$21</f>
        <v>1.0358810551650174E-5</v>
      </c>
      <c r="R244">
        <f>($C205+$E210)*Inittialize!I$21</f>
        <v>1.0358810551650174E-5</v>
      </c>
      <c r="S244">
        <f>($C205+$E210)*Inittialize!J$21</f>
        <v>4.1435242206600695E-5</v>
      </c>
    </row>
    <row r="245" spans="2:19" x14ac:dyDescent="0.3">
      <c r="B245" s="440">
        <v>25</v>
      </c>
      <c r="C245" s="440">
        <f t="shared" si="34"/>
        <v>5.3575768173134703E-4</v>
      </c>
      <c r="I245">
        <v>13</v>
      </c>
      <c r="J245">
        <f>($C206+$E211)*Inittialize!A$21</f>
        <v>2.5897026379125433E-5</v>
      </c>
      <c r="K245">
        <f>($C206+$E211)*Inittialize!B$21</f>
        <v>2.5897026379125433E-5</v>
      </c>
      <c r="L245">
        <f>($C206+$E211)*Inittialize!C$21</f>
        <v>2.5897026379125433E-5</v>
      </c>
      <c r="M245">
        <f>($C206+$E211)*Inittialize!D$21</f>
        <v>2.5897026379125433E-5</v>
      </c>
      <c r="N245">
        <f>($C206+$E211)*Inittialize!E$21</f>
        <v>2.5897026379125433E-5</v>
      </c>
      <c r="O245">
        <f>($C206+$E211)*Inittialize!F$21</f>
        <v>2.5897026379125433E-5</v>
      </c>
      <c r="P245">
        <f>($C206+$E211)*Inittialize!G$21</f>
        <v>2.5897026379125433E-5</v>
      </c>
      <c r="Q245">
        <f>($C206+$E211)*Inittialize!H$21</f>
        <v>2.5897026379125433E-5</v>
      </c>
      <c r="R245">
        <f>($C206+$E211)*Inittialize!I$21</f>
        <v>2.5897026379125433E-5</v>
      </c>
      <c r="S245">
        <f>($C206+$E211)*Inittialize!J$21</f>
        <v>1.0358810551650173E-4</v>
      </c>
    </row>
    <row r="246" spans="2:19" x14ac:dyDescent="0.3">
      <c r="B246" s="440">
        <v>26</v>
      </c>
      <c r="C246" s="440">
        <f t="shared" si="34"/>
        <v>6.2484345247553841E-4</v>
      </c>
      <c r="D246" t="s">
        <v>2</v>
      </c>
      <c r="E246">
        <f>SUM(C247+E244)</f>
        <v>4.4520095988882114E-3</v>
      </c>
      <c r="F246">
        <f>H224</f>
        <v>0.99554799040111197</v>
      </c>
      <c r="H246">
        <f>SUM(E246:G246)</f>
        <v>1.0000000000000002</v>
      </c>
      <c r="I246">
        <v>14</v>
      </c>
      <c r="J246">
        <f>($C207+$E212)*Inittialize!A$21</f>
        <v>5.2622757602382879E-5</v>
      </c>
      <c r="K246">
        <f>($C207+$E212)*Inittialize!B$21</f>
        <v>5.2622757602382879E-5</v>
      </c>
      <c r="L246">
        <f>($C207+$E212)*Inittialize!C$21</f>
        <v>5.2622757602382879E-5</v>
      </c>
      <c r="M246">
        <f>($C207+$E212)*Inittialize!D$21</f>
        <v>5.2622757602382879E-5</v>
      </c>
      <c r="N246">
        <f>($C207+$E212)*Inittialize!E$21</f>
        <v>5.2622757602382879E-5</v>
      </c>
      <c r="O246">
        <f>($C207+$E212)*Inittialize!F$21</f>
        <v>5.2622757602382879E-5</v>
      </c>
      <c r="P246">
        <f>($C207+$E212)*Inittialize!G$21</f>
        <v>5.2622757602382879E-5</v>
      </c>
      <c r="Q246">
        <f>($C207+$E212)*Inittialize!H$21</f>
        <v>5.2622757602382879E-5</v>
      </c>
      <c r="R246">
        <f>($C207+$E212)*Inittialize!I$21</f>
        <v>5.2622757602382879E-5</v>
      </c>
      <c r="S246">
        <f>($C207+$E212)*Inittialize!J$21</f>
        <v>2.1049103040953152E-4</v>
      </c>
    </row>
    <row r="247" spans="2:19" x14ac:dyDescent="0.3">
      <c r="C247">
        <f>SUM(C232:C246)</f>
        <v>4.0946306348562805E-3</v>
      </c>
      <c r="D247" t="s">
        <v>304</v>
      </c>
      <c r="E247">
        <f>SUM(C237:C241,E233:E237,E243)</f>
        <v>1.7160405559863677E-3</v>
      </c>
      <c r="I247">
        <v>15</v>
      </c>
      <c r="J247">
        <f>($C208+$E213)*Inittialize!A$21</f>
        <v>9.4886704653115601E-5</v>
      </c>
      <c r="K247">
        <f>($C208+$E213)*Inittialize!B$21</f>
        <v>9.4886704653115601E-5</v>
      </c>
      <c r="L247">
        <f>($C208+$E213)*Inittialize!C$21</f>
        <v>9.4886704653115601E-5</v>
      </c>
      <c r="M247">
        <f>($C208+$E213)*Inittialize!D$21</f>
        <v>9.4886704653115601E-5</v>
      </c>
      <c r="N247">
        <f>($C208+$E213)*Inittialize!E$21</f>
        <v>9.4886704653115601E-5</v>
      </c>
      <c r="O247">
        <f>($C208+$E213)*Inittialize!F$21</f>
        <v>9.4886704653115601E-5</v>
      </c>
      <c r="P247">
        <f>($C208+$E213)*Inittialize!G$21</f>
        <v>9.4886704653115601E-5</v>
      </c>
      <c r="Q247">
        <f>($C208+$E213)*Inittialize!H$21</f>
        <v>9.4886704653115601E-5</v>
      </c>
      <c r="R247">
        <f>($C208+$E213)*Inittialize!I$21</f>
        <v>9.4886704653115601E-5</v>
      </c>
      <c r="S247">
        <f>($C208+$E213)*Inittialize!J$21</f>
        <v>3.795468186124624E-4</v>
      </c>
    </row>
    <row r="248" spans="2:19" x14ac:dyDescent="0.3">
      <c r="D248" t="s">
        <v>300</v>
      </c>
      <c r="E248">
        <f>SUM(C242:C246)</f>
        <v>2.4005507572394114E-3</v>
      </c>
      <c r="G248" t="s">
        <v>310</v>
      </c>
      <c r="H248">
        <f>E247+E248+F246</f>
        <v>0.9996645817143377</v>
      </c>
      <c r="I248">
        <v>16</v>
      </c>
      <c r="J248">
        <f>($C209+$E214)*Inittialize!A$21</f>
        <v>1.562108631188846E-4</v>
      </c>
      <c r="K248">
        <f>($C209+$E214)*Inittialize!B$21</f>
        <v>1.562108631188846E-4</v>
      </c>
      <c r="L248">
        <f>($C209+$E214)*Inittialize!C$21</f>
        <v>1.562108631188846E-4</v>
      </c>
      <c r="M248">
        <f>($C209+$E214)*Inittialize!D$21</f>
        <v>1.562108631188846E-4</v>
      </c>
      <c r="N248">
        <f>($C209+$E214)*Inittialize!E$21</f>
        <v>1.562108631188846E-4</v>
      </c>
      <c r="O248">
        <f>($C209+$E214)*Inittialize!F$21</f>
        <v>1.562108631188846E-4</v>
      </c>
      <c r="P248">
        <f>($C209+$E214)*Inittialize!G$21</f>
        <v>1.562108631188846E-4</v>
      </c>
      <c r="Q248">
        <f>($C209+$E214)*Inittialize!H$21</f>
        <v>1.562108631188846E-4</v>
      </c>
      <c r="R248">
        <f>($C209+$E214)*Inittialize!I$21</f>
        <v>1.562108631188846E-4</v>
      </c>
      <c r="S248">
        <f>($C209+$E214)*Inittialize!J$21</f>
        <v>6.2484345247553841E-4</v>
      </c>
    </row>
    <row r="249" spans="2:19" x14ac:dyDescent="0.3">
      <c r="D249" t="s">
        <v>307</v>
      </c>
      <c r="E249">
        <f>SUM(C232:C236,E232:E232,E238:E242)</f>
        <v>3.354182856624326E-4</v>
      </c>
      <c r="I249">
        <v>15</v>
      </c>
      <c r="J249">
        <f>$E203*Inittialize!A$21</f>
        <v>2.0717621103300345E-7</v>
      </c>
      <c r="K249">
        <f>$E203*Inittialize!B$21</f>
        <v>2.0717621103300345E-7</v>
      </c>
      <c r="L249">
        <f>$E203*Inittialize!C$21</f>
        <v>2.0717621103300345E-7</v>
      </c>
      <c r="M249">
        <f>$E203*Inittialize!D$21</f>
        <v>2.0717621103300345E-7</v>
      </c>
      <c r="N249">
        <f>$E203*Inittialize!E$21</f>
        <v>2.0717621103300345E-7</v>
      </c>
      <c r="O249">
        <f>$E203*Inittialize!F$21</f>
        <v>2.0717621103300345E-7</v>
      </c>
      <c r="P249">
        <f>$E203*Inittialize!G$21</f>
        <v>2.0717621103300345E-7</v>
      </c>
      <c r="Q249">
        <f>$E203*Inittialize!H$21</f>
        <v>2.0717621103300345E-7</v>
      </c>
      <c r="R249">
        <f>$E203*Inittialize!I$21</f>
        <v>2.0717621103300345E-7</v>
      </c>
      <c r="S249">
        <f>$E203*Inittialize!J$21</f>
        <v>8.2870484413201379E-7</v>
      </c>
    </row>
    <row r="250" spans="2:19" x14ac:dyDescent="0.3">
      <c r="E250">
        <f>SUM(E247:E249)</f>
        <v>4.4520095988882114E-3</v>
      </c>
      <c r="I250">
        <v>16</v>
      </c>
      <c r="J250">
        <f>$E204*Inittialize!A$21</f>
        <v>1.0358810551650174E-6</v>
      </c>
      <c r="K250">
        <f>$E204*Inittialize!B$21</f>
        <v>1.0358810551650174E-6</v>
      </c>
      <c r="L250">
        <f>$E204*Inittialize!C$21</f>
        <v>1.0358810551650174E-6</v>
      </c>
      <c r="M250">
        <f>$E204*Inittialize!D$21</f>
        <v>1.0358810551650174E-6</v>
      </c>
      <c r="N250">
        <f>$E204*Inittialize!E$21</f>
        <v>1.0358810551650174E-6</v>
      </c>
      <c r="O250">
        <f>$E204*Inittialize!F$21</f>
        <v>1.0358810551650174E-6</v>
      </c>
      <c r="P250">
        <f>$E204*Inittialize!G$21</f>
        <v>1.0358810551650174E-6</v>
      </c>
      <c r="Q250">
        <f>$E204*Inittialize!H$21</f>
        <v>1.0358810551650174E-6</v>
      </c>
      <c r="R250">
        <f>$E204*Inittialize!I$21</f>
        <v>1.0358810551650174E-6</v>
      </c>
      <c r="S250">
        <f>$E204*Inittialize!J$21</f>
        <v>4.1435242206600695E-6</v>
      </c>
    </row>
    <row r="252" spans="2:19" s="441" customFormat="1" x14ac:dyDescent="0.3"/>
    <row r="253" spans="2:19" x14ac:dyDescent="0.3">
      <c r="B253">
        <v>7</v>
      </c>
      <c r="J253">
        <v>1</v>
      </c>
      <c r="K253">
        <v>2</v>
      </c>
      <c r="L253">
        <v>3</v>
      </c>
      <c r="M253">
        <v>4</v>
      </c>
      <c r="N253">
        <v>5</v>
      </c>
      <c r="O253">
        <v>6</v>
      </c>
      <c r="P253">
        <v>7</v>
      </c>
      <c r="Q253">
        <v>8</v>
      </c>
      <c r="R253">
        <v>9</v>
      </c>
      <c r="S253">
        <v>10</v>
      </c>
    </row>
    <row r="254" spans="2:19" x14ac:dyDescent="0.3">
      <c r="B254" t="s">
        <v>306</v>
      </c>
      <c r="D254" t="s">
        <v>4</v>
      </c>
      <c r="I254">
        <v>12</v>
      </c>
      <c r="J254">
        <f t="shared" ref="J254:K259" si="35">$I254+J$166</f>
        <v>13</v>
      </c>
      <c r="K254">
        <f t="shared" si="35"/>
        <v>14</v>
      </c>
      <c r="L254">
        <f t="shared" ref="L254:S259" si="36">$I254+L$166</f>
        <v>15</v>
      </c>
      <c r="M254">
        <f t="shared" si="36"/>
        <v>16</v>
      </c>
      <c r="N254">
        <f t="shared" si="36"/>
        <v>17</v>
      </c>
      <c r="O254">
        <f t="shared" si="36"/>
        <v>18</v>
      </c>
      <c r="P254">
        <f t="shared" si="36"/>
        <v>19</v>
      </c>
      <c r="Q254">
        <f t="shared" si="36"/>
        <v>20</v>
      </c>
      <c r="R254">
        <f t="shared" si="36"/>
        <v>21</v>
      </c>
      <c r="S254">
        <f t="shared" si="36"/>
        <v>22</v>
      </c>
    </row>
    <row r="255" spans="2:19" x14ac:dyDescent="0.3">
      <c r="B255">
        <v>14</v>
      </c>
      <c r="C255">
        <f t="shared" ref="C255:C267" si="37">SUMIF($K$254:$S$258,B255,$K$262:$S$266)</f>
        <v>1.9123957941508015E-7</v>
      </c>
      <c r="D255" s="439">
        <v>17</v>
      </c>
      <c r="E255" s="439">
        <f>SUMIF($J$259:$S$259,D255,$J$267:$S$267)+SUMIF($J$254:$J$258,7,$J$262:$J$266)</f>
        <v>1.5936631617923344E-8</v>
      </c>
      <c r="I255">
        <v>13</v>
      </c>
      <c r="J255">
        <f t="shared" si="35"/>
        <v>14</v>
      </c>
      <c r="K255">
        <f t="shared" si="35"/>
        <v>15</v>
      </c>
      <c r="L255">
        <f t="shared" si="36"/>
        <v>16</v>
      </c>
      <c r="M255">
        <f t="shared" si="36"/>
        <v>17</v>
      </c>
      <c r="N255">
        <f t="shared" si="36"/>
        <v>18</v>
      </c>
      <c r="O255">
        <f t="shared" si="36"/>
        <v>19</v>
      </c>
      <c r="P255">
        <f t="shared" si="36"/>
        <v>20</v>
      </c>
      <c r="Q255">
        <f t="shared" si="36"/>
        <v>21</v>
      </c>
      <c r="R255">
        <f t="shared" si="36"/>
        <v>22</v>
      </c>
      <c r="S255">
        <f t="shared" si="36"/>
        <v>23</v>
      </c>
    </row>
    <row r="256" spans="2:19" x14ac:dyDescent="0.3">
      <c r="B256">
        <v>15</v>
      </c>
      <c r="C256">
        <f t="shared" si="37"/>
        <v>1.1793107397263275E-6</v>
      </c>
      <c r="D256" s="439">
        <v>18</v>
      </c>
      <c r="E256" s="439">
        <f>SUMIF($J$259:$S$259,D256,$J$267:$S$267)+SUMIF($J$254:$J$258,8,$J$262:$J$266)</f>
        <v>1.5936631617923344E-8</v>
      </c>
      <c r="I256">
        <v>14</v>
      </c>
      <c r="J256">
        <f t="shared" si="35"/>
        <v>15</v>
      </c>
      <c r="K256">
        <f t="shared" si="35"/>
        <v>16</v>
      </c>
      <c r="L256">
        <f t="shared" si="36"/>
        <v>17</v>
      </c>
      <c r="M256">
        <f t="shared" si="36"/>
        <v>18</v>
      </c>
      <c r="N256">
        <f t="shared" si="36"/>
        <v>19</v>
      </c>
      <c r="O256">
        <f t="shared" si="36"/>
        <v>20</v>
      </c>
      <c r="P256">
        <f t="shared" si="36"/>
        <v>21</v>
      </c>
      <c r="Q256">
        <f t="shared" si="36"/>
        <v>22</v>
      </c>
      <c r="R256">
        <f t="shared" si="36"/>
        <v>23</v>
      </c>
      <c r="S256">
        <f t="shared" si="36"/>
        <v>24</v>
      </c>
    </row>
    <row r="257" spans="2:19" x14ac:dyDescent="0.3">
      <c r="B257">
        <v>16</v>
      </c>
      <c r="C257">
        <f t="shared" si="37"/>
        <v>4.1594608522779933E-6</v>
      </c>
      <c r="D257" s="439">
        <v>19</v>
      </c>
      <c r="E257" s="439">
        <f>SUMIF($J$259:$S$259,D257,$J$267:$S$267)+SUMIF($J$254:$J$258,9,$J$262:$J$266)</f>
        <v>1.5936631617923344E-8</v>
      </c>
      <c r="I257">
        <v>15</v>
      </c>
      <c r="J257">
        <f t="shared" si="35"/>
        <v>16</v>
      </c>
      <c r="K257">
        <f t="shared" si="35"/>
        <v>17</v>
      </c>
      <c r="L257">
        <f t="shared" si="36"/>
        <v>18</v>
      </c>
      <c r="M257">
        <f t="shared" si="36"/>
        <v>19</v>
      </c>
      <c r="N257">
        <f t="shared" si="36"/>
        <v>20</v>
      </c>
      <c r="O257">
        <f t="shared" si="36"/>
        <v>21</v>
      </c>
      <c r="P257">
        <f t="shared" si="36"/>
        <v>22</v>
      </c>
      <c r="Q257">
        <f t="shared" si="36"/>
        <v>23</v>
      </c>
      <c r="R257">
        <f t="shared" si="36"/>
        <v>24</v>
      </c>
      <c r="S257">
        <f t="shared" si="36"/>
        <v>25</v>
      </c>
    </row>
    <row r="258" spans="2:19" x14ac:dyDescent="0.3">
      <c r="B258" s="439">
        <v>17</v>
      </c>
      <c r="C258" s="439">
        <f t="shared" si="37"/>
        <v>1.1235325290635958E-5</v>
      </c>
      <c r="D258" s="439">
        <v>20</v>
      </c>
      <c r="E258" s="439">
        <f>SUMIF($J$259:$S$259,D258,$J$267:$S$267)+SUMIF($J$254:$J$258,10,$J$262:$J$266)</f>
        <v>1.5936631617923344E-8</v>
      </c>
      <c r="I258">
        <v>16</v>
      </c>
      <c r="J258">
        <f t="shared" si="35"/>
        <v>17</v>
      </c>
      <c r="K258">
        <f t="shared" si="35"/>
        <v>18</v>
      </c>
      <c r="L258">
        <f t="shared" si="36"/>
        <v>19</v>
      </c>
      <c r="M258">
        <f t="shared" si="36"/>
        <v>20</v>
      </c>
      <c r="N258">
        <f t="shared" si="36"/>
        <v>21</v>
      </c>
      <c r="O258">
        <f t="shared" si="36"/>
        <v>22</v>
      </c>
      <c r="P258">
        <f t="shared" si="36"/>
        <v>23</v>
      </c>
      <c r="Q258">
        <f t="shared" si="36"/>
        <v>24</v>
      </c>
      <c r="R258">
        <f t="shared" si="36"/>
        <v>25</v>
      </c>
      <c r="S258">
        <f t="shared" si="36"/>
        <v>26</v>
      </c>
    </row>
    <row r="259" spans="2:19" x14ac:dyDescent="0.3">
      <c r="B259" s="439">
        <v>18</v>
      </c>
      <c r="C259" s="439">
        <f t="shared" si="37"/>
        <v>2.5785469957799975E-5</v>
      </c>
      <c r="D259" s="439">
        <v>21</v>
      </c>
      <c r="E259" s="439">
        <f>SUMIF($J$259:$S$259,D259,$J$267:$S$267)+SUMIF($J$254:$J$258,11,$J$262:$J$266)</f>
        <v>1.5936631617923344E-8</v>
      </c>
      <c r="I259">
        <v>16</v>
      </c>
      <c r="J259">
        <f t="shared" si="35"/>
        <v>17</v>
      </c>
      <c r="K259">
        <f t="shared" si="35"/>
        <v>18</v>
      </c>
      <c r="L259">
        <f t="shared" si="36"/>
        <v>19</v>
      </c>
      <c r="M259">
        <f t="shared" si="36"/>
        <v>20</v>
      </c>
      <c r="N259">
        <f t="shared" si="36"/>
        <v>21</v>
      </c>
      <c r="O259">
        <f t="shared" si="36"/>
        <v>22</v>
      </c>
      <c r="P259">
        <f t="shared" si="36"/>
        <v>23</v>
      </c>
      <c r="Q259">
        <f t="shared" si="36"/>
        <v>24</v>
      </c>
      <c r="R259">
        <f t="shared" si="36"/>
        <v>25</v>
      </c>
      <c r="S259">
        <f t="shared" si="36"/>
        <v>26</v>
      </c>
    </row>
    <row r="260" spans="2:19" x14ac:dyDescent="0.3">
      <c r="B260" s="439">
        <v>19</v>
      </c>
      <c r="C260" s="439">
        <f t="shared" si="37"/>
        <v>2.5785469957799975E-5</v>
      </c>
      <c r="D260" s="442">
        <v>22</v>
      </c>
      <c r="E260" s="442">
        <f>SUMIF($J$259:$S$259,D260,$J$267:$S$267)+SUMIF($J$254:$J$258,12,$J$262:$J$266)</f>
        <v>1.5936631617923344E-8</v>
      </c>
      <c r="F260">
        <v>12</v>
      </c>
    </row>
    <row r="261" spans="2:19" x14ac:dyDescent="0.3">
      <c r="B261" s="439">
        <v>20</v>
      </c>
      <c r="C261" s="439">
        <f t="shared" si="37"/>
        <v>2.5785469957799975E-5</v>
      </c>
      <c r="D261" s="442">
        <v>23</v>
      </c>
      <c r="E261" s="442">
        <f>SUMIF($J$259:$S$259,D261,$J$267:$S$267)+SUMIF($J$254:$J$258,13,$J$262:$J$266)</f>
        <v>2.071762110330035E-7</v>
      </c>
      <c r="F261">
        <v>13</v>
      </c>
      <c r="J261">
        <v>1</v>
      </c>
      <c r="K261">
        <v>2</v>
      </c>
      <c r="L261">
        <v>3</v>
      </c>
      <c r="M261">
        <v>4</v>
      </c>
      <c r="N261">
        <v>5</v>
      </c>
      <c r="O261">
        <v>6</v>
      </c>
      <c r="P261">
        <v>7</v>
      </c>
      <c r="Q261">
        <v>8</v>
      </c>
      <c r="R261">
        <v>9</v>
      </c>
      <c r="S261">
        <v>10</v>
      </c>
    </row>
    <row r="262" spans="2:19" x14ac:dyDescent="0.3">
      <c r="B262" s="439">
        <v>21</v>
      </c>
      <c r="C262" s="439">
        <f t="shared" si="37"/>
        <v>2.5785469957799975E-5</v>
      </c>
      <c r="D262" s="442">
        <v>24</v>
      </c>
      <c r="E262" s="442">
        <f>SUMIF($J$259:$S$259,D262,$J$267:$S$267)+SUMIF($J$254:$J$258,14,$J$262:$J$266)</f>
        <v>1.0040077919291708E-6</v>
      </c>
      <c r="F262">
        <v>14</v>
      </c>
      <c r="I262">
        <v>12</v>
      </c>
      <c r="J262">
        <f>($C232+$E238)*Inittialize!A$21</f>
        <v>1.9123957941508015E-7</v>
      </c>
      <c r="K262">
        <f>($C232+$E238)*Inittialize!B$21</f>
        <v>1.9123957941508015E-7</v>
      </c>
      <c r="L262">
        <f>($C232+$E238)*Inittialize!C$21</f>
        <v>1.9123957941508015E-7</v>
      </c>
      <c r="M262">
        <f>($C232+$E238)*Inittialize!D$21</f>
        <v>1.9123957941508015E-7</v>
      </c>
      <c r="N262">
        <f>($C232+$E238)*Inittialize!E$21</f>
        <v>1.9123957941508015E-7</v>
      </c>
      <c r="O262">
        <f>($C232+$E238)*Inittialize!F$21</f>
        <v>1.9123957941508015E-7</v>
      </c>
      <c r="P262">
        <f>($C232+$E238)*Inittialize!G$21</f>
        <v>1.9123957941508015E-7</v>
      </c>
      <c r="Q262">
        <f>($C232+$E238)*Inittialize!H$21</f>
        <v>1.9123957941508015E-7</v>
      </c>
      <c r="R262">
        <f>($C232+$E238)*Inittialize!I$21</f>
        <v>1.9123957941508015E-7</v>
      </c>
      <c r="S262">
        <f>($C232+$E238)*Inittialize!J$21</f>
        <v>7.649583176603206E-7</v>
      </c>
    </row>
    <row r="263" spans="2:19" x14ac:dyDescent="0.3">
      <c r="B263" s="440">
        <v>22</v>
      </c>
      <c r="C263" s="440">
        <f t="shared" si="37"/>
        <v>2.6359188696045215E-5</v>
      </c>
      <c r="D263" s="442">
        <v>25</v>
      </c>
      <c r="E263" s="442">
        <f>SUMIF($J$259:$S$259,D263,$J$267:$S$267)+SUMIF($J$254:$J$258,15,$J$262:$J$266)</f>
        <v>2.9960867441695889E-6</v>
      </c>
      <c r="F263">
        <v>15</v>
      </c>
      <c r="I263">
        <v>13</v>
      </c>
      <c r="J263">
        <f>($C233+$E239)*Inittialize!A$21</f>
        <v>9.8807116031124745E-7</v>
      </c>
      <c r="K263">
        <f>($C233+$E239)*Inittialize!B$21</f>
        <v>9.8807116031124745E-7</v>
      </c>
      <c r="L263">
        <f>($C233+$E239)*Inittialize!C$21</f>
        <v>9.8807116031124745E-7</v>
      </c>
      <c r="M263">
        <f>($C233+$E239)*Inittialize!D$21</f>
        <v>9.8807116031124745E-7</v>
      </c>
      <c r="N263">
        <f>($C233+$E239)*Inittialize!E$21</f>
        <v>9.8807116031124745E-7</v>
      </c>
      <c r="O263">
        <f>($C233+$E239)*Inittialize!F$21</f>
        <v>9.8807116031124745E-7</v>
      </c>
      <c r="P263">
        <f>($C233+$E239)*Inittialize!G$21</f>
        <v>9.8807116031124745E-7</v>
      </c>
      <c r="Q263">
        <f>($C233+$E239)*Inittialize!H$21</f>
        <v>9.8807116031124745E-7</v>
      </c>
      <c r="R263">
        <f>($C233+$E239)*Inittialize!I$21</f>
        <v>9.8807116031124745E-7</v>
      </c>
      <c r="S263">
        <f>($C233+$E239)*Inittialize!J$21</f>
        <v>3.9522846412449898E-6</v>
      </c>
    </row>
    <row r="264" spans="2:19" x14ac:dyDescent="0.3">
      <c r="B264" s="440">
        <v>23</v>
      </c>
      <c r="C264" s="440">
        <f t="shared" si="37"/>
        <v>2.8558443859318637E-5</v>
      </c>
      <c r="D264" s="442">
        <v>26</v>
      </c>
      <c r="E264" s="442">
        <f>SUMIF($J$259:$S$259,D264,$J$267:$S$267)+SUMIF($J$254:$J$258,16,$J$262:$J$266)</f>
        <v>7.1396109648296584E-6</v>
      </c>
      <c r="F264">
        <v>16</v>
      </c>
      <c r="I264">
        <v>14</v>
      </c>
      <c r="J264">
        <f>($C234+$E240)*Inittialize!A$21</f>
        <v>2.9801501125516655E-6</v>
      </c>
      <c r="K264">
        <f>($C234+$E240)*Inittialize!B$21</f>
        <v>2.9801501125516655E-6</v>
      </c>
      <c r="L264">
        <f>($C234+$E240)*Inittialize!C$21</f>
        <v>2.9801501125516655E-6</v>
      </c>
      <c r="M264">
        <f>($C234+$E240)*Inittialize!D$21</f>
        <v>2.9801501125516655E-6</v>
      </c>
      <c r="N264">
        <f>($C234+$E240)*Inittialize!E$21</f>
        <v>2.9801501125516655E-6</v>
      </c>
      <c r="O264">
        <f>($C234+$E240)*Inittialize!F$21</f>
        <v>2.9801501125516655E-6</v>
      </c>
      <c r="P264">
        <f>($C234+$E240)*Inittialize!G$21</f>
        <v>2.9801501125516655E-6</v>
      </c>
      <c r="Q264">
        <f>($C234+$E240)*Inittialize!H$21</f>
        <v>2.9801501125516655E-6</v>
      </c>
      <c r="R264">
        <f>($C234+$E240)*Inittialize!I$21</f>
        <v>2.9801501125516655E-6</v>
      </c>
      <c r="S264">
        <f>($C234+$E240)*Inittialize!J$21</f>
        <v>1.1920600450206662E-5</v>
      </c>
    </row>
    <row r="265" spans="2:19" x14ac:dyDescent="0.3">
      <c r="B265" s="440">
        <v>24</v>
      </c>
      <c r="C265" s="440">
        <f t="shared" si="37"/>
        <v>3.354660955572864E-5</v>
      </c>
      <c r="D265" s="439">
        <v>17</v>
      </c>
      <c r="E265" s="439">
        <f>SUMIF($J$254:$J$258,17,$J$262:$J$266)</f>
        <v>1.4550144667164015E-5</v>
      </c>
      <c r="I265">
        <v>15</v>
      </c>
      <c r="J265">
        <f>($C235+$E241)*Inittialize!A$21</f>
        <v>7.0758644383579649E-6</v>
      </c>
      <c r="K265">
        <f>($C235+$E241)*Inittialize!B$21</f>
        <v>7.0758644383579649E-6</v>
      </c>
      <c r="L265">
        <f>($C235+$E241)*Inittialize!C$21</f>
        <v>7.0758644383579649E-6</v>
      </c>
      <c r="M265">
        <f>($C235+$E241)*Inittialize!D$21</f>
        <v>7.0758644383579649E-6</v>
      </c>
      <c r="N265">
        <f>($C235+$E241)*Inittialize!E$21</f>
        <v>7.0758644383579649E-6</v>
      </c>
      <c r="O265">
        <f>($C235+$E241)*Inittialize!F$21</f>
        <v>7.0758644383579649E-6</v>
      </c>
      <c r="P265">
        <f>($C235+$E241)*Inittialize!G$21</f>
        <v>7.0758644383579649E-6</v>
      </c>
      <c r="Q265">
        <f>($C235+$E241)*Inittialize!H$21</f>
        <v>7.0758644383579649E-6</v>
      </c>
      <c r="R265">
        <f>($C235+$E241)*Inittialize!I$21</f>
        <v>7.0758644383579649E-6</v>
      </c>
      <c r="S265">
        <f>($C235+$E241)*Inittialize!J$21</f>
        <v>2.8303457753431859E-5</v>
      </c>
    </row>
    <row r="266" spans="2:19" x14ac:dyDescent="0.3">
      <c r="B266" s="440">
        <v>25</v>
      </c>
      <c r="C266" s="440">
        <f t="shared" si="37"/>
        <v>4.2853602420595875E-5</v>
      </c>
      <c r="E266">
        <f>SUM(E255:E265)</f>
        <v>2.5992646168832977E-5</v>
      </c>
      <c r="I266">
        <v>16</v>
      </c>
      <c r="J266">
        <f>($C236+$E242)*Inittialize!A$21</f>
        <v>1.4550144667164015E-5</v>
      </c>
      <c r="K266">
        <f>($C236+$E242)*Inittialize!B$21</f>
        <v>1.4550144667164015E-5</v>
      </c>
      <c r="L266">
        <f>($C236+$E242)*Inittialize!C$21</f>
        <v>1.4550144667164015E-5</v>
      </c>
      <c r="M266">
        <f>($C236+$E242)*Inittialize!D$21</f>
        <v>1.4550144667164015E-5</v>
      </c>
      <c r="N266">
        <f>($C236+$E242)*Inittialize!E$21</f>
        <v>1.4550144667164015E-5</v>
      </c>
      <c r="O266">
        <f>($C236+$E242)*Inittialize!F$21</f>
        <v>1.4550144667164015E-5</v>
      </c>
      <c r="P266">
        <f>($C236+$E242)*Inittialize!G$21</f>
        <v>1.4550144667164015E-5</v>
      </c>
      <c r="Q266">
        <f>($C236+$E242)*Inittialize!H$21</f>
        <v>1.4550144667164015E-5</v>
      </c>
      <c r="R266">
        <f>($C236+$E242)*Inittialize!I$21</f>
        <v>1.4550144667164015E-5</v>
      </c>
      <c r="S266">
        <f>($C236+$E242)*Inittialize!J$21</f>
        <v>5.8200578668656062E-5</v>
      </c>
    </row>
    <row r="267" spans="2:19" x14ac:dyDescent="0.3">
      <c r="B267" s="440">
        <v>26</v>
      </c>
      <c r="C267" s="440">
        <f t="shared" si="37"/>
        <v>5.8200578668656062E-5</v>
      </c>
      <c r="I267">
        <v>16</v>
      </c>
      <c r="J267">
        <f>$E232*Inittialize!A$21</f>
        <v>1.5936631617923344E-8</v>
      </c>
      <c r="K267">
        <f>$E232*Inittialize!B$21</f>
        <v>1.5936631617923344E-8</v>
      </c>
      <c r="L267">
        <f>$E232*Inittialize!C$21</f>
        <v>1.5936631617923344E-8</v>
      </c>
      <c r="M267">
        <f>$E232*Inittialize!D$21</f>
        <v>1.5936631617923344E-8</v>
      </c>
      <c r="N267">
        <f>$E232*Inittialize!E$21</f>
        <v>1.5936631617923344E-8</v>
      </c>
      <c r="O267">
        <f>$E232*Inittialize!F$21</f>
        <v>1.5936631617923344E-8</v>
      </c>
      <c r="P267">
        <f>$E232*Inittialize!G$21</f>
        <v>1.5936631617923344E-8</v>
      </c>
      <c r="Q267">
        <f>$E232*Inittialize!H$21</f>
        <v>1.5936631617923344E-8</v>
      </c>
      <c r="R267">
        <f>$E232*Inittialize!I$21</f>
        <v>1.5936631617923344E-8</v>
      </c>
      <c r="S267">
        <f>$E232*Inittialize!J$21</f>
        <v>6.3746526471693374E-8</v>
      </c>
    </row>
    <row r="268" spans="2:19" x14ac:dyDescent="0.3">
      <c r="C268">
        <f>SUM(C255:C267)</f>
        <v>3.0942563949359973E-4</v>
      </c>
      <c r="D268" t="s">
        <v>2</v>
      </c>
      <c r="E268">
        <f>SUM(C268+E266)</f>
        <v>3.3541828566243271E-4</v>
      </c>
      <c r="F268">
        <f>H248</f>
        <v>0.9996645817143377</v>
      </c>
      <c r="H268">
        <f>SUM(E268:G268)</f>
        <v>1.0000000000000002</v>
      </c>
    </row>
    <row r="269" spans="2:19" x14ac:dyDescent="0.3">
      <c r="D269" t="s">
        <v>304</v>
      </c>
      <c r="E269">
        <f>SUM(C258:C262,E255:E259,E265)</f>
        <v>1.2900703294708947E-4</v>
      </c>
    </row>
    <row r="270" spans="2:19" x14ac:dyDescent="0.3">
      <c r="D270" t="s">
        <v>300</v>
      </c>
      <c r="E270">
        <f>SUM(C263:C267)</f>
        <v>1.8951842320034446E-4</v>
      </c>
      <c r="G270" t="s">
        <v>310</v>
      </c>
      <c r="H270">
        <f>E269+E270+F268</f>
        <v>0.99998310717048511</v>
      </c>
    </row>
    <row r="271" spans="2:19" x14ac:dyDescent="0.3">
      <c r="D271" t="s">
        <v>307</v>
      </c>
      <c r="E271">
        <f>SUM(C255:C257,E260:E264)</f>
        <v>1.6892829514998747E-5</v>
      </c>
    </row>
    <row r="272" spans="2:19" x14ac:dyDescent="0.3">
      <c r="E272">
        <f>SUM(E269:E271)</f>
        <v>3.3541828566243265E-4</v>
      </c>
    </row>
    <row r="274" spans="2:19" s="441" customFormat="1" x14ac:dyDescent="0.3"/>
    <row r="275" spans="2:19" x14ac:dyDescent="0.3">
      <c r="B275">
        <v>8</v>
      </c>
      <c r="J275">
        <v>1</v>
      </c>
      <c r="K275">
        <v>2</v>
      </c>
      <c r="L275">
        <v>3</v>
      </c>
      <c r="M275">
        <v>4</v>
      </c>
      <c r="N275">
        <v>5</v>
      </c>
      <c r="O275">
        <v>6</v>
      </c>
      <c r="P275">
        <v>7</v>
      </c>
      <c r="Q275">
        <v>8</v>
      </c>
      <c r="R275">
        <v>9</v>
      </c>
      <c r="S275">
        <v>10</v>
      </c>
    </row>
    <row r="276" spans="2:19" x14ac:dyDescent="0.3">
      <c r="B276" t="s">
        <v>306</v>
      </c>
      <c r="D276" t="s">
        <v>4</v>
      </c>
      <c r="I276">
        <v>14</v>
      </c>
      <c r="J276">
        <f t="shared" ref="J276:K278" si="38">$I276+J$166</f>
        <v>15</v>
      </c>
      <c r="K276">
        <f t="shared" si="38"/>
        <v>16</v>
      </c>
      <c r="L276">
        <f t="shared" ref="L276:S278" si="39">$I276+L$166</f>
        <v>17</v>
      </c>
      <c r="M276">
        <f t="shared" si="39"/>
        <v>18</v>
      </c>
      <c r="N276">
        <f t="shared" si="39"/>
        <v>19</v>
      </c>
      <c r="O276">
        <f t="shared" si="39"/>
        <v>20</v>
      </c>
      <c r="P276">
        <f t="shared" si="39"/>
        <v>21</v>
      </c>
      <c r="Q276">
        <f t="shared" si="39"/>
        <v>22</v>
      </c>
      <c r="R276">
        <f t="shared" si="39"/>
        <v>23</v>
      </c>
      <c r="S276">
        <f t="shared" si="39"/>
        <v>24</v>
      </c>
    </row>
    <row r="277" spans="2:19" x14ac:dyDescent="0.3">
      <c r="B277">
        <v>16</v>
      </c>
      <c r="C277">
        <f t="shared" ref="C277:C287" si="40">SUMIF($K$276:$S$278,B277,$K$281:$S$283)</f>
        <v>9.1942105488019304E-8</v>
      </c>
      <c r="D277" s="442">
        <v>25</v>
      </c>
      <c r="E277" s="442">
        <f>SUMIF($J$276:$J$278,15,$J$281:$J$283)</f>
        <v>9.1942105488019304E-8</v>
      </c>
      <c r="F277">
        <v>15</v>
      </c>
      <c r="I277">
        <v>15</v>
      </c>
      <c r="J277">
        <f t="shared" si="38"/>
        <v>16</v>
      </c>
      <c r="K277">
        <f t="shared" si="38"/>
        <v>17</v>
      </c>
      <c r="L277">
        <f t="shared" si="39"/>
        <v>18</v>
      </c>
      <c r="M277">
        <f t="shared" si="39"/>
        <v>19</v>
      </c>
      <c r="N277">
        <f t="shared" si="39"/>
        <v>20</v>
      </c>
      <c r="O277">
        <f t="shared" si="39"/>
        <v>21</v>
      </c>
      <c r="P277">
        <f t="shared" si="39"/>
        <v>22</v>
      </c>
      <c r="Q277">
        <f t="shared" si="39"/>
        <v>23</v>
      </c>
      <c r="R277">
        <f t="shared" si="39"/>
        <v>24</v>
      </c>
      <c r="S277">
        <f t="shared" si="39"/>
        <v>25</v>
      </c>
    </row>
    <row r="278" spans="2:19" x14ac:dyDescent="0.3">
      <c r="B278" s="439">
        <v>17</v>
      </c>
      <c r="C278" s="439">
        <f t="shared" si="40"/>
        <v>4.1312652732616676E-7</v>
      </c>
      <c r="D278" s="442">
        <v>26</v>
      </c>
      <c r="E278" s="442">
        <f>SUMIF($J$276:$J$278,16,$J$281:$J$283)</f>
        <v>3.2118442183814743E-7</v>
      </c>
      <c r="F278">
        <v>16</v>
      </c>
      <c r="I278">
        <v>16</v>
      </c>
      <c r="J278">
        <f t="shared" si="38"/>
        <v>17</v>
      </c>
      <c r="K278">
        <f t="shared" si="38"/>
        <v>18</v>
      </c>
      <c r="L278">
        <f t="shared" si="39"/>
        <v>19</v>
      </c>
      <c r="M278">
        <f t="shared" si="39"/>
        <v>20</v>
      </c>
      <c r="N278">
        <f t="shared" si="39"/>
        <v>21</v>
      </c>
      <c r="O278">
        <f t="shared" si="39"/>
        <v>22</v>
      </c>
      <c r="P278">
        <f t="shared" si="39"/>
        <v>23</v>
      </c>
      <c r="Q278">
        <f t="shared" si="39"/>
        <v>24</v>
      </c>
      <c r="R278">
        <f t="shared" si="39"/>
        <v>25</v>
      </c>
      <c r="S278">
        <f t="shared" si="39"/>
        <v>26</v>
      </c>
    </row>
    <row r="279" spans="2:19" x14ac:dyDescent="0.3">
      <c r="B279" s="439">
        <v>18</v>
      </c>
      <c r="C279" s="439">
        <f t="shared" si="40"/>
        <v>1.2822858978729093E-6</v>
      </c>
      <c r="D279" s="439">
        <v>17</v>
      </c>
      <c r="E279" s="439">
        <f>SUMIF($J$276:$J$278,17,$J$281:$J$283)</f>
        <v>8.6915937054674248E-7</v>
      </c>
    </row>
    <row r="280" spans="2:19" x14ac:dyDescent="0.3">
      <c r="B280" s="439">
        <v>19</v>
      </c>
      <c r="C280" s="439">
        <f t="shared" si="40"/>
        <v>1.2822858978729093E-6</v>
      </c>
      <c r="E280">
        <f>SUM(E277:E279)</f>
        <v>1.2822858978729093E-6</v>
      </c>
      <c r="J280">
        <v>1</v>
      </c>
      <c r="K280">
        <v>2</v>
      </c>
      <c r="L280">
        <v>3</v>
      </c>
      <c r="M280">
        <v>4</v>
      </c>
      <c r="N280">
        <v>5</v>
      </c>
      <c r="O280">
        <v>6</v>
      </c>
      <c r="P280">
        <v>7</v>
      </c>
      <c r="Q280">
        <v>8</v>
      </c>
      <c r="R280">
        <v>9</v>
      </c>
      <c r="S280">
        <v>10</v>
      </c>
    </row>
    <row r="281" spans="2:19" x14ac:dyDescent="0.3">
      <c r="B281" s="439">
        <v>20</v>
      </c>
      <c r="C281" s="439">
        <f t="shared" si="40"/>
        <v>1.2822858978729093E-6</v>
      </c>
      <c r="I281">
        <v>14</v>
      </c>
      <c r="J281">
        <f>($C255+$E262)*Inittialize!A$21</f>
        <v>9.1942105488019304E-8</v>
      </c>
      <c r="K281">
        <f>($C255+$E262)*Inittialize!B$21</f>
        <v>9.1942105488019304E-8</v>
      </c>
      <c r="L281">
        <f>($C255+$E262)*Inittialize!C$21</f>
        <v>9.1942105488019304E-8</v>
      </c>
      <c r="M281">
        <f>($C255+$E262)*Inittialize!D$21</f>
        <v>9.1942105488019304E-8</v>
      </c>
      <c r="N281">
        <f>($C255+$E262)*Inittialize!E$21</f>
        <v>9.1942105488019304E-8</v>
      </c>
      <c r="O281">
        <f>($C255+$E262)*Inittialize!F$21</f>
        <v>9.1942105488019304E-8</v>
      </c>
      <c r="P281">
        <f>($C255+$E262)*Inittialize!G$21</f>
        <v>9.1942105488019304E-8</v>
      </c>
      <c r="Q281">
        <f>($C255+$E262)*Inittialize!H$21</f>
        <v>9.1942105488019304E-8</v>
      </c>
      <c r="R281">
        <f>($C255+$E262)*Inittialize!I$21</f>
        <v>9.1942105488019304E-8</v>
      </c>
      <c r="S281">
        <f>($C255+$E262)*Inittialize!J$21</f>
        <v>3.6776842195207722E-7</v>
      </c>
    </row>
    <row r="282" spans="2:19" x14ac:dyDescent="0.3">
      <c r="B282" s="439">
        <v>21</v>
      </c>
      <c r="C282" s="439">
        <f t="shared" si="40"/>
        <v>1.2822858978729093E-6</v>
      </c>
      <c r="D282" t="s">
        <v>2</v>
      </c>
      <c r="E282">
        <f>SUM(C288+E280)</f>
        <v>1.6669716672347819E-5</v>
      </c>
      <c r="F282">
        <f>H270</f>
        <v>0.99998310717048511</v>
      </c>
      <c r="H282">
        <f>SUM(E282:G282)</f>
        <v>0.99999977688715747</v>
      </c>
      <c r="I282">
        <v>15</v>
      </c>
      <c r="J282">
        <f>($C256+$E263)*Inittialize!A$21</f>
        <v>3.2118442183814743E-7</v>
      </c>
      <c r="K282">
        <f>($C256+$E263)*Inittialize!B$21</f>
        <v>3.2118442183814743E-7</v>
      </c>
      <c r="L282">
        <f>($C256+$E263)*Inittialize!C$21</f>
        <v>3.2118442183814743E-7</v>
      </c>
      <c r="M282">
        <f>($C256+$E263)*Inittialize!D$21</f>
        <v>3.2118442183814743E-7</v>
      </c>
      <c r="N282">
        <f>($C256+$E263)*Inittialize!E$21</f>
        <v>3.2118442183814743E-7</v>
      </c>
      <c r="O282">
        <f>($C256+$E263)*Inittialize!F$21</f>
        <v>3.2118442183814743E-7</v>
      </c>
      <c r="P282">
        <f>($C256+$E263)*Inittialize!G$21</f>
        <v>3.2118442183814743E-7</v>
      </c>
      <c r="Q282">
        <f>($C256+$E263)*Inittialize!H$21</f>
        <v>3.2118442183814743E-7</v>
      </c>
      <c r="R282">
        <f>($C256+$E263)*Inittialize!I$21</f>
        <v>3.2118442183814743E-7</v>
      </c>
      <c r="S282">
        <f>($C256+$E263)*Inittialize!J$21</f>
        <v>1.2847376873525897E-6</v>
      </c>
    </row>
    <row r="283" spans="2:19" x14ac:dyDescent="0.3">
      <c r="B283" s="440">
        <v>22</v>
      </c>
      <c r="C283" s="440">
        <f t="shared" si="40"/>
        <v>1.2822858978729093E-6</v>
      </c>
      <c r="D283" t="s">
        <v>304</v>
      </c>
      <c r="E283">
        <f>SUM(C278:C282,E279)</f>
        <v>6.4114294893645467E-6</v>
      </c>
      <c r="I283">
        <v>16</v>
      </c>
      <c r="J283">
        <f>($C257+$E264)*Inittialize!A$21</f>
        <v>8.6915937054674248E-7</v>
      </c>
      <c r="K283">
        <f>($C257+$E264)*Inittialize!B$21</f>
        <v>8.6915937054674248E-7</v>
      </c>
      <c r="L283">
        <f>($C257+$E264)*Inittialize!C$21</f>
        <v>8.6915937054674248E-7</v>
      </c>
      <c r="M283">
        <f>($C257+$E264)*Inittialize!D$21</f>
        <v>8.6915937054674248E-7</v>
      </c>
      <c r="N283">
        <f>($C257+$E264)*Inittialize!E$21</f>
        <v>8.6915937054674248E-7</v>
      </c>
      <c r="O283">
        <f>($C257+$E264)*Inittialize!F$21</f>
        <v>8.6915937054674248E-7</v>
      </c>
      <c r="P283">
        <f>($C257+$E264)*Inittialize!G$21</f>
        <v>8.6915937054674248E-7</v>
      </c>
      <c r="Q283">
        <f>($C257+$E264)*Inittialize!H$21</f>
        <v>8.6915937054674248E-7</v>
      </c>
      <c r="R283">
        <f>($C257+$E264)*Inittialize!I$21</f>
        <v>8.6915937054674248E-7</v>
      </c>
      <c r="S283">
        <f>($C257+$E264)*Inittialize!J$21</f>
        <v>3.4766374821869699E-6</v>
      </c>
    </row>
    <row r="284" spans="2:19" x14ac:dyDescent="0.3">
      <c r="B284" s="440">
        <v>23</v>
      </c>
      <c r="C284" s="440">
        <f t="shared" si="40"/>
        <v>1.2822858978729093E-6</v>
      </c>
      <c r="D284" t="s">
        <v>300</v>
      </c>
      <c r="E284">
        <f>SUM(C283:C287)</f>
        <v>9.7532185501690879E-6</v>
      </c>
      <c r="G284" t="s">
        <v>310</v>
      </c>
      <c r="H284">
        <f>E283+E284+F282</f>
        <v>0.99999927181852466</v>
      </c>
    </row>
    <row r="285" spans="2:19" x14ac:dyDescent="0.3">
      <c r="B285" s="440">
        <v>24</v>
      </c>
      <c r="C285" s="440">
        <f t="shared" si="40"/>
        <v>1.5581122143369671E-6</v>
      </c>
      <c r="D285" t="s">
        <v>307</v>
      </c>
      <c r="E285">
        <f>SUM(C277:C277,E277:E278)</f>
        <v>5.0506863281418604E-7</v>
      </c>
    </row>
    <row r="286" spans="2:19" x14ac:dyDescent="0.3">
      <c r="B286" s="440">
        <v>25</v>
      </c>
      <c r="C286" s="440">
        <f t="shared" si="40"/>
        <v>2.1538970578993322E-6</v>
      </c>
      <c r="E286">
        <f>SUM(E283:E285)</f>
        <v>1.6669716672347822E-5</v>
      </c>
    </row>
    <row r="287" spans="2:19" x14ac:dyDescent="0.3">
      <c r="B287" s="440">
        <v>26</v>
      </c>
      <c r="C287" s="440">
        <f t="shared" si="40"/>
        <v>3.4766374821869699E-6</v>
      </c>
    </row>
    <row r="288" spans="2:19" x14ac:dyDescent="0.3">
      <c r="C288">
        <f>SUM(C277:C287)</f>
        <v>1.5387430774474909E-5</v>
      </c>
    </row>
    <row r="290" s="441" customFormat="1" x14ac:dyDescent="0.3"/>
  </sheetData>
  <sheetProtection sheet="1" objects="1" scenarios="1"/>
  <mergeCells count="790">
    <mergeCell ref="XFA1:XFD1"/>
    <mergeCell ref="XAZ1:XBT1"/>
    <mergeCell ref="XBU1:XCO1"/>
    <mergeCell ref="XCP1:XDJ1"/>
    <mergeCell ref="XDK1:XEE1"/>
    <mergeCell ref="XEF1:XEZ1"/>
    <mergeCell ref="WWY1:WXS1"/>
    <mergeCell ref="WXT1:WYN1"/>
    <mergeCell ref="WYO1:WZI1"/>
    <mergeCell ref="WZJ1:XAD1"/>
    <mergeCell ref="XAE1:XAY1"/>
    <mergeCell ref="WSX1:WTR1"/>
    <mergeCell ref="WTS1:WUM1"/>
    <mergeCell ref="WUN1:WVH1"/>
    <mergeCell ref="WVI1:WWC1"/>
    <mergeCell ref="WWD1:WWX1"/>
    <mergeCell ref="WOW1:WPQ1"/>
    <mergeCell ref="WPR1:WQL1"/>
    <mergeCell ref="WQM1:WRG1"/>
    <mergeCell ref="WRH1:WSB1"/>
    <mergeCell ref="WSC1:WSW1"/>
    <mergeCell ref="WKV1:WLP1"/>
    <mergeCell ref="WLQ1:WMK1"/>
    <mergeCell ref="WML1:WNF1"/>
    <mergeCell ref="WNG1:WOA1"/>
    <mergeCell ref="WOB1:WOV1"/>
    <mergeCell ref="WGU1:WHO1"/>
    <mergeCell ref="WHP1:WIJ1"/>
    <mergeCell ref="WIK1:WJE1"/>
    <mergeCell ref="WJF1:WJZ1"/>
    <mergeCell ref="WKA1:WKU1"/>
    <mergeCell ref="WCT1:WDN1"/>
    <mergeCell ref="WDO1:WEI1"/>
    <mergeCell ref="WEJ1:WFD1"/>
    <mergeCell ref="WFE1:WFY1"/>
    <mergeCell ref="WFZ1:WGT1"/>
    <mergeCell ref="VYS1:VZM1"/>
    <mergeCell ref="VZN1:WAH1"/>
    <mergeCell ref="WAI1:WBC1"/>
    <mergeCell ref="WBD1:WBX1"/>
    <mergeCell ref="WBY1:WCS1"/>
    <mergeCell ref="VUR1:VVL1"/>
    <mergeCell ref="VVM1:VWG1"/>
    <mergeCell ref="VWH1:VXB1"/>
    <mergeCell ref="VXC1:VXW1"/>
    <mergeCell ref="VXX1:VYR1"/>
    <mergeCell ref="VQQ1:VRK1"/>
    <mergeCell ref="VRL1:VSF1"/>
    <mergeCell ref="VSG1:VTA1"/>
    <mergeCell ref="VTB1:VTV1"/>
    <mergeCell ref="VTW1:VUQ1"/>
    <mergeCell ref="VMP1:VNJ1"/>
    <mergeCell ref="VNK1:VOE1"/>
    <mergeCell ref="VOF1:VOZ1"/>
    <mergeCell ref="VPA1:VPU1"/>
    <mergeCell ref="VPV1:VQP1"/>
    <mergeCell ref="VIO1:VJI1"/>
    <mergeCell ref="VJJ1:VKD1"/>
    <mergeCell ref="VKE1:VKY1"/>
    <mergeCell ref="VKZ1:VLT1"/>
    <mergeCell ref="VLU1:VMO1"/>
    <mergeCell ref="VEN1:VFH1"/>
    <mergeCell ref="VFI1:VGC1"/>
    <mergeCell ref="VGD1:VGX1"/>
    <mergeCell ref="VGY1:VHS1"/>
    <mergeCell ref="VHT1:VIN1"/>
    <mergeCell ref="VAM1:VBG1"/>
    <mergeCell ref="VBH1:VCB1"/>
    <mergeCell ref="VCC1:VCW1"/>
    <mergeCell ref="VCX1:VDR1"/>
    <mergeCell ref="VDS1:VEM1"/>
    <mergeCell ref="UWL1:UXF1"/>
    <mergeCell ref="UXG1:UYA1"/>
    <mergeCell ref="UYB1:UYV1"/>
    <mergeCell ref="UYW1:UZQ1"/>
    <mergeCell ref="UZR1:VAL1"/>
    <mergeCell ref="USK1:UTE1"/>
    <mergeCell ref="UTF1:UTZ1"/>
    <mergeCell ref="UUA1:UUU1"/>
    <mergeCell ref="UUV1:UVP1"/>
    <mergeCell ref="UVQ1:UWK1"/>
    <mergeCell ref="UOJ1:UPD1"/>
    <mergeCell ref="UPE1:UPY1"/>
    <mergeCell ref="UPZ1:UQT1"/>
    <mergeCell ref="UQU1:URO1"/>
    <mergeCell ref="URP1:USJ1"/>
    <mergeCell ref="UKI1:ULC1"/>
    <mergeCell ref="ULD1:ULX1"/>
    <mergeCell ref="ULY1:UMS1"/>
    <mergeCell ref="UMT1:UNN1"/>
    <mergeCell ref="UNO1:UOI1"/>
    <mergeCell ref="UGH1:UHB1"/>
    <mergeCell ref="UHC1:UHW1"/>
    <mergeCell ref="UHX1:UIR1"/>
    <mergeCell ref="UIS1:UJM1"/>
    <mergeCell ref="UJN1:UKH1"/>
    <mergeCell ref="UCG1:UDA1"/>
    <mergeCell ref="UDB1:UDV1"/>
    <mergeCell ref="UDW1:UEQ1"/>
    <mergeCell ref="UER1:UFL1"/>
    <mergeCell ref="UFM1:UGG1"/>
    <mergeCell ref="TYF1:TYZ1"/>
    <mergeCell ref="TZA1:TZU1"/>
    <mergeCell ref="TZV1:UAP1"/>
    <mergeCell ref="UAQ1:UBK1"/>
    <mergeCell ref="UBL1:UCF1"/>
    <mergeCell ref="TUE1:TUY1"/>
    <mergeCell ref="TUZ1:TVT1"/>
    <mergeCell ref="TVU1:TWO1"/>
    <mergeCell ref="TWP1:TXJ1"/>
    <mergeCell ref="TXK1:TYE1"/>
    <mergeCell ref="TQD1:TQX1"/>
    <mergeCell ref="TQY1:TRS1"/>
    <mergeCell ref="TRT1:TSN1"/>
    <mergeCell ref="TSO1:TTI1"/>
    <mergeCell ref="TTJ1:TUD1"/>
    <mergeCell ref="TMC1:TMW1"/>
    <mergeCell ref="TMX1:TNR1"/>
    <mergeCell ref="TNS1:TOM1"/>
    <mergeCell ref="TON1:TPH1"/>
    <mergeCell ref="TPI1:TQC1"/>
    <mergeCell ref="TIB1:TIV1"/>
    <mergeCell ref="TIW1:TJQ1"/>
    <mergeCell ref="TJR1:TKL1"/>
    <mergeCell ref="TKM1:TLG1"/>
    <mergeCell ref="TLH1:TMB1"/>
    <mergeCell ref="TEA1:TEU1"/>
    <mergeCell ref="TEV1:TFP1"/>
    <mergeCell ref="TFQ1:TGK1"/>
    <mergeCell ref="TGL1:THF1"/>
    <mergeCell ref="THG1:TIA1"/>
    <mergeCell ref="SZZ1:TAT1"/>
    <mergeCell ref="TAU1:TBO1"/>
    <mergeCell ref="TBP1:TCJ1"/>
    <mergeCell ref="TCK1:TDE1"/>
    <mergeCell ref="TDF1:TDZ1"/>
    <mergeCell ref="SVY1:SWS1"/>
    <mergeCell ref="SWT1:SXN1"/>
    <mergeCell ref="SXO1:SYI1"/>
    <mergeCell ref="SYJ1:SZD1"/>
    <mergeCell ref="SZE1:SZY1"/>
    <mergeCell ref="SRX1:SSR1"/>
    <mergeCell ref="SSS1:STM1"/>
    <mergeCell ref="STN1:SUH1"/>
    <mergeCell ref="SUI1:SVC1"/>
    <mergeCell ref="SVD1:SVX1"/>
    <mergeCell ref="SNW1:SOQ1"/>
    <mergeCell ref="SOR1:SPL1"/>
    <mergeCell ref="SPM1:SQG1"/>
    <mergeCell ref="SQH1:SRB1"/>
    <mergeCell ref="SRC1:SRW1"/>
    <mergeCell ref="SJV1:SKP1"/>
    <mergeCell ref="SKQ1:SLK1"/>
    <mergeCell ref="SLL1:SMF1"/>
    <mergeCell ref="SMG1:SNA1"/>
    <mergeCell ref="SNB1:SNV1"/>
    <mergeCell ref="SFU1:SGO1"/>
    <mergeCell ref="SGP1:SHJ1"/>
    <mergeCell ref="SHK1:SIE1"/>
    <mergeCell ref="SIF1:SIZ1"/>
    <mergeCell ref="SJA1:SJU1"/>
    <mergeCell ref="SBT1:SCN1"/>
    <mergeCell ref="SCO1:SDI1"/>
    <mergeCell ref="SDJ1:SED1"/>
    <mergeCell ref="SEE1:SEY1"/>
    <mergeCell ref="SEZ1:SFT1"/>
    <mergeCell ref="RXS1:RYM1"/>
    <mergeCell ref="RYN1:RZH1"/>
    <mergeCell ref="RZI1:SAC1"/>
    <mergeCell ref="SAD1:SAX1"/>
    <mergeCell ref="SAY1:SBS1"/>
    <mergeCell ref="RTR1:RUL1"/>
    <mergeCell ref="RUM1:RVG1"/>
    <mergeCell ref="RVH1:RWB1"/>
    <mergeCell ref="RWC1:RWW1"/>
    <mergeCell ref="RWX1:RXR1"/>
    <mergeCell ref="RPQ1:RQK1"/>
    <mergeCell ref="RQL1:RRF1"/>
    <mergeCell ref="RRG1:RSA1"/>
    <mergeCell ref="RSB1:RSV1"/>
    <mergeCell ref="RSW1:RTQ1"/>
    <mergeCell ref="RLP1:RMJ1"/>
    <mergeCell ref="RMK1:RNE1"/>
    <mergeCell ref="RNF1:RNZ1"/>
    <mergeCell ref="ROA1:ROU1"/>
    <mergeCell ref="ROV1:RPP1"/>
    <mergeCell ref="RHO1:RII1"/>
    <mergeCell ref="RIJ1:RJD1"/>
    <mergeCell ref="RJE1:RJY1"/>
    <mergeCell ref="RJZ1:RKT1"/>
    <mergeCell ref="RKU1:RLO1"/>
    <mergeCell ref="RDN1:REH1"/>
    <mergeCell ref="REI1:RFC1"/>
    <mergeCell ref="RFD1:RFX1"/>
    <mergeCell ref="RFY1:RGS1"/>
    <mergeCell ref="RGT1:RHN1"/>
    <mergeCell ref="QZM1:RAG1"/>
    <mergeCell ref="RAH1:RBB1"/>
    <mergeCell ref="RBC1:RBW1"/>
    <mergeCell ref="RBX1:RCR1"/>
    <mergeCell ref="RCS1:RDM1"/>
    <mergeCell ref="QVL1:QWF1"/>
    <mergeCell ref="QWG1:QXA1"/>
    <mergeCell ref="QXB1:QXV1"/>
    <mergeCell ref="QXW1:QYQ1"/>
    <mergeCell ref="QYR1:QZL1"/>
    <mergeCell ref="QRK1:QSE1"/>
    <mergeCell ref="QSF1:QSZ1"/>
    <mergeCell ref="QTA1:QTU1"/>
    <mergeCell ref="QTV1:QUP1"/>
    <mergeCell ref="QUQ1:QVK1"/>
    <mergeCell ref="QNJ1:QOD1"/>
    <mergeCell ref="QOE1:QOY1"/>
    <mergeCell ref="QOZ1:QPT1"/>
    <mergeCell ref="QPU1:QQO1"/>
    <mergeCell ref="QQP1:QRJ1"/>
    <mergeCell ref="QJI1:QKC1"/>
    <mergeCell ref="QKD1:QKX1"/>
    <mergeCell ref="QKY1:QLS1"/>
    <mergeCell ref="QLT1:QMN1"/>
    <mergeCell ref="QMO1:QNI1"/>
    <mergeCell ref="QFH1:QGB1"/>
    <mergeCell ref="QGC1:QGW1"/>
    <mergeCell ref="QGX1:QHR1"/>
    <mergeCell ref="QHS1:QIM1"/>
    <mergeCell ref="QIN1:QJH1"/>
    <mergeCell ref="QBG1:QCA1"/>
    <mergeCell ref="QCB1:QCV1"/>
    <mergeCell ref="QCW1:QDQ1"/>
    <mergeCell ref="QDR1:QEL1"/>
    <mergeCell ref="QEM1:QFG1"/>
    <mergeCell ref="PXF1:PXZ1"/>
    <mergeCell ref="PYA1:PYU1"/>
    <mergeCell ref="PYV1:PZP1"/>
    <mergeCell ref="PZQ1:QAK1"/>
    <mergeCell ref="QAL1:QBF1"/>
    <mergeCell ref="PTE1:PTY1"/>
    <mergeCell ref="PTZ1:PUT1"/>
    <mergeCell ref="PUU1:PVO1"/>
    <mergeCell ref="PVP1:PWJ1"/>
    <mergeCell ref="PWK1:PXE1"/>
    <mergeCell ref="PPD1:PPX1"/>
    <mergeCell ref="PPY1:PQS1"/>
    <mergeCell ref="PQT1:PRN1"/>
    <mergeCell ref="PRO1:PSI1"/>
    <mergeCell ref="PSJ1:PTD1"/>
    <mergeCell ref="PLC1:PLW1"/>
    <mergeCell ref="PLX1:PMR1"/>
    <mergeCell ref="PMS1:PNM1"/>
    <mergeCell ref="PNN1:POH1"/>
    <mergeCell ref="POI1:PPC1"/>
    <mergeCell ref="PHB1:PHV1"/>
    <mergeCell ref="PHW1:PIQ1"/>
    <mergeCell ref="PIR1:PJL1"/>
    <mergeCell ref="PJM1:PKG1"/>
    <mergeCell ref="PKH1:PLB1"/>
    <mergeCell ref="PDA1:PDU1"/>
    <mergeCell ref="PDV1:PEP1"/>
    <mergeCell ref="PEQ1:PFK1"/>
    <mergeCell ref="PFL1:PGF1"/>
    <mergeCell ref="PGG1:PHA1"/>
    <mergeCell ref="OYZ1:OZT1"/>
    <mergeCell ref="OZU1:PAO1"/>
    <mergeCell ref="PAP1:PBJ1"/>
    <mergeCell ref="PBK1:PCE1"/>
    <mergeCell ref="PCF1:PCZ1"/>
    <mergeCell ref="OUY1:OVS1"/>
    <mergeCell ref="OVT1:OWN1"/>
    <mergeCell ref="OWO1:OXI1"/>
    <mergeCell ref="OXJ1:OYD1"/>
    <mergeCell ref="OYE1:OYY1"/>
    <mergeCell ref="OQX1:ORR1"/>
    <mergeCell ref="ORS1:OSM1"/>
    <mergeCell ref="OSN1:OTH1"/>
    <mergeCell ref="OTI1:OUC1"/>
    <mergeCell ref="OUD1:OUX1"/>
    <mergeCell ref="OMW1:ONQ1"/>
    <mergeCell ref="ONR1:OOL1"/>
    <mergeCell ref="OOM1:OPG1"/>
    <mergeCell ref="OPH1:OQB1"/>
    <mergeCell ref="OQC1:OQW1"/>
    <mergeCell ref="OIV1:OJP1"/>
    <mergeCell ref="OJQ1:OKK1"/>
    <mergeCell ref="OKL1:OLF1"/>
    <mergeCell ref="OLG1:OMA1"/>
    <mergeCell ref="OMB1:OMV1"/>
    <mergeCell ref="OEU1:OFO1"/>
    <mergeCell ref="OFP1:OGJ1"/>
    <mergeCell ref="OGK1:OHE1"/>
    <mergeCell ref="OHF1:OHZ1"/>
    <mergeCell ref="OIA1:OIU1"/>
    <mergeCell ref="OAT1:OBN1"/>
    <mergeCell ref="OBO1:OCI1"/>
    <mergeCell ref="OCJ1:ODD1"/>
    <mergeCell ref="ODE1:ODY1"/>
    <mergeCell ref="ODZ1:OET1"/>
    <mergeCell ref="NWS1:NXM1"/>
    <mergeCell ref="NXN1:NYH1"/>
    <mergeCell ref="NYI1:NZC1"/>
    <mergeCell ref="NZD1:NZX1"/>
    <mergeCell ref="NZY1:OAS1"/>
    <mergeCell ref="NSR1:NTL1"/>
    <mergeCell ref="NTM1:NUG1"/>
    <mergeCell ref="NUH1:NVB1"/>
    <mergeCell ref="NVC1:NVW1"/>
    <mergeCell ref="NVX1:NWR1"/>
    <mergeCell ref="NOQ1:NPK1"/>
    <mergeCell ref="NPL1:NQF1"/>
    <mergeCell ref="NQG1:NRA1"/>
    <mergeCell ref="NRB1:NRV1"/>
    <mergeCell ref="NRW1:NSQ1"/>
    <mergeCell ref="NKP1:NLJ1"/>
    <mergeCell ref="NLK1:NME1"/>
    <mergeCell ref="NMF1:NMZ1"/>
    <mergeCell ref="NNA1:NNU1"/>
    <mergeCell ref="NNV1:NOP1"/>
    <mergeCell ref="NGO1:NHI1"/>
    <mergeCell ref="NHJ1:NID1"/>
    <mergeCell ref="NIE1:NIY1"/>
    <mergeCell ref="NIZ1:NJT1"/>
    <mergeCell ref="NJU1:NKO1"/>
    <mergeCell ref="NCN1:NDH1"/>
    <mergeCell ref="NDI1:NEC1"/>
    <mergeCell ref="NED1:NEX1"/>
    <mergeCell ref="NEY1:NFS1"/>
    <mergeCell ref="NFT1:NGN1"/>
    <mergeCell ref="MYM1:MZG1"/>
    <mergeCell ref="MZH1:NAB1"/>
    <mergeCell ref="NAC1:NAW1"/>
    <mergeCell ref="NAX1:NBR1"/>
    <mergeCell ref="NBS1:NCM1"/>
    <mergeCell ref="MUL1:MVF1"/>
    <mergeCell ref="MVG1:MWA1"/>
    <mergeCell ref="MWB1:MWV1"/>
    <mergeCell ref="MWW1:MXQ1"/>
    <mergeCell ref="MXR1:MYL1"/>
    <mergeCell ref="MQK1:MRE1"/>
    <mergeCell ref="MRF1:MRZ1"/>
    <mergeCell ref="MSA1:MSU1"/>
    <mergeCell ref="MSV1:MTP1"/>
    <mergeCell ref="MTQ1:MUK1"/>
    <mergeCell ref="MMJ1:MND1"/>
    <mergeCell ref="MNE1:MNY1"/>
    <mergeCell ref="MNZ1:MOT1"/>
    <mergeCell ref="MOU1:MPO1"/>
    <mergeCell ref="MPP1:MQJ1"/>
    <mergeCell ref="MII1:MJC1"/>
    <mergeCell ref="MJD1:MJX1"/>
    <mergeCell ref="MJY1:MKS1"/>
    <mergeCell ref="MKT1:MLN1"/>
    <mergeCell ref="MLO1:MMI1"/>
    <mergeCell ref="MEH1:MFB1"/>
    <mergeCell ref="MFC1:MFW1"/>
    <mergeCell ref="MFX1:MGR1"/>
    <mergeCell ref="MGS1:MHM1"/>
    <mergeCell ref="MHN1:MIH1"/>
    <mergeCell ref="MAG1:MBA1"/>
    <mergeCell ref="MBB1:MBV1"/>
    <mergeCell ref="MBW1:MCQ1"/>
    <mergeCell ref="MCR1:MDL1"/>
    <mergeCell ref="MDM1:MEG1"/>
    <mergeCell ref="LWF1:LWZ1"/>
    <mergeCell ref="LXA1:LXU1"/>
    <mergeCell ref="LXV1:LYP1"/>
    <mergeCell ref="LYQ1:LZK1"/>
    <mergeCell ref="LZL1:MAF1"/>
    <mergeCell ref="LSE1:LSY1"/>
    <mergeCell ref="LSZ1:LTT1"/>
    <mergeCell ref="LTU1:LUO1"/>
    <mergeCell ref="LUP1:LVJ1"/>
    <mergeCell ref="LVK1:LWE1"/>
    <mergeCell ref="LOD1:LOX1"/>
    <mergeCell ref="LOY1:LPS1"/>
    <mergeCell ref="LPT1:LQN1"/>
    <mergeCell ref="LQO1:LRI1"/>
    <mergeCell ref="LRJ1:LSD1"/>
    <mergeCell ref="LKC1:LKW1"/>
    <mergeCell ref="LKX1:LLR1"/>
    <mergeCell ref="LLS1:LMM1"/>
    <mergeCell ref="LMN1:LNH1"/>
    <mergeCell ref="LNI1:LOC1"/>
    <mergeCell ref="LGB1:LGV1"/>
    <mergeCell ref="LGW1:LHQ1"/>
    <mergeCell ref="LHR1:LIL1"/>
    <mergeCell ref="LIM1:LJG1"/>
    <mergeCell ref="LJH1:LKB1"/>
    <mergeCell ref="LCA1:LCU1"/>
    <mergeCell ref="LCV1:LDP1"/>
    <mergeCell ref="LDQ1:LEK1"/>
    <mergeCell ref="LEL1:LFF1"/>
    <mergeCell ref="LFG1:LGA1"/>
    <mergeCell ref="KXZ1:KYT1"/>
    <mergeCell ref="KYU1:KZO1"/>
    <mergeCell ref="KZP1:LAJ1"/>
    <mergeCell ref="LAK1:LBE1"/>
    <mergeCell ref="LBF1:LBZ1"/>
    <mergeCell ref="KTY1:KUS1"/>
    <mergeCell ref="KUT1:KVN1"/>
    <mergeCell ref="KVO1:KWI1"/>
    <mergeCell ref="KWJ1:KXD1"/>
    <mergeCell ref="KXE1:KXY1"/>
    <mergeCell ref="KPX1:KQR1"/>
    <mergeCell ref="KQS1:KRM1"/>
    <mergeCell ref="KRN1:KSH1"/>
    <mergeCell ref="KSI1:KTC1"/>
    <mergeCell ref="KTD1:KTX1"/>
    <mergeCell ref="KLW1:KMQ1"/>
    <mergeCell ref="KMR1:KNL1"/>
    <mergeCell ref="KNM1:KOG1"/>
    <mergeCell ref="KOH1:KPB1"/>
    <mergeCell ref="KPC1:KPW1"/>
    <mergeCell ref="KHV1:KIP1"/>
    <mergeCell ref="KIQ1:KJK1"/>
    <mergeCell ref="KJL1:KKF1"/>
    <mergeCell ref="KKG1:KLA1"/>
    <mergeCell ref="KLB1:KLV1"/>
    <mergeCell ref="KDU1:KEO1"/>
    <mergeCell ref="KEP1:KFJ1"/>
    <mergeCell ref="KFK1:KGE1"/>
    <mergeCell ref="KGF1:KGZ1"/>
    <mergeCell ref="KHA1:KHU1"/>
    <mergeCell ref="JZT1:KAN1"/>
    <mergeCell ref="KAO1:KBI1"/>
    <mergeCell ref="KBJ1:KCD1"/>
    <mergeCell ref="KCE1:KCY1"/>
    <mergeCell ref="KCZ1:KDT1"/>
    <mergeCell ref="JVS1:JWM1"/>
    <mergeCell ref="JWN1:JXH1"/>
    <mergeCell ref="JXI1:JYC1"/>
    <mergeCell ref="JYD1:JYX1"/>
    <mergeCell ref="JYY1:JZS1"/>
    <mergeCell ref="JRR1:JSL1"/>
    <mergeCell ref="JSM1:JTG1"/>
    <mergeCell ref="JTH1:JUB1"/>
    <mergeCell ref="JUC1:JUW1"/>
    <mergeCell ref="JUX1:JVR1"/>
    <mergeCell ref="JNQ1:JOK1"/>
    <mergeCell ref="JOL1:JPF1"/>
    <mergeCell ref="JPG1:JQA1"/>
    <mergeCell ref="JQB1:JQV1"/>
    <mergeCell ref="JQW1:JRQ1"/>
    <mergeCell ref="JJP1:JKJ1"/>
    <mergeCell ref="JKK1:JLE1"/>
    <mergeCell ref="JLF1:JLZ1"/>
    <mergeCell ref="JMA1:JMU1"/>
    <mergeCell ref="JMV1:JNP1"/>
    <mergeCell ref="JFO1:JGI1"/>
    <mergeCell ref="JGJ1:JHD1"/>
    <mergeCell ref="JHE1:JHY1"/>
    <mergeCell ref="JHZ1:JIT1"/>
    <mergeCell ref="JIU1:JJO1"/>
    <mergeCell ref="JBN1:JCH1"/>
    <mergeCell ref="JCI1:JDC1"/>
    <mergeCell ref="JDD1:JDX1"/>
    <mergeCell ref="JDY1:JES1"/>
    <mergeCell ref="JET1:JFN1"/>
    <mergeCell ref="IXM1:IYG1"/>
    <mergeCell ref="IYH1:IZB1"/>
    <mergeCell ref="IZC1:IZW1"/>
    <mergeCell ref="IZX1:JAR1"/>
    <mergeCell ref="JAS1:JBM1"/>
    <mergeCell ref="ITL1:IUF1"/>
    <mergeCell ref="IUG1:IVA1"/>
    <mergeCell ref="IVB1:IVV1"/>
    <mergeCell ref="IVW1:IWQ1"/>
    <mergeCell ref="IWR1:IXL1"/>
    <mergeCell ref="IPK1:IQE1"/>
    <mergeCell ref="IQF1:IQZ1"/>
    <mergeCell ref="IRA1:IRU1"/>
    <mergeCell ref="IRV1:ISP1"/>
    <mergeCell ref="ISQ1:ITK1"/>
    <mergeCell ref="ILJ1:IMD1"/>
    <mergeCell ref="IME1:IMY1"/>
    <mergeCell ref="IMZ1:INT1"/>
    <mergeCell ref="INU1:IOO1"/>
    <mergeCell ref="IOP1:IPJ1"/>
    <mergeCell ref="IHI1:IIC1"/>
    <mergeCell ref="IID1:IIX1"/>
    <mergeCell ref="IIY1:IJS1"/>
    <mergeCell ref="IJT1:IKN1"/>
    <mergeCell ref="IKO1:ILI1"/>
    <mergeCell ref="IDH1:IEB1"/>
    <mergeCell ref="IEC1:IEW1"/>
    <mergeCell ref="IEX1:IFR1"/>
    <mergeCell ref="IFS1:IGM1"/>
    <mergeCell ref="IGN1:IHH1"/>
    <mergeCell ref="HZG1:IAA1"/>
    <mergeCell ref="IAB1:IAV1"/>
    <mergeCell ref="IAW1:IBQ1"/>
    <mergeCell ref="IBR1:ICL1"/>
    <mergeCell ref="ICM1:IDG1"/>
    <mergeCell ref="HVF1:HVZ1"/>
    <mergeCell ref="HWA1:HWU1"/>
    <mergeCell ref="HWV1:HXP1"/>
    <mergeCell ref="HXQ1:HYK1"/>
    <mergeCell ref="HYL1:HZF1"/>
    <mergeCell ref="HRE1:HRY1"/>
    <mergeCell ref="HRZ1:HST1"/>
    <mergeCell ref="HSU1:HTO1"/>
    <mergeCell ref="HTP1:HUJ1"/>
    <mergeCell ref="HUK1:HVE1"/>
    <mergeCell ref="HND1:HNX1"/>
    <mergeCell ref="HNY1:HOS1"/>
    <mergeCell ref="HOT1:HPN1"/>
    <mergeCell ref="HPO1:HQI1"/>
    <mergeCell ref="HQJ1:HRD1"/>
    <mergeCell ref="HJC1:HJW1"/>
    <mergeCell ref="HJX1:HKR1"/>
    <mergeCell ref="HKS1:HLM1"/>
    <mergeCell ref="HLN1:HMH1"/>
    <mergeCell ref="HMI1:HNC1"/>
    <mergeCell ref="HFB1:HFV1"/>
    <mergeCell ref="HFW1:HGQ1"/>
    <mergeCell ref="HGR1:HHL1"/>
    <mergeCell ref="HHM1:HIG1"/>
    <mergeCell ref="HIH1:HJB1"/>
    <mergeCell ref="HBA1:HBU1"/>
    <mergeCell ref="HBV1:HCP1"/>
    <mergeCell ref="HCQ1:HDK1"/>
    <mergeCell ref="HDL1:HEF1"/>
    <mergeCell ref="HEG1:HFA1"/>
    <mergeCell ref="GWZ1:GXT1"/>
    <mergeCell ref="GXU1:GYO1"/>
    <mergeCell ref="GYP1:GZJ1"/>
    <mergeCell ref="GZK1:HAE1"/>
    <mergeCell ref="HAF1:HAZ1"/>
    <mergeCell ref="GSY1:GTS1"/>
    <mergeCell ref="GTT1:GUN1"/>
    <mergeCell ref="GUO1:GVI1"/>
    <mergeCell ref="GVJ1:GWD1"/>
    <mergeCell ref="GWE1:GWY1"/>
    <mergeCell ref="GOX1:GPR1"/>
    <mergeCell ref="GPS1:GQM1"/>
    <mergeCell ref="GQN1:GRH1"/>
    <mergeCell ref="GRI1:GSC1"/>
    <mergeCell ref="GSD1:GSX1"/>
    <mergeCell ref="GKW1:GLQ1"/>
    <mergeCell ref="GLR1:GML1"/>
    <mergeCell ref="GMM1:GNG1"/>
    <mergeCell ref="GNH1:GOB1"/>
    <mergeCell ref="GOC1:GOW1"/>
    <mergeCell ref="GGV1:GHP1"/>
    <mergeCell ref="GHQ1:GIK1"/>
    <mergeCell ref="GIL1:GJF1"/>
    <mergeCell ref="GJG1:GKA1"/>
    <mergeCell ref="GKB1:GKV1"/>
    <mergeCell ref="GCU1:GDO1"/>
    <mergeCell ref="GDP1:GEJ1"/>
    <mergeCell ref="GEK1:GFE1"/>
    <mergeCell ref="GFF1:GFZ1"/>
    <mergeCell ref="GGA1:GGU1"/>
    <mergeCell ref="FYT1:FZN1"/>
    <mergeCell ref="FZO1:GAI1"/>
    <mergeCell ref="GAJ1:GBD1"/>
    <mergeCell ref="GBE1:GBY1"/>
    <mergeCell ref="GBZ1:GCT1"/>
    <mergeCell ref="FUS1:FVM1"/>
    <mergeCell ref="FVN1:FWH1"/>
    <mergeCell ref="FWI1:FXC1"/>
    <mergeCell ref="FXD1:FXX1"/>
    <mergeCell ref="FXY1:FYS1"/>
    <mergeCell ref="FQR1:FRL1"/>
    <mergeCell ref="FRM1:FSG1"/>
    <mergeCell ref="FSH1:FTB1"/>
    <mergeCell ref="FTC1:FTW1"/>
    <mergeCell ref="FTX1:FUR1"/>
    <mergeCell ref="FMQ1:FNK1"/>
    <mergeCell ref="FNL1:FOF1"/>
    <mergeCell ref="FOG1:FPA1"/>
    <mergeCell ref="FPB1:FPV1"/>
    <mergeCell ref="FPW1:FQQ1"/>
    <mergeCell ref="FIP1:FJJ1"/>
    <mergeCell ref="FJK1:FKE1"/>
    <mergeCell ref="FKF1:FKZ1"/>
    <mergeCell ref="FLA1:FLU1"/>
    <mergeCell ref="FLV1:FMP1"/>
    <mergeCell ref="FEO1:FFI1"/>
    <mergeCell ref="FFJ1:FGD1"/>
    <mergeCell ref="FGE1:FGY1"/>
    <mergeCell ref="FGZ1:FHT1"/>
    <mergeCell ref="FHU1:FIO1"/>
    <mergeCell ref="FAN1:FBH1"/>
    <mergeCell ref="FBI1:FCC1"/>
    <mergeCell ref="FCD1:FCX1"/>
    <mergeCell ref="FCY1:FDS1"/>
    <mergeCell ref="FDT1:FEN1"/>
    <mergeCell ref="EWM1:EXG1"/>
    <mergeCell ref="EXH1:EYB1"/>
    <mergeCell ref="EYC1:EYW1"/>
    <mergeCell ref="EYX1:EZR1"/>
    <mergeCell ref="EZS1:FAM1"/>
    <mergeCell ref="ESL1:ETF1"/>
    <mergeCell ref="ETG1:EUA1"/>
    <mergeCell ref="EUB1:EUV1"/>
    <mergeCell ref="EUW1:EVQ1"/>
    <mergeCell ref="EVR1:EWL1"/>
    <mergeCell ref="EOK1:EPE1"/>
    <mergeCell ref="EPF1:EPZ1"/>
    <mergeCell ref="EQA1:EQU1"/>
    <mergeCell ref="EQV1:ERP1"/>
    <mergeCell ref="ERQ1:ESK1"/>
    <mergeCell ref="EKJ1:ELD1"/>
    <mergeCell ref="ELE1:ELY1"/>
    <mergeCell ref="ELZ1:EMT1"/>
    <mergeCell ref="EMU1:ENO1"/>
    <mergeCell ref="ENP1:EOJ1"/>
    <mergeCell ref="EGI1:EHC1"/>
    <mergeCell ref="EHD1:EHX1"/>
    <mergeCell ref="EHY1:EIS1"/>
    <mergeCell ref="EIT1:EJN1"/>
    <mergeCell ref="EJO1:EKI1"/>
    <mergeCell ref="ECH1:EDB1"/>
    <mergeCell ref="EDC1:EDW1"/>
    <mergeCell ref="EDX1:EER1"/>
    <mergeCell ref="EES1:EFM1"/>
    <mergeCell ref="EFN1:EGH1"/>
    <mergeCell ref="DYG1:DZA1"/>
    <mergeCell ref="DZB1:DZV1"/>
    <mergeCell ref="DZW1:EAQ1"/>
    <mergeCell ref="EAR1:EBL1"/>
    <mergeCell ref="EBM1:ECG1"/>
    <mergeCell ref="DUF1:DUZ1"/>
    <mergeCell ref="DVA1:DVU1"/>
    <mergeCell ref="DVV1:DWP1"/>
    <mergeCell ref="DWQ1:DXK1"/>
    <mergeCell ref="DXL1:DYF1"/>
    <mergeCell ref="DQE1:DQY1"/>
    <mergeCell ref="DQZ1:DRT1"/>
    <mergeCell ref="DRU1:DSO1"/>
    <mergeCell ref="DSP1:DTJ1"/>
    <mergeCell ref="DTK1:DUE1"/>
    <mergeCell ref="DMD1:DMX1"/>
    <mergeCell ref="DMY1:DNS1"/>
    <mergeCell ref="DNT1:DON1"/>
    <mergeCell ref="DOO1:DPI1"/>
    <mergeCell ref="DPJ1:DQD1"/>
    <mergeCell ref="DIC1:DIW1"/>
    <mergeCell ref="DIX1:DJR1"/>
    <mergeCell ref="DJS1:DKM1"/>
    <mergeCell ref="DKN1:DLH1"/>
    <mergeCell ref="DLI1:DMC1"/>
    <mergeCell ref="DEB1:DEV1"/>
    <mergeCell ref="DEW1:DFQ1"/>
    <mergeCell ref="DFR1:DGL1"/>
    <mergeCell ref="DGM1:DHG1"/>
    <mergeCell ref="DHH1:DIB1"/>
    <mergeCell ref="DAA1:DAU1"/>
    <mergeCell ref="DAV1:DBP1"/>
    <mergeCell ref="DBQ1:DCK1"/>
    <mergeCell ref="DCL1:DDF1"/>
    <mergeCell ref="DDG1:DEA1"/>
    <mergeCell ref="CVZ1:CWT1"/>
    <mergeCell ref="CWU1:CXO1"/>
    <mergeCell ref="CXP1:CYJ1"/>
    <mergeCell ref="CYK1:CZE1"/>
    <mergeCell ref="CZF1:CZZ1"/>
    <mergeCell ref="CRY1:CSS1"/>
    <mergeCell ref="CST1:CTN1"/>
    <mergeCell ref="CTO1:CUI1"/>
    <mergeCell ref="CUJ1:CVD1"/>
    <mergeCell ref="CVE1:CVY1"/>
    <mergeCell ref="CNX1:COR1"/>
    <mergeCell ref="COS1:CPM1"/>
    <mergeCell ref="CPN1:CQH1"/>
    <mergeCell ref="CQI1:CRC1"/>
    <mergeCell ref="CRD1:CRX1"/>
    <mergeCell ref="CJW1:CKQ1"/>
    <mergeCell ref="CKR1:CLL1"/>
    <mergeCell ref="CLM1:CMG1"/>
    <mergeCell ref="CMH1:CNB1"/>
    <mergeCell ref="CNC1:CNW1"/>
    <mergeCell ref="CFV1:CGP1"/>
    <mergeCell ref="CGQ1:CHK1"/>
    <mergeCell ref="CHL1:CIF1"/>
    <mergeCell ref="CIG1:CJA1"/>
    <mergeCell ref="CJB1:CJV1"/>
    <mergeCell ref="CBU1:CCO1"/>
    <mergeCell ref="CCP1:CDJ1"/>
    <mergeCell ref="CDK1:CEE1"/>
    <mergeCell ref="CEF1:CEZ1"/>
    <mergeCell ref="CFA1:CFU1"/>
    <mergeCell ref="BXT1:BYN1"/>
    <mergeCell ref="BYO1:BZI1"/>
    <mergeCell ref="BZJ1:CAD1"/>
    <mergeCell ref="CAE1:CAY1"/>
    <mergeCell ref="CAZ1:CBT1"/>
    <mergeCell ref="BTS1:BUM1"/>
    <mergeCell ref="BUN1:BVH1"/>
    <mergeCell ref="BVI1:BWC1"/>
    <mergeCell ref="BWD1:BWX1"/>
    <mergeCell ref="BWY1:BXS1"/>
    <mergeCell ref="BPR1:BQL1"/>
    <mergeCell ref="BQM1:BRG1"/>
    <mergeCell ref="BRH1:BSB1"/>
    <mergeCell ref="BSC1:BSW1"/>
    <mergeCell ref="BSX1:BTR1"/>
    <mergeCell ref="BLQ1:BMK1"/>
    <mergeCell ref="BML1:BNF1"/>
    <mergeCell ref="BNG1:BOA1"/>
    <mergeCell ref="BOB1:BOV1"/>
    <mergeCell ref="BOW1:BPQ1"/>
    <mergeCell ref="BHP1:BIJ1"/>
    <mergeCell ref="BIK1:BJE1"/>
    <mergeCell ref="BJF1:BJZ1"/>
    <mergeCell ref="BKA1:BKU1"/>
    <mergeCell ref="BKV1:BLP1"/>
    <mergeCell ref="BDO1:BEI1"/>
    <mergeCell ref="BEJ1:BFD1"/>
    <mergeCell ref="BFE1:BFY1"/>
    <mergeCell ref="BFZ1:BGT1"/>
    <mergeCell ref="BGU1:BHO1"/>
    <mergeCell ref="AZN1:BAH1"/>
    <mergeCell ref="BAI1:BBC1"/>
    <mergeCell ref="BBD1:BBX1"/>
    <mergeCell ref="BBY1:BCS1"/>
    <mergeCell ref="BCT1:BDN1"/>
    <mergeCell ref="AVM1:AWG1"/>
    <mergeCell ref="AWH1:AXB1"/>
    <mergeCell ref="AXC1:AXW1"/>
    <mergeCell ref="AXX1:AYR1"/>
    <mergeCell ref="AYS1:AZM1"/>
    <mergeCell ref="ARL1:ASF1"/>
    <mergeCell ref="ASG1:ATA1"/>
    <mergeCell ref="ATB1:ATV1"/>
    <mergeCell ref="ATW1:AUQ1"/>
    <mergeCell ref="AUR1:AVL1"/>
    <mergeCell ref="ANK1:AOE1"/>
    <mergeCell ref="AOF1:AOZ1"/>
    <mergeCell ref="APA1:APU1"/>
    <mergeCell ref="APV1:AQP1"/>
    <mergeCell ref="AQQ1:ARK1"/>
    <mergeCell ref="AJJ1:AKD1"/>
    <mergeCell ref="AKE1:AKY1"/>
    <mergeCell ref="AKZ1:ALT1"/>
    <mergeCell ref="ALU1:AMO1"/>
    <mergeCell ref="AMP1:ANJ1"/>
    <mergeCell ref="AFI1:AGC1"/>
    <mergeCell ref="AGD1:AGX1"/>
    <mergeCell ref="AGY1:AHS1"/>
    <mergeCell ref="AHT1:AIN1"/>
    <mergeCell ref="AIO1:AJI1"/>
    <mergeCell ref="ABH1:ACB1"/>
    <mergeCell ref="ACC1:ACW1"/>
    <mergeCell ref="ACX1:ADR1"/>
    <mergeCell ref="ADS1:AEM1"/>
    <mergeCell ref="AEN1:AFH1"/>
    <mergeCell ref="XG1:YA1"/>
    <mergeCell ref="YB1:YV1"/>
    <mergeCell ref="YW1:ZQ1"/>
    <mergeCell ref="ZR1:AAL1"/>
    <mergeCell ref="AAM1:ABG1"/>
    <mergeCell ref="TF1:TZ1"/>
    <mergeCell ref="UA1:UU1"/>
    <mergeCell ref="UV1:VP1"/>
    <mergeCell ref="VQ1:WK1"/>
    <mergeCell ref="WL1:XF1"/>
    <mergeCell ref="PE1:PY1"/>
    <mergeCell ref="PZ1:QT1"/>
    <mergeCell ref="QU1:RO1"/>
    <mergeCell ref="RP1:SJ1"/>
    <mergeCell ref="SK1:TE1"/>
    <mergeCell ref="LD1:LX1"/>
    <mergeCell ref="LY1:MS1"/>
    <mergeCell ref="MT1:NN1"/>
    <mergeCell ref="NO1:OI1"/>
    <mergeCell ref="OJ1:PD1"/>
    <mergeCell ref="HC1:HW1"/>
    <mergeCell ref="HX1:IR1"/>
    <mergeCell ref="IS1:JM1"/>
    <mergeCell ref="JN1:KH1"/>
    <mergeCell ref="KI1:LC1"/>
    <mergeCell ref="DB1:DV1"/>
    <mergeCell ref="DW1:EQ1"/>
    <mergeCell ref="ER1:FL1"/>
    <mergeCell ref="FM1:GG1"/>
    <mergeCell ref="GH1:HB1"/>
    <mergeCell ref="A1:U1"/>
    <mergeCell ref="V1:AP1"/>
    <mergeCell ref="AQ1:BK1"/>
    <mergeCell ref="BL1:CF1"/>
    <mergeCell ref="CG1:DA1"/>
    <mergeCell ref="U10:W10"/>
    <mergeCell ref="E10:J10"/>
    <mergeCell ref="A29:T29"/>
    <mergeCell ref="A98:T98"/>
    <mergeCell ref="B125:F125"/>
    <mergeCell ref="B100:F100"/>
    <mergeCell ref="P10:T10"/>
    <mergeCell ref="K10:O10"/>
    <mergeCell ref="C10:D10"/>
  </mergeCells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V43"/>
  <sheetViews>
    <sheetView zoomScale="90" zoomScaleNormal="90" zoomScalePageLayoutView="80" workbookViewId="0">
      <selection sqref="A1:V1"/>
    </sheetView>
  </sheetViews>
  <sheetFormatPr defaultColWidth="11" defaultRowHeight="15.6" x14ac:dyDescent="0.3"/>
  <cols>
    <col min="1" max="1" width="16.796875" bestFit="1" customWidth="1"/>
    <col min="2" max="2" width="15.296875" bestFit="1" customWidth="1"/>
    <col min="3" max="3" width="13.5" bestFit="1" customWidth="1"/>
    <col min="4" max="10" width="13.796875" customWidth="1"/>
    <col min="11" max="22" width="4.69921875" customWidth="1"/>
  </cols>
  <sheetData>
    <row r="1" spans="1:22" ht="24" thickBot="1" x14ac:dyDescent="0.5">
      <c r="A1" s="507" t="s">
        <v>118</v>
      </c>
      <c r="B1" s="508"/>
      <c r="C1" s="508"/>
      <c r="D1" s="508"/>
      <c r="E1" s="508"/>
      <c r="F1" s="508"/>
      <c r="G1" s="508"/>
      <c r="H1" s="508"/>
      <c r="I1" s="508"/>
      <c r="J1" s="508"/>
      <c r="K1" s="508"/>
      <c r="L1" s="508"/>
      <c r="M1" s="508"/>
      <c r="N1" s="508"/>
      <c r="O1" s="508"/>
      <c r="P1" s="508"/>
      <c r="Q1" s="508"/>
      <c r="R1" s="508"/>
      <c r="S1" s="508"/>
      <c r="T1" s="508"/>
      <c r="U1" s="508"/>
      <c r="V1" s="509"/>
    </row>
    <row r="2" spans="1:22" ht="21.6" thickBot="1" x14ac:dyDescent="0.45">
      <c r="A2" s="516" t="s">
        <v>49</v>
      </c>
      <c r="B2" s="517"/>
      <c r="C2" s="517"/>
      <c r="D2" s="518" t="s">
        <v>51</v>
      </c>
      <c r="E2" s="518"/>
      <c r="F2" s="518"/>
      <c r="G2" s="518"/>
      <c r="H2" s="518"/>
      <c r="I2" s="518"/>
      <c r="J2" s="518"/>
      <c r="L2" s="511" t="s">
        <v>23</v>
      </c>
      <c r="M2" s="511"/>
      <c r="N2" s="511"/>
      <c r="O2" s="511"/>
      <c r="P2" s="511"/>
      <c r="Q2" s="511"/>
      <c r="R2" s="511"/>
      <c r="S2" s="511"/>
      <c r="T2" s="511"/>
      <c r="U2" s="511"/>
      <c r="V2" s="511"/>
    </row>
    <row r="3" spans="1:22" ht="16.2" thickBot="1" x14ac:dyDescent="0.35">
      <c r="A3" s="273" t="s">
        <v>61</v>
      </c>
      <c r="B3" s="120" t="s">
        <v>59</v>
      </c>
      <c r="C3" s="128"/>
      <c r="D3" s="275" t="s">
        <v>59</v>
      </c>
      <c r="E3" s="118" t="s">
        <v>60</v>
      </c>
      <c r="F3" s="118" t="s">
        <v>83</v>
      </c>
      <c r="G3" s="118"/>
      <c r="H3" s="118"/>
      <c r="I3" s="118"/>
      <c r="J3" s="118"/>
      <c r="K3" s="1"/>
      <c r="L3" s="48" t="s">
        <v>9</v>
      </c>
      <c r="M3" s="48" t="s">
        <v>22</v>
      </c>
      <c r="N3" s="48">
        <v>2</v>
      </c>
      <c r="O3" s="48">
        <v>3</v>
      </c>
      <c r="P3" s="48">
        <v>4</v>
      </c>
      <c r="Q3" s="48">
        <v>5</v>
      </c>
      <c r="R3" s="48">
        <v>6</v>
      </c>
      <c r="S3" s="48">
        <v>7</v>
      </c>
      <c r="T3" s="48">
        <v>8</v>
      </c>
      <c r="U3" s="48">
        <v>9</v>
      </c>
      <c r="V3" s="48">
        <v>10</v>
      </c>
    </row>
    <row r="4" spans="1:22" ht="16.2" thickBot="1" x14ac:dyDescent="0.35">
      <c r="A4" s="273" t="s">
        <v>119</v>
      </c>
      <c r="B4" s="121" t="s">
        <v>6</v>
      </c>
      <c r="C4" s="128"/>
      <c r="D4" s="118" t="s">
        <v>50</v>
      </c>
      <c r="E4" s="118" t="s">
        <v>6</v>
      </c>
      <c r="F4" s="118"/>
      <c r="G4" s="118"/>
      <c r="H4" s="118"/>
      <c r="I4" s="118"/>
      <c r="J4" s="118"/>
      <c r="K4" s="1"/>
      <c r="L4" s="48" t="s">
        <v>20</v>
      </c>
      <c r="M4" s="49" t="str">
        <f>Summary!C4</f>
        <v>H</v>
      </c>
      <c r="N4" s="49" t="str">
        <f>Summary!D4</f>
        <v>H</v>
      </c>
      <c r="O4" s="49" t="str">
        <f>Summary!E4</f>
        <v>H</v>
      </c>
      <c r="P4" s="49" t="str">
        <f>Summary!F4</f>
        <v>H</v>
      </c>
      <c r="Q4" s="49" t="str">
        <f>Summary!G4</f>
        <v>H</v>
      </c>
      <c r="R4" s="49" t="str">
        <f>Summary!H4</f>
        <v>H</v>
      </c>
      <c r="S4" s="49" t="str">
        <f>Summary!I4</f>
        <v>H</v>
      </c>
      <c r="T4" s="49" t="str">
        <f>Summary!J4</f>
        <v>H</v>
      </c>
      <c r="U4" s="49" t="str">
        <f>Summary!K4</f>
        <v>H</v>
      </c>
      <c r="V4" s="49" t="str">
        <f>Summary!L4</f>
        <v>H</v>
      </c>
    </row>
    <row r="5" spans="1:22" ht="16.2" thickBot="1" x14ac:dyDescent="0.35">
      <c r="A5" s="273" t="s">
        <v>201</v>
      </c>
      <c r="B5" s="121">
        <v>8</v>
      </c>
      <c r="C5" s="128"/>
      <c r="D5" s="118" t="s">
        <v>202</v>
      </c>
      <c r="E5" s="118" t="s">
        <v>203</v>
      </c>
      <c r="F5" s="118"/>
      <c r="G5" s="118"/>
      <c r="H5" s="118"/>
      <c r="I5" s="118"/>
      <c r="J5" s="118"/>
      <c r="K5" s="1"/>
      <c r="L5" s="48">
        <v>9</v>
      </c>
      <c r="M5" s="49" t="str">
        <f>Summary!C5</f>
        <v>H</v>
      </c>
      <c r="N5" s="49" t="str">
        <f>Summary!D5</f>
        <v>H</v>
      </c>
      <c r="O5" s="49" t="str">
        <f>Summary!E5</f>
        <v>D</v>
      </c>
      <c r="P5" s="49" t="str">
        <f>Summary!F5</f>
        <v>D</v>
      </c>
      <c r="Q5" s="49" t="str">
        <f>Summary!G5</f>
        <v>D</v>
      </c>
      <c r="R5" s="49" t="str">
        <f>Summary!H5</f>
        <v>D</v>
      </c>
      <c r="S5" s="49" t="str">
        <f>Summary!I5</f>
        <v>H</v>
      </c>
      <c r="T5" s="49" t="str">
        <f>Summary!J5</f>
        <v>H</v>
      </c>
      <c r="U5" s="49" t="str">
        <f>Summary!K5</f>
        <v>H</v>
      </c>
      <c r="V5" s="49" t="str">
        <f>Summary!L5</f>
        <v>H</v>
      </c>
    </row>
    <row r="6" spans="1:22" ht="16.2" thickBot="1" x14ac:dyDescent="0.35">
      <c r="A6" s="273" t="s">
        <v>217</v>
      </c>
      <c r="B6" s="121">
        <v>4</v>
      </c>
      <c r="C6" s="128" t="str">
        <f>"True Count: " &amp; B6-4</f>
        <v>True Count: 0</v>
      </c>
      <c r="D6" s="118" t="s">
        <v>80</v>
      </c>
      <c r="E6" s="118" t="s">
        <v>79</v>
      </c>
      <c r="F6" s="118"/>
      <c r="G6" s="118"/>
      <c r="H6" s="118"/>
      <c r="I6" s="118"/>
      <c r="J6" s="118"/>
      <c r="K6" s="1"/>
      <c r="L6" s="48">
        <v>10</v>
      </c>
      <c r="M6" s="49" t="str">
        <f>Summary!C6</f>
        <v>H</v>
      </c>
      <c r="N6" s="49" t="str">
        <f>Summary!D6</f>
        <v>D</v>
      </c>
      <c r="O6" s="49" t="str">
        <f>Summary!E6</f>
        <v>D</v>
      </c>
      <c r="P6" s="49" t="str">
        <f>Summary!F6</f>
        <v>D</v>
      </c>
      <c r="Q6" s="49" t="str">
        <f>Summary!G6</f>
        <v>D</v>
      </c>
      <c r="R6" s="49" t="str">
        <f>Summary!H6</f>
        <v>D</v>
      </c>
      <c r="S6" s="49" t="str">
        <f>Summary!I6</f>
        <v>D</v>
      </c>
      <c r="T6" s="49" t="str">
        <f>Summary!J6</f>
        <v>D</v>
      </c>
      <c r="U6" s="49" t="str">
        <f>Summary!K6</f>
        <v>D</v>
      </c>
      <c r="V6" s="49" t="str">
        <f>Summary!L6</f>
        <v>H</v>
      </c>
    </row>
    <row r="7" spans="1:22" ht="16.2" thickBot="1" x14ac:dyDescent="0.35">
      <c r="A7" s="273" t="s">
        <v>52</v>
      </c>
      <c r="B7" s="121" t="s">
        <v>72</v>
      </c>
      <c r="C7" s="128"/>
      <c r="D7" s="118" t="s">
        <v>72</v>
      </c>
      <c r="E7" s="118" t="s">
        <v>53</v>
      </c>
      <c r="F7" s="118"/>
      <c r="G7" s="118"/>
      <c r="H7" s="118"/>
      <c r="I7" s="118"/>
      <c r="J7" s="118"/>
      <c r="K7" s="1"/>
      <c r="L7" s="48">
        <v>11</v>
      </c>
      <c r="M7" s="49" t="str">
        <f>Summary!C7</f>
        <v>H</v>
      </c>
      <c r="N7" s="49" t="str">
        <f>Summary!D7</f>
        <v>D</v>
      </c>
      <c r="O7" s="49" t="str">
        <f>Summary!E7</f>
        <v>D</v>
      </c>
      <c r="P7" s="49" t="str">
        <f>Summary!F7</f>
        <v>D</v>
      </c>
      <c r="Q7" s="49" t="str">
        <f>Summary!G7</f>
        <v>D</v>
      </c>
      <c r="R7" s="49" t="str">
        <f>Summary!H7</f>
        <v>D</v>
      </c>
      <c r="S7" s="49" t="str">
        <f>Summary!I7</f>
        <v>D</v>
      </c>
      <c r="T7" s="49" t="str">
        <f>Summary!J7</f>
        <v>D</v>
      </c>
      <c r="U7" s="49" t="str">
        <f>Summary!K7</f>
        <v>D</v>
      </c>
      <c r="V7" s="49" t="str">
        <f>Summary!L7</f>
        <v>H</v>
      </c>
    </row>
    <row r="8" spans="1:22" ht="16.2" thickBot="1" x14ac:dyDescent="0.35">
      <c r="A8" s="273" t="s">
        <v>58</v>
      </c>
      <c r="B8" s="121" t="s">
        <v>55</v>
      </c>
      <c r="C8" s="128"/>
      <c r="D8" s="118" t="s">
        <v>54</v>
      </c>
      <c r="E8" s="118" t="s">
        <v>55</v>
      </c>
      <c r="F8" s="118"/>
      <c r="G8" s="118"/>
      <c r="H8" s="118"/>
      <c r="I8" s="118"/>
      <c r="J8" s="118"/>
      <c r="K8" s="1"/>
      <c r="L8" s="48">
        <v>12</v>
      </c>
      <c r="M8" s="49" t="str">
        <f>Summary!C8</f>
        <v>H</v>
      </c>
      <c r="N8" s="49" t="str">
        <f>Summary!D8</f>
        <v>H</v>
      </c>
      <c r="O8" s="49" t="str">
        <f>Summary!E8</f>
        <v>H</v>
      </c>
      <c r="P8" s="49" t="str">
        <f>Summary!F8</f>
        <v>S</v>
      </c>
      <c r="Q8" s="49" t="str">
        <f>Summary!G8</f>
        <v>S</v>
      </c>
      <c r="R8" s="49" t="str">
        <f>Summary!H8</f>
        <v>S</v>
      </c>
      <c r="S8" s="49" t="str">
        <f>Summary!I8</f>
        <v>H</v>
      </c>
      <c r="T8" s="49" t="str">
        <f>Summary!J8</f>
        <v>H</v>
      </c>
      <c r="U8" s="49" t="str">
        <f>Summary!K8</f>
        <v>H</v>
      </c>
      <c r="V8" s="49" t="str">
        <f>Summary!L8</f>
        <v>H</v>
      </c>
    </row>
    <row r="9" spans="1:22" ht="16.2" thickBot="1" x14ac:dyDescent="0.35">
      <c r="A9" s="273" t="s">
        <v>56</v>
      </c>
      <c r="B9" s="121" t="s">
        <v>55</v>
      </c>
      <c r="C9" s="128"/>
      <c r="D9" s="118" t="s">
        <v>54</v>
      </c>
      <c r="E9" s="118" t="s">
        <v>55</v>
      </c>
      <c r="F9" s="118"/>
      <c r="G9" s="118"/>
      <c r="H9" s="118"/>
      <c r="I9" s="118"/>
      <c r="J9" s="118"/>
      <c r="K9" s="1"/>
      <c r="L9" s="48">
        <v>13</v>
      </c>
      <c r="M9" s="49" t="str">
        <f>Summary!C9</f>
        <v>H</v>
      </c>
      <c r="N9" s="49" t="str">
        <f>Summary!D9</f>
        <v>S</v>
      </c>
      <c r="O9" s="49" t="str">
        <f>Summary!E9</f>
        <v>S</v>
      </c>
      <c r="P9" s="49" t="str">
        <f>Summary!F9</f>
        <v>S</v>
      </c>
      <c r="Q9" s="49" t="str">
        <f>Summary!G9</f>
        <v>S</v>
      </c>
      <c r="R9" s="49" t="str">
        <f>Summary!H9</f>
        <v>S</v>
      </c>
      <c r="S9" s="49" t="str">
        <f>Summary!I9</f>
        <v>H</v>
      </c>
      <c r="T9" s="49" t="str">
        <f>Summary!J9</f>
        <v>H</v>
      </c>
      <c r="U9" s="49" t="str">
        <f>Summary!K9</f>
        <v>H</v>
      </c>
      <c r="V9" s="49" t="str">
        <f>Summary!L9</f>
        <v>H</v>
      </c>
    </row>
    <row r="10" spans="1:22" ht="16.2" thickBot="1" x14ac:dyDescent="0.35">
      <c r="A10" s="273" t="s">
        <v>71</v>
      </c>
      <c r="B10" s="121" t="s">
        <v>55</v>
      </c>
      <c r="C10" s="128"/>
      <c r="D10" s="118" t="s">
        <v>54</v>
      </c>
      <c r="E10" s="118" t="s">
        <v>55</v>
      </c>
      <c r="F10" s="118"/>
      <c r="G10" s="118"/>
      <c r="H10" s="118"/>
      <c r="I10" s="118"/>
      <c r="J10" s="118"/>
      <c r="K10" s="1"/>
      <c r="L10" s="48">
        <v>14</v>
      </c>
      <c r="M10" s="49" t="str">
        <f>Summary!C10</f>
        <v>H</v>
      </c>
      <c r="N10" s="49" t="str">
        <f>Summary!D10</f>
        <v>S</v>
      </c>
      <c r="O10" s="49" t="str">
        <f>Summary!E10</f>
        <v>S</v>
      </c>
      <c r="P10" s="49" t="str">
        <f>Summary!F10</f>
        <v>S</v>
      </c>
      <c r="Q10" s="49" t="str">
        <f>Summary!G10</f>
        <v>S</v>
      </c>
      <c r="R10" s="49" t="str">
        <f>Summary!H10</f>
        <v>S</v>
      </c>
      <c r="S10" s="49" t="str">
        <f>Summary!I10</f>
        <v>H</v>
      </c>
      <c r="T10" s="49" t="str">
        <f>Summary!J10</f>
        <v>H</v>
      </c>
      <c r="U10" s="49" t="str">
        <f>Summary!K10</f>
        <v>H</v>
      </c>
      <c r="V10" s="49" t="str">
        <f>Summary!L10</f>
        <v>H</v>
      </c>
    </row>
    <row r="11" spans="1:22" ht="16.2" thickBot="1" x14ac:dyDescent="0.35">
      <c r="A11" s="273" t="s">
        <v>49</v>
      </c>
      <c r="B11" s="121" t="s">
        <v>62</v>
      </c>
      <c r="C11" s="128"/>
      <c r="D11" s="118" t="s">
        <v>63</v>
      </c>
      <c r="E11" s="118" t="s">
        <v>62</v>
      </c>
      <c r="F11" s="118"/>
      <c r="G11" s="118"/>
      <c r="H11" s="118"/>
      <c r="I11" s="118"/>
      <c r="J11" s="118"/>
      <c r="K11" s="1"/>
      <c r="L11" s="48">
        <v>15</v>
      </c>
      <c r="M11" s="49" t="str">
        <f>Summary!C11</f>
        <v>H</v>
      </c>
      <c r="N11" s="49" t="str">
        <f>Summary!D11</f>
        <v>S</v>
      </c>
      <c r="O11" s="49" t="str">
        <f>Summary!E11</f>
        <v>S</v>
      </c>
      <c r="P11" s="49" t="str">
        <f>Summary!F11</f>
        <v>S</v>
      </c>
      <c r="Q11" s="49" t="str">
        <f>Summary!G11</f>
        <v>S</v>
      </c>
      <c r="R11" s="49" t="str">
        <f>Summary!H11</f>
        <v>S</v>
      </c>
      <c r="S11" s="49" t="str">
        <f>Summary!I11</f>
        <v>H</v>
      </c>
      <c r="T11" s="49" t="str">
        <f>Summary!J11</f>
        <v>H</v>
      </c>
      <c r="U11" s="49" t="str">
        <f>Summary!K11</f>
        <v>H</v>
      </c>
      <c r="V11" s="49" t="str">
        <f>Summary!L11</f>
        <v>H</v>
      </c>
    </row>
    <row r="12" spans="1:22" ht="16.2" thickBot="1" x14ac:dyDescent="0.35">
      <c r="A12" s="273" t="s">
        <v>69</v>
      </c>
      <c r="B12" s="121">
        <v>2</v>
      </c>
      <c r="C12" s="128" t="s">
        <v>70</v>
      </c>
      <c r="D12" s="118" t="s">
        <v>57</v>
      </c>
      <c r="E12" s="118" t="s">
        <v>78</v>
      </c>
      <c r="F12" s="118"/>
      <c r="G12" s="118"/>
      <c r="H12" s="118"/>
      <c r="I12" s="118"/>
      <c r="J12" s="118"/>
      <c r="K12" s="1"/>
      <c r="L12" s="48">
        <v>16</v>
      </c>
      <c r="M12" s="49" t="str">
        <f>Summary!C12</f>
        <v>S</v>
      </c>
      <c r="N12" s="49" t="str">
        <f>Summary!D12</f>
        <v>S</v>
      </c>
      <c r="O12" s="49" t="str">
        <f>Summary!E12</f>
        <v>S</v>
      </c>
      <c r="P12" s="49" t="str">
        <f>Summary!F12</f>
        <v>S</v>
      </c>
      <c r="Q12" s="49" t="str">
        <f>Summary!G12</f>
        <v>S</v>
      </c>
      <c r="R12" s="49" t="str">
        <f>Summary!H12</f>
        <v>S</v>
      </c>
      <c r="S12" s="49" t="str">
        <f>Summary!I12</f>
        <v>H</v>
      </c>
      <c r="T12" s="49" t="str">
        <f>Summary!J12</f>
        <v>H</v>
      </c>
      <c r="U12" s="49" t="str">
        <f>Summary!K12</f>
        <v>H</v>
      </c>
      <c r="V12" s="49" t="str">
        <f>Summary!L12</f>
        <v>H</v>
      </c>
    </row>
    <row r="13" spans="1:22" ht="16.2" thickBot="1" x14ac:dyDescent="0.35">
      <c r="A13" s="273" t="s">
        <v>77</v>
      </c>
      <c r="B13" s="121" t="s">
        <v>55</v>
      </c>
      <c r="C13" s="128"/>
      <c r="D13" s="118" t="s">
        <v>54</v>
      </c>
      <c r="E13" s="118" t="s">
        <v>55</v>
      </c>
      <c r="F13" s="118"/>
      <c r="G13" s="118"/>
      <c r="H13" s="118"/>
      <c r="I13" s="118"/>
      <c r="J13" s="118"/>
      <c r="K13" s="1"/>
      <c r="L13" s="48" t="s">
        <v>21</v>
      </c>
      <c r="M13" s="49" t="str">
        <f>Summary!C13</f>
        <v>S</v>
      </c>
      <c r="N13" s="49" t="str">
        <f>Summary!D13</f>
        <v>S</v>
      </c>
      <c r="O13" s="49" t="str">
        <f>Summary!E13</f>
        <v>S</v>
      </c>
      <c r="P13" s="49" t="str">
        <f>Summary!F13</f>
        <v>S</v>
      </c>
      <c r="Q13" s="49" t="str">
        <f>Summary!G13</f>
        <v>S</v>
      </c>
      <c r="R13" s="49" t="str">
        <f>Summary!H13</f>
        <v>S</v>
      </c>
      <c r="S13" s="49" t="str">
        <f>Summary!I13</f>
        <v>S</v>
      </c>
      <c r="T13" s="49" t="str">
        <f>Summary!J13</f>
        <v>S</v>
      </c>
      <c r="U13" s="49" t="str">
        <f>Summary!K13</f>
        <v>S</v>
      </c>
      <c r="V13" s="49" t="str">
        <f>Summary!L13</f>
        <v>S</v>
      </c>
    </row>
    <row r="14" spans="1:22" ht="16.2" thickBot="1" x14ac:dyDescent="0.35">
      <c r="A14" s="273" t="s">
        <v>85</v>
      </c>
      <c r="B14" s="121" t="s">
        <v>82</v>
      </c>
      <c r="C14" s="128"/>
      <c r="D14" s="118" t="s">
        <v>81</v>
      </c>
      <c r="E14" s="118" t="s">
        <v>82</v>
      </c>
      <c r="F14" s="118"/>
      <c r="G14" s="118"/>
      <c r="H14" s="118"/>
      <c r="I14" s="118"/>
      <c r="J14" s="118"/>
      <c r="K14" s="1"/>
      <c r="L14" s="48" t="s">
        <v>4</v>
      </c>
      <c r="M14" s="48" t="s">
        <v>22</v>
      </c>
      <c r="N14" s="48">
        <v>2</v>
      </c>
      <c r="O14" s="48">
        <v>3</v>
      </c>
      <c r="P14" s="48">
        <v>4</v>
      </c>
      <c r="Q14" s="48">
        <v>5</v>
      </c>
      <c r="R14" s="48">
        <v>6</v>
      </c>
      <c r="S14" s="48">
        <v>7</v>
      </c>
      <c r="T14" s="48">
        <v>8</v>
      </c>
      <c r="U14" s="48">
        <v>9</v>
      </c>
      <c r="V14" s="48">
        <v>10</v>
      </c>
    </row>
    <row r="15" spans="1:22" ht="16.2" thickBot="1" x14ac:dyDescent="0.35">
      <c r="A15" s="273" t="s">
        <v>86</v>
      </c>
      <c r="B15" s="121" t="s">
        <v>87</v>
      </c>
      <c r="C15" s="128"/>
      <c r="D15" s="118" t="s">
        <v>87</v>
      </c>
      <c r="E15" s="118" t="s">
        <v>88</v>
      </c>
      <c r="F15" s="118"/>
      <c r="G15" s="118"/>
      <c r="H15" s="118"/>
      <c r="I15" s="118"/>
      <c r="J15" s="118"/>
      <c r="K15" s="1"/>
      <c r="L15" s="48">
        <v>13</v>
      </c>
      <c r="M15" s="49" t="str">
        <f>Summary!C15</f>
        <v>H</v>
      </c>
      <c r="N15" s="49" t="str">
        <f>Summary!D15</f>
        <v>H</v>
      </c>
      <c r="O15" s="49" t="str">
        <f>Summary!E15</f>
        <v>H</v>
      </c>
      <c r="P15" s="49" t="str">
        <f>Summary!F15</f>
        <v>H</v>
      </c>
      <c r="Q15" s="49" t="str">
        <f>Summary!G15</f>
        <v>H</v>
      </c>
      <c r="R15" s="49" t="str">
        <f>Summary!H15</f>
        <v>D</v>
      </c>
      <c r="S15" s="49" t="str">
        <f>Summary!I15</f>
        <v>H</v>
      </c>
      <c r="T15" s="49" t="str">
        <f>Summary!J15</f>
        <v>H</v>
      </c>
      <c r="U15" s="49" t="str">
        <f>Summary!K15</f>
        <v>H</v>
      </c>
      <c r="V15" s="49" t="str">
        <f>Summary!L15</f>
        <v>H</v>
      </c>
    </row>
    <row r="16" spans="1:22" ht="16.2" thickBot="1" x14ac:dyDescent="0.35">
      <c r="A16" s="273" t="s">
        <v>111</v>
      </c>
      <c r="B16" s="121" t="s">
        <v>82</v>
      </c>
      <c r="C16" s="128"/>
      <c r="D16" s="118" t="s">
        <v>81</v>
      </c>
      <c r="E16" s="118" t="s">
        <v>112</v>
      </c>
      <c r="F16" s="118" t="s">
        <v>82</v>
      </c>
      <c r="G16" s="118"/>
      <c r="H16" s="118"/>
      <c r="I16" s="118"/>
      <c r="J16" s="118"/>
      <c r="K16" s="1"/>
      <c r="L16" s="48">
        <v>14</v>
      </c>
      <c r="M16" s="49" t="str">
        <f>Summary!C16</f>
        <v>H</v>
      </c>
      <c r="N16" s="49" t="str">
        <f>Summary!D16</f>
        <v>H</v>
      </c>
      <c r="O16" s="49" t="str">
        <f>Summary!E16</f>
        <v>H</v>
      </c>
      <c r="P16" s="49" t="str">
        <f>Summary!F16</f>
        <v>H</v>
      </c>
      <c r="Q16" s="49" t="str">
        <f>Summary!G16</f>
        <v>D</v>
      </c>
      <c r="R16" s="49" t="str">
        <f>Summary!H16</f>
        <v>D</v>
      </c>
      <c r="S16" s="49" t="str">
        <f>Summary!I16</f>
        <v>H</v>
      </c>
      <c r="T16" s="49" t="str">
        <f>Summary!J16</f>
        <v>H</v>
      </c>
      <c r="U16" s="49" t="str">
        <f>Summary!K16</f>
        <v>H</v>
      </c>
      <c r="V16" s="49" t="str">
        <f>Summary!L16</f>
        <v>H</v>
      </c>
    </row>
    <row r="17" spans="1:22" ht="16.2" thickBot="1" x14ac:dyDescent="0.35">
      <c r="A17" s="273" t="s">
        <v>110</v>
      </c>
      <c r="B17" s="121" t="s">
        <v>82</v>
      </c>
      <c r="C17" s="128"/>
      <c r="D17" s="118" t="s">
        <v>81</v>
      </c>
      <c r="E17" s="118" t="s">
        <v>112</v>
      </c>
      <c r="F17" s="118" t="s">
        <v>82</v>
      </c>
      <c r="G17" s="118"/>
      <c r="H17" s="118"/>
      <c r="I17" s="118"/>
      <c r="J17" s="118"/>
      <c r="K17" s="1"/>
      <c r="L17" s="48">
        <v>15</v>
      </c>
      <c r="M17" s="49" t="str">
        <f>Summary!C17</f>
        <v>H</v>
      </c>
      <c r="N17" s="49" t="str">
        <f>Summary!D17</f>
        <v>H</v>
      </c>
      <c r="O17" s="49" t="str">
        <f>Summary!E17</f>
        <v>H</v>
      </c>
      <c r="P17" s="49" t="str">
        <f>Summary!F17</f>
        <v>H</v>
      </c>
      <c r="Q17" s="49" t="str">
        <f>Summary!G17</f>
        <v>D</v>
      </c>
      <c r="R17" s="49" t="str">
        <f>Summary!H17</f>
        <v>D</v>
      </c>
      <c r="S17" s="49" t="str">
        <f>Summary!I17</f>
        <v>H</v>
      </c>
      <c r="T17" s="49" t="str">
        <f>Summary!J17</f>
        <v>H</v>
      </c>
      <c r="U17" s="49" t="str">
        <f>Summary!K17</f>
        <v>H</v>
      </c>
      <c r="V17" s="49" t="str">
        <f>Summary!L17</f>
        <v>H</v>
      </c>
    </row>
    <row r="18" spans="1:22" x14ac:dyDescent="0.3">
      <c r="A18" s="273" t="s">
        <v>84</v>
      </c>
      <c r="B18" s="121">
        <v>2</v>
      </c>
      <c r="C18" s="128" t="s">
        <v>70</v>
      </c>
      <c r="D18" s="118" t="s">
        <v>57</v>
      </c>
      <c r="E18" s="118" t="s">
        <v>78</v>
      </c>
      <c r="F18" s="118"/>
      <c r="G18" s="118"/>
      <c r="H18" s="118"/>
      <c r="I18" s="118"/>
      <c r="J18" s="118"/>
      <c r="K18" s="128"/>
      <c r="L18" s="48">
        <v>16</v>
      </c>
      <c r="M18" s="49" t="str">
        <f>Summary!C18</f>
        <v>H</v>
      </c>
      <c r="N18" s="49" t="str">
        <f>Summary!D18</f>
        <v>H</v>
      </c>
      <c r="O18" s="49" t="str">
        <f>Summary!E18</f>
        <v>H</v>
      </c>
      <c r="P18" s="49" t="str">
        <f>Summary!F18</f>
        <v>D</v>
      </c>
      <c r="Q18" s="49" t="str">
        <f>Summary!G18</f>
        <v>D</v>
      </c>
      <c r="R18" s="49" t="str">
        <f>Summary!H18</f>
        <v>D</v>
      </c>
      <c r="S18" s="49" t="str">
        <f>Summary!I18</f>
        <v>H</v>
      </c>
      <c r="T18" s="49" t="str">
        <f>Summary!J18</f>
        <v>H</v>
      </c>
      <c r="U18" s="49" t="str">
        <f>Summary!K18</f>
        <v>H</v>
      </c>
      <c r="V18" s="49" t="str">
        <f>Summary!L18</f>
        <v>H</v>
      </c>
    </row>
    <row r="19" spans="1:22" x14ac:dyDescent="0.3">
      <c r="A19" s="502" t="s">
        <v>244</v>
      </c>
      <c r="B19" s="502"/>
      <c r="C19" s="502"/>
      <c r="D19" s="502"/>
      <c r="E19" s="502"/>
      <c r="F19" s="502"/>
      <c r="G19" s="502"/>
      <c r="H19" s="502"/>
      <c r="I19" s="502"/>
      <c r="J19" s="503"/>
      <c r="K19" s="128"/>
      <c r="L19" s="48">
        <v>17</v>
      </c>
      <c r="M19" s="49" t="str">
        <f>Summary!C19</f>
        <v>H</v>
      </c>
      <c r="N19" s="49" t="str">
        <f>Summary!D19</f>
        <v>H</v>
      </c>
      <c r="O19" s="49" t="str">
        <f>Summary!E19</f>
        <v>D</v>
      </c>
      <c r="P19" s="49" t="str">
        <f>Summary!F19</f>
        <v>D</v>
      </c>
      <c r="Q19" s="49" t="str">
        <f>Summary!G19</f>
        <v>D</v>
      </c>
      <c r="R19" s="49" t="str">
        <f>Summary!H19</f>
        <v>D</v>
      </c>
      <c r="S19" s="49" t="str">
        <f>Summary!I19</f>
        <v>H</v>
      </c>
      <c r="T19" s="49" t="str">
        <f>Summary!J19</f>
        <v>H</v>
      </c>
      <c r="U19" s="49" t="str">
        <f>Summary!K19</f>
        <v>H</v>
      </c>
      <c r="V19" s="49" t="str">
        <f>Summary!L19</f>
        <v>H</v>
      </c>
    </row>
    <row r="20" spans="1:22" ht="16.2" thickBot="1" x14ac:dyDescent="0.35">
      <c r="A20" s="274" t="s">
        <v>186</v>
      </c>
      <c r="B20" s="276" t="s">
        <v>196</v>
      </c>
      <c r="C20" s="119"/>
      <c r="D20" s="118"/>
      <c r="E20" s="118"/>
      <c r="F20" s="118"/>
      <c r="G20" s="118"/>
      <c r="H20" s="118"/>
      <c r="I20" s="118"/>
      <c r="J20" s="118"/>
      <c r="K20" s="128"/>
      <c r="L20" s="48">
        <v>18</v>
      </c>
      <c r="M20" s="49" t="str">
        <f>Summary!C20</f>
        <v>S</v>
      </c>
      <c r="N20" s="49" t="str">
        <f>Summary!D20</f>
        <v>S</v>
      </c>
      <c r="O20" s="49" t="str">
        <f>Summary!E20</f>
        <v>D</v>
      </c>
      <c r="P20" s="49" t="str">
        <f>Summary!F20</f>
        <v>D</v>
      </c>
      <c r="Q20" s="49" t="str">
        <f>Summary!G20</f>
        <v>D</v>
      </c>
      <c r="R20" s="49" t="str">
        <f>Summary!H20</f>
        <v>D</v>
      </c>
      <c r="S20" s="49" t="str">
        <f>Summary!I20</f>
        <v>S</v>
      </c>
      <c r="T20" s="49" t="str">
        <f>Summary!J20</f>
        <v>S</v>
      </c>
      <c r="U20" s="49" t="str">
        <f>Summary!K20</f>
        <v>H</v>
      </c>
      <c r="V20" s="49" t="str">
        <f>Summary!L20</f>
        <v>H</v>
      </c>
    </row>
    <row r="21" spans="1:22" ht="16.2" thickBot="1" x14ac:dyDescent="0.35">
      <c r="A21" s="274" t="s">
        <v>185</v>
      </c>
      <c r="B21" s="514" t="s">
        <v>187</v>
      </c>
      <c r="C21" s="515"/>
      <c r="D21" s="118"/>
      <c r="E21" s="118"/>
      <c r="F21" s="118"/>
      <c r="G21" s="118"/>
      <c r="H21" s="118"/>
      <c r="I21" s="118"/>
      <c r="J21" s="118"/>
      <c r="L21" s="48">
        <v>19</v>
      </c>
      <c r="M21" s="49" t="str">
        <f>Summary!C21</f>
        <v>S</v>
      </c>
      <c r="N21" s="49" t="str">
        <f>Summary!D21</f>
        <v>S</v>
      </c>
      <c r="O21" s="49" t="str">
        <f>Summary!E21</f>
        <v>S</v>
      </c>
      <c r="P21" s="49" t="str">
        <f>Summary!F21</f>
        <v>S</v>
      </c>
      <c r="Q21" s="49" t="str">
        <f>Summary!G21</f>
        <v>S</v>
      </c>
      <c r="R21" s="49" t="str">
        <f>Summary!H21</f>
        <v>S</v>
      </c>
      <c r="S21" s="49" t="str">
        <f>Summary!I21</f>
        <v>S</v>
      </c>
      <c r="T21" s="49" t="str">
        <f>Summary!J21</f>
        <v>S</v>
      </c>
      <c r="U21" s="49" t="str">
        <f>Summary!K21</f>
        <v>S</v>
      </c>
      <c r="V21" s="49" t="str">
        <f>Summary!L21</f>
        <v>S</v>
      </c>
    </row>
    <row r="22" spans="1:22" ht="16.2" thickBot="1" x14ac:dyDescent="0.35">
      <c r="A22" s="519" t="s">
        <v>245</v>
      </c>
      <c r="B22" s="519"/>
      <c r="C22" s="519"/>
      <c r="D22" s="519"/>
      <c r="E22" s="519"/>
      <c r="F22" s="519"/>
      <c r="G22" s="519"/>
      <c r="H22" s="519"/>
      <c r="I22" s="519"/>
      <c r="J22" s="520"/>
      <c r="L22" s="48" t="s">
        <v>10</v>
      </c>
      <c r="M22" s="48" t="s">
        <v>22</v>
      </c>
      <c r="N22" s="48">
        <v>2</v>
      </c>
      <c r="O22" s="48">
        <v>3</v>
      </c>
      <c r="P22" s="48">
        <v>4</v>
      </c>
      <c r="Q22" s="48">
        <v>5</v>
      </c>
      <c r="R22" s="48">
        <v>6</v>
      </c>
      <c r="S22" s="48">
        <v>7</v>
      </c>
      <c r="T22" s="48">
        <v>8</v>
      </c>
      <c r="U22" s="48">
        <v>9</v>
      </c>
      <c r="V22" s="48">
        <v>10</v>
      </c>
    </row>
    <row r="23" spans="1:22" x14ac:dyDescent="0.3">
      <c r="A23" s="274" t="s">
        <v>189</v>
      </c>
      <c r="B23" s="277" t="s">
        <v>190</v>
      </c>
      <c r="C23" s="278"/>
      <c r="D23" s="118" t="s">
        <v>190</v>
      </c>
      <c r="E23" s="118" t="s">
        <v>191</v>
      </c>
      <c r="F23" s="118"/>
      <c r="G23" s="118"/>
      <c r="H23" s="118"/>
      <c r="I23" s="118"/>
      <c r="J23" s="118"/>
      <c r="L23" s="48" t="s">
        <v>22</v>
      </c>
      <c r="M23" s="49">
        <f>Summary!C24</f>
        <v>2</v>
      </c>
      <c r="N23" s="49">
        <f>Summary!D24</f>
        <v>2</v>
      </c>
      <c r="O23" s="49">
        <f>Summary!E24</f>
        <v>2</v>
      </c>
      <c r="P23" s="49">
        <f>Summary!F24</f>
        <v>2</v>
      </c>
      <c r="Q23" s="49">
        <f>Summary!G24</f>
        <v>2</v>
      </c>
      <c r="R23" s="49">
        <f>Summary!H24</f>
        <v>2</v>
      </c>
      <c r="S23" s="49">
        <f>Summary!I24</f>
        <v>2</v>
      </c>
      <c r="T23" s="49">
        <f>Summary!J24</f>
        <v>2</v>
      </c>
      <c r="U23" s="49">
        <f>Summary!K24</f>
        <v>2</v>
      </c>
      <c r="V23" s="49">
        <f>Summary!L24</f>
        <v>2</v>
      </c>
    </row>
    <row r="24" spans="1:22" x14ac:dyDescent="0.3">
      <c r="A24" s="362" t="s">
        <v>228</v>
      </c>
      <c r="B24" s="363" t="s">
        <v>172</v>
      </c>
      <c r="C24" s="278"/>
      <c r="D24" s="364" t="s">
        <v>229</v>
      </c>
      <c r="E24" s="364" t="s">
        <v>172</v>
      </c>
      <c r="F24" s="364" t="s">
        <v>224</v>
      </c>
      <c r="G24" s="364" t="s">
        <v>227</v>
      </c>
      <c r="H24" s="364"/>
      <c r="I24" s="364"/>
      <c r="J24" s="364"/>
      <c r="L24" s="48">
        <v>2</v>
      </c>
      <c r="M24" s="49" t="str">
        <f>Summary!C25</f>
        <v>H</v>
      </c>
      <c r="N24" s="49" t="str">
        <f>Summary!D25</f>
        <v>H</v>
      </c>
      <c r="O24" s="49" t="str">
        <f>Summary!E25</f>
        <v>H</v>
      </c>
      <c r="P24" s="49">
        <f>Summary!F25</f>
        <v>2</v>
      </c>
      <c r="Q24" s="49">
        <f>Summary!G25</f>
        <v>2</v>
      </c>
      <c r="R24" s="49">
        <f>Summary!H25</f>
        <v>2</v>
      </c>
      <c r="S24" s="49">
        <f>Summary!I25</f>
        <v>2</v>
      </c>
      <c r="T24" s="49" t="str">
        <f>Summary!J25</f>
        <v>H</v>
      </c>
      <c r="U24" s="49" t="str">
        <f>Summary!K25</f>
        <v>H</v>
      </c>
      <c r="V24" s="49" t="str">
        <f>Summary!L25</f>
        <v>H</v>
      </c>
    </row>
    <row r="25" spans="1:22" x14ac:dyDescent="0.3">
      <c r="A25" s="501" t="s">
        <v>246</v>
      </c>
      <c r="B25" s="502"/>
      <c r="C25" s="502"/>
      <c r="D25" s="502"/>
      <c r="E25" s="502"/>
      <c r="F25" s="502"/>
      <c r="G25" s="502"/>
      <c r="H25" s="502"/>
      <c r="I25" s="502"/>
      <c r="J25" s="503"/>
      <c r="L25" s="48">
        <v>3</v>
      </c>
      <c r="M25" s="49" t="str">
        <f>Summary!C26</f>
        <v>H</v>
      </c>
      <c r="N25" s="49" t="str">
        <f>Summary!D26</f>
        <v>H</v>
      </c>
      <c r="O25" s="49" t="str">
        <f>Summary!E26</f>
        <v>H</v>
      </c>
      <c r="P25" s="49">
        <f>Summary!F26</f>
        <v>2</v>
      </c>
      <c r="Q25" s="49">
        <f>Summary!G26</f>
        <v>2</v>
      </c>
      <c r="R25" s="49">
        <f>Summary!H26</f>
        <v>2</v>
      </c>
      <c r="S25" s="49">
        <f>Summary!I26</f>
        <v>2</v>
      </c>
      <c r="T25" s="49" t="str">
        <f>Summary!J26</f>
        <v>H</v>
      </c>
      <c r="U25" s="49" t="str">
        <f>Summary!K26</f>
        <v>H</v>
      </c>
      <c r="V25" s="49" t="str">
        <f>Summary!L26</f>
        <v>H</v>
      </c>
    </row>
    <row r="26" spans="1:22" x14ac:dyDescent="0.3">
      <c r="A26" s="359" t="s">
        <v>247</v>
      </c>
      <c r="B26" s="367" t="s">
        <v>55</v>
      </c>
      <c r="C26" s="1"/>
      <c r="D26" s="118" t="s">
        <v>54</v>
      </c>
      <c r="E26" s="118" t="s">
        <v>55</v>
      </c>
      <c r="F26" s="118"/>
      <c r="G26" s="118"/>
      <c r="H26" s="118"/>
      <c r="I26" s="118"/>
      <c r="J26" s="118"/>
      <c r="L26" s="48">
        <v>4</v>
      </c>
      <c r="M26" s="49" t="str">
        <f>Summary!C27</f>
        <v>H</v>
      </c>
      <c r="N26" s="49" t="str">
        <f>Summary!D27</f>
        <v>H</v>
      </c>
      <c r="O26" s="49" t="str">
        <f>Summary!E27</f>
        <v>H</v>
      </c>
      <c r="P26" s="49" t="str">
        <f>Summary!F27</f>
        <v>H</v>
      </c>
      <c r="Q26" s="49" t="str">
        <f>Summary!G27</f>
        <v>H</v>
      </c>
      <c r="R26" s="49" t="str">
        <f>Summary!H27</f>
        <v>H</v>
      </c>
      <c r="S26" s="49" t="str">
        <f>Summary!I27</f>
        <v>H</v>
      </c>
      <c r="T26" s="49" t="str">
        <f>Summary!J27</f>
        <v>H</v>
      </c>
      <c r="U26" s="49" t="str">
        <f>Summary!K27</f>
        <v>H</v>
      </c>
      <c r="V26" s="49" t="str">
        <f>Summary!L27</f>
        <v>H</v>
      </c>
    </row>
    <row r="27" spans="1:22" x14ac:dyDescent="0.3">
      <c r="A27" s="325" t="s">
        <v>40</v>
      </c>
      <c r="B27" s="2">
        <f>Analysis!C1</f>
        <v>0.41373164288216041</v>
      </c>
      <c r="C27" s="365">
        <f>Analysis!C1</f>
        <v>0.41373164288216041</v>
      </c>
      <c r="D27" s="325" t="s">
        <v>41</v>
      </c>
      <c r="E27" s="2">
        <f>Analysis!E1</f>
        <v>0.58626835711783964</v>
      </c>
      <c r="F27" s="366">
        <f>Analysis!E1</f>
        <v>0.58626835711783964</v>
      </c>
      <c r="G27" s="325" t="s">
        <v>127</v>
      </c>
      <c r="H27" s="2">
        <f>Analysis!G1</f>
        <v>59.548342504882434</v>
      </c>
      <c r="I27" s="325" t="s">
        <v>132</v>
      </c>
      <c r="J27" s="2">
        <f>Analysis!I1</f>
        <v>-42.077013244733351</v>
      </c>
      <c r="L27" s="48">
        <v>5</v>
      </c>
      <c r="M27" s="49" t="str">
        <f>Summary!C28</f>
        <v>H</v>
      </c>
      <c r="N27" s="49" t="str">
        <f>Summary!D28</f>
        <v>D</v>
      </c>
      <c r="O27" s="49" t="str">
        <f>Summary!E28</f>
        <v>D</v>
      </c>
      <c r="P27" s="49" t="str">
        <f>Summary!F28</f>
        <v>D</v>
      </c>
      <c r="Q27" s="49" t="str">
        <f>Summary!G28</f>
        <v>D</v>
      </c>
      <c r="R27" s="49" t="str">
        <f>Summary!H28</f>
        <v>D</v>
      </c>
      <c r="S27" s="49" t="str">
        <f>Summary!I28</f>
        <v>D</v>
      </c>
      <c r="T27" s="49" t="str">
        <f>Summary!J28</f>
        <v>D</v>
      </c>
      <c r="U27" s="49" t="str">
        <f>Summary!K28</f>
        <v>D</v>
      </c>
      <c r="V27" s="49" t="str">
        <f>Summary!L28</f>
        <v>H</v>
      </c>
    </row>
    <row r="28" spans="1:22" x14ac:dyDescent="0.3">
      <c r="A28" s="48" t="s">
        <v>66</v>
      </c>
      <c r="B28" s="52">
        <f>IF(Rules!$B$17=Rules!$D$17,EV!H46+'5 Cards'!G122,EV!H46)</f>
        <v>-3.138785196080817E-2</v>
      </c>
      <c r="C28" s="318">
        <f>B28</f>
        <v>-3.138785196080817E-2</v>
      </c>
      <c r="D28" s="48" t="s">
        <v>48</v>
      </c>
      <c r="E28" s="1">
        <f>B27-E27</f>
        <v>-0.17253671423567923</v>
      </c>
      <c r="F28" s="279">
        <f>C27-F27</f>
        <v>-0.17253671423567923</v>
      </c>
      <c r="G28" s="1"/>
      <c r="H28" s="1"/>
      <c r="I28" s="1"/>
      <c r="J28" s="1"/>
      <c r="L28" s="48">
        <v>6</v>
      </c>
      <c r="M28" s="49" t="str">
        <f>Summary!C29</f>
        <v>H</v>
      </c>
      <c r="N28" s="49" t="str">
        <f>Summary!D29</f>
        <v>H</v>
      </c>
      <c r="O28" s="49">
        <f>Summary!E29</f>
        <v>2</v>
      </c>
      <c r="P28" s="49">
        <f>Summary!F29</f>
        <v>2</v>
      </c>
      <c r="Q28" s="49">
        <f>Summary!G29</f>
        <v>2</v>
      </c>
      <c r="R28" s="49">
        <f>Summary!H29</f>
        <v>2</v>
      </c>
      <c r="S28" s="49" t="str">
        <f>Summary!I29</f>
        <v>H</v>
      </c>
      <c r="T28" s="49" t="str">
        <f>Summary!J29</f>
        <v>H</v>
      </c>
      <c r="U28" s="49" t="str">
        <f>Summary!K29</f>
        <v>H</v>
      </c>
      <c r="V28" s="49" t="str">
        <f>Summary!L29</f>
        <v>H</v>
      </c>
    </row>
    <row r="29" spans="1:22" x14ac:dyDescent="0.3">
      <c r="A29" s="512" t="str">
        <f>Final!M6</f>
        <v>Strategy Evs</v>
      </c>
      <c r="B29" s="513"/>
      <c r="C29" s="513"/>
      <c r="D29" s="513"/>
      <c r="E29" s="513"/>
      <c r="F29" s="513"/>
      <c r="G29" s="513"/>
      <c r="H29" s="513"/>
      <c r="I29" s="513"/>
      <c r="J29" s="513"/>
      <c r="L29" s="48">
        <v>7</v>
      </c>
      <c r="M29" s="49" t="str">
        <f>Summary!C30</f>
        <v>H</v>
      </c>
      <c r="N29" s="49">
        <f>Summary!D30</f>
        <v>2</v>
      </c>
      <c r="O29" s="49">
        <f>Summary!E30</f>
        <v>2</v>
      </c>
      <c r="P29" s="49">
        <f>Summary!F30</f>
        <v>2</v>
      </c>
      <c r="Q29" s="49">
        <f>Summary!G30</f>
        <v>2</v>
      </c>
      <c r="R29" s="49">
        <f>Summary!H30</f>
        <v>2</v>
      </c>
      <c r="S29" s="49">
        <f>Summary!I30</f>
        <v>2</v>
      </c>
      <c r="T29" s="49" t="str">
        <f>Summary!J30</f>
        <v>H</v>
      </c>
      <c r="U29" s="49" t="str">
        <f>Summary!K30</f>
        <v>H</v>
      </c>
      <c r="V29" s="49" t="str">
        <f>Summary!L30</f>
        <v>H</v>
      </c>
    </row>
    <row r="30" spans="1:22" x14ac:dyDescent="0.3">
      <c r="A30" s="161" t="str">
        <f>Final!M7</f>
        <v>Level</v>
      </c>
      <c r="B30" s="161" t="str">
        <f>Final!N7</f>
        <v>1x2</v>
      </c>
      <c r="C30" s="161" t="str">
        <f>Final!O7</f>
        <v>1x3</v>
      </c>
      <c r="D30" s="161" t="str">
        <f>Final!P7</f>
        <v>1x4</v>
      </c>
      <c r="E30" s="161" t="str">
        <f>Final!Q7</f>
        <v>1x5</v>
      </c>
      <c r="F30" s="161" t="str">
        <f>Final!R7</f>
        <v>1x6</v>
      </c>
      <c r="G30" s="161" t="str">
        <f>Final!S7</f>
        <v>1x7</v>
      </c>
      <c r="H30" s="161" t="str">
        <f>Final!T7</f>
        <v>1x8</v>
      </c>
      <c r="I30" s="161" t="str">
        <f>Final!U7</f>
        <v>1x9</v>
      </c>
      <c r="J30" s="161" t="str">
        <f>Final!V7</f>
        <v>1x10</v>
      </c>
      <c r="L30" s="48">
        <v>8</v>
      </c>
      <c r="M30" s="49" t="str">
        <f>Summary!C31</f>
        <v>S</v>
      </c>
      <c r="N30" s="49">
        <f>Summary!D31</f>
        <v>2</v>
      </c>
      <c r="O30" s="49">
        <f>Summary!E31</f>
        <v>2</v>
      </c>
      <c r="P30" s="49">
        <f>Summary!F31</f>
        <v>2</v>
      </c>
      <c r="Q30" s="49">
        <f>Summary!G31</f>
        <v>2</v>
      </c>
      <c r="R30" s="49">
        <f>Summary!H31</f>
        <v>2</v>
      </c>
      <c r="S30" s="49">
        <f>Summary!I31</f>
        <v>2</v>
      </c>
      <c r="T30" s="49">
        <f>Summary!J31</f>
        <v>2</v>
      </c>
      <c r="U30" s="49">
        <f>Summary!K31</f>
        <v>2</v>
      </c>
      <c r="V30" s="49" t="str">
        <f>Summary!L31</f>
        <v>H</v>
      </c>
    </row>
    <row r="31" spans="1:22" x14ac:dyDescent="0.3">
      <c r="A31" s="161">
        <f>Final!M9</f>
        <v>2</v>
      </c>
      <c r="B31" s="1">
        <f>'Strategy Summary'!B4</f>
        <v>9.1616069363387709</v>
      </c>
      <c r="C31" s="1">
        <f>'Strategy Summary'!C4</f>
        <v>31.967675468940406</v>
      </c>
      <c r="D31" s="1">
        <f>'Strategy Summary'!D4</f>
        <v>56.367933992946604</v>
      </c>
      <c r="E31" s="1">
        <f>'Strategy Summary'!E4</f>
        <v>81.705941861061405</v>
      </c>
      <c r="F31" s="1">
        <f>'Strategy Summary'!F4</f>
        <v>107.73426159687509</v>
      </c>
      <c r="G31" s="1">
        <f>'Strategy Summary'!G4</f>
        <v>134.30019201009063</v>
      </c>
      <c r="H31" s="1">
        <f>'Strategy Summary'!H4</f>
        <v>161.28573540753754</v>
      </c>
      <c r="I31" s="1">
        <f>'Strategy Summary'!I4</f>
        <v>188.59470181980535</v>
      </c>
      <c r="J31" s="1">
        <f>'Strategy Summary'!J4</f>
        <v>216.1491099122014</v>
      </c>
      <c r="L31" s="48">
        <v>9</v>
      </c>
      <c r="M31" s="49" t="str">
        <f>Summary!C32</f>
        <v>S</v>
      </c>
      <c r="N31" s="49">
        <f>Summary!D32</f>
        <v>2</v>
      </c>
      <c r="O31" s="49">
        <f>Summary!E32</f>
        <v>2</v>
      </c>
      <c r="P31" s="49">
        <f>Summary!F32</f>
        <v>2</v>
      </c>
      <c r="Q31" s="49">
        <f>Summary!G32</f>
        <v>2</v>
      </c>
      <c r="R31" s="49">
        <f>Summary!H32</f>
        <v>2</v>
      </c>
      <c r="S31" s="49" t="str">
        <f>Summary!I32</f>
        <v>S</v>
      </c>
      <c r="T31" s="49">
        <f>Summary!J32</f>
        <v>2</v>
      </c>
      <c r="U31" s="49">
        <f>Summary!K32</f>
        <v>2</v>
      </c>
      <c r="V31" s="49" t="str">
        <f>Summary!L32</f>
        <v>S</v>
      </c>
    </row>
    <row r="32" spans="1:22" x14ac:dyDescent="0.3">
      <c r="A32" s="161">
        <f>Final!M10</f>
        <v>3</v>
      </c>
      <c r="B32" s="1">
        <f>'Strategy Summary'!B5</f>
        <v>13.270479283955169</v>
      </c>
      <c r="C32" s="1">
        <f>'Strategy Summary'!C5</f>
        <v>43.667928244632961</v>
      </c>
      <c r="D32" s="1">
        <f>'Strategy Summary'!D5</f>
        <v>74.227431590782999</v>
      </c>
      <c r="E32" s="1">
        <f>'Strategy Summary'!E5</f>
        <v>105.14037108477036</v>
      </c>
      <c r="F32" s="1">
        <f>'Strategy Summary'!F5</f>
        <v>136.58251097493184</v>
      </c>
      <c r="G32" s="1">
        <f>'Strategy Summary'!G5</f>
        <v>168.58973010275329</v>
      </c>
      <c r="H32" s="1">
        <f>'Strategy Summary'!H5</f>
        <v>201.12219837478446</v>
      </c>
      <c r="I32" s="1">
        <f>'Strategy Summary'!I5</f>
        <v>234.10928348941789</v>
      </c>
      <c r="J32" s="1">
        <f>'Strategy Summary'!J5</f>
        <v>267.47328769290573</v>
      </c>
      <c r="L32" s="48">
        <v>10</v>
      </c>
      <c r="M32" s="49" t="str">
        <f>Summary!C33</f>
        <v>S</v>
      </c>
      <c r="N32" s="49" t="str">
        <f>Summary!D33</f>
        <v>S</v>
      </c>
      <c r="O32" s="49" t="str">
        <f>Summary!E33</f>
        <v>S</v>
      </c>
      <c r="P32" s="49" t="str">
        <f>Summary!F33</f>
        <v>S</v>
      </c>
      <c r="Q32" s="49" t="str">
        <f>Summary!G33</f>
        <v>S</v>
      </c>
      <c r="R32" s="49" t="str">
        <f>Summary!H33</f>
        <v>S</v>
      </c>
      <c r="S32" s="49" t="str">
        <f>Summary!I33</f>
        <v>S</v>
      </c>
      <c r="T32" s="49" t="str">
        <f>Summary!J33</f>
        <v>S</v>
      </c>
      <c r="U32" s="49" t="str">
        <f>Summary!K33</f>
        <v>S</v>
      </c>
      <c r="V32" s="49" t="str">
        <f>Summary!L33</f>
        <v>S</v>
      </c>
    </row>
    <row r="33" spans="1:22" x14ac:dyDescent="0.3">
      <c r="A33" s="161">
        <f>Final!M11</f>
        <v>4</v>
      </c>
      <c r="B33" s="1">
        <f>'Strategy Summary'!B6</f>
        <v>17.073896978650126</v>
      </c>
      <c r="C33" s="1">
        <f>'Strategy Summary'!C6</f>
        <v>52.939768542689663</v>
      </c>
      <c r="D33" s="1">
        <f>'Strategy Summary'!D6</f>
        <v>86.887409401382783</v>
      </c>
      <c r="E33" s="1">
        <f>'Strategy Summary'!E6</f>
        <v>120.53479360373139</v>
      </c>
      <c r="F33" s="1">
        <f>'Strategy Summary'!F6</f>
        <v>154.57421421549631</v>
      </c>
      <c r="G33" s="1">
        <f>'Strategy Summary'!G6</f>
        <v>189.22525505810614</v>
      </c>
      <c r="H33" s="1">
        <f>'Strategy Summary'!H6</f>
        <v>224.51118905315397</v>
      </c>
      <c r="I33" s="1">
        <f>'Strategy Summary'!I6</f>
        <v>260.37695241806506</v>
      </c>
      <c r="J33" s="1">
        <f>'Strategy Summary'!J6</f>
        <v>296.74056326326735</v>
      </c>
      <c r="L33" s="504" t="str">
        <f>Summary!B34</f>
        <v>EV = -0.0313878519608082</v>
      </c>
      <c r="M33" s="504"/>
      <c r="N33" s="504"/>
      <c r="O33" s="504"/>
      <c r="P33" s="504"/>
      <c r="Q33" s="504"/>
      <c r="R33" s="504"/>
      <c r="S33" s="504"/>
      <c r="T33" s="504"/>
      <c r="U33" s="504"/>
      <c r="V33" s="504"/>
    </row>
    <row r="34" spans="1:22" x14ac:dyDescent="0.3">
      <c r="A34" s="512" t="str">
        <f>Final!M12</f>
        <v>Strategy Edges</v>
      </c>
      <c r="B34" s="513"/>
      <c r="C34" s="513"/>
      <c r="D34" s="513"/>
      <c r="E34" s="513"/>
      <c r="F34" s="513"/>
      <c r="G34" s="513"/>
      <c r="H34" s="513"/>
      <c r="I34" s="513"/>
      <c r="J34" s="513"/>
      <c r="L34" s="504" t="str">
        <f>Summary!B35</f>
        <v>EV = -3.13878519608082 %</v>
      </c>
      <c r="M34" s="504"/>
      <c r="N34" s="504"/>
      <c r="O34" s="504"/>
      <c r="P34" s="504"/>
      <c r="Q34" s="504"/>
      <c r="R34" s="504"/>
      <c r="S34" s="504"/>
      <c r="T34" s="504"/>
      <c r="U34" s="504"/>
      <c r="V34" s="504"/>
    </row>
    <row r="35" spans="1:22" x14ac:dyDescent="0.3">
      <c r="A35" s="161" t="str">
        <f>Final!M13</f>
        <v>Level</v>
      </c>
      <c r="B35" s="161" t="str">
        <f>Final!N13</f>
        <v>1x2</v>
      </c>
      <c r="C35" s="161" t="str">
        <f>Final!O13</f>
        <v>1x3</v>
      </c>
      <c r="D35" s="161" t="str">
        <f>Final!P13</f>
        <v>1x4</v>
      </c>
      <c r="E35" s="161" t="str">
        <f>Final!Q13</f>
        <v>1x5</v>
      </c>
      <c r="F35" s="161" t="str">
        <f>Final!R13</f>
        <v>1x6</v>
      </c>
      <c r="G35" s="161" t="str">
        <f>Final!S13</f>
        <v>1x7</v>
      </c>
      <c r="H35" s="161" t="str">
        <f>Final!T13</f>
        <v>1x8</v>
      </c>
      <c r="I35" s="161" t="str">
        <f>Final!U13</f>
        <v>1x9</v>
      </c>
      <c r="J35" s="161" t="str">
        <f>Final!V13</f>
        <v>1x10</v>
      </c>
      <c r="L35" s="505" t="s">
        <v>24</v>
      </c>
      <c r="M35" s="505"/>
      <c r="N35" s="505"/>
      <c r="O35" s="505"/>
      <c r="P35" s="505"/>
      <c r="Q35" s="505"/>
      <c r="R35" s="505"/>
      <c r="S35" s="505"/>
      <c r="T35" s="505"/>
      <c r="U35" s="505"/>
      <c r="V35" s="505"/>
    </row>
    <row r="36" spans="1:22" x14ac:dyDescent="0.3">
      <c r="A36" s="161">
        <f>Final!M15</f>
        <v>2</v>
      </c>
      <c r="B36" s="1">
        <f>'Strategy Summary'!B40</f>
        <v>0.45245460253032516</v>
      </c>
      <c r="C36" s="1">
        <f>'Strategy Summary'!C40</f>
        <v>0.59788800537222242</v>
      </c>
      <c r="D36" s="1">
        <f>'Strategy Summary'!D40</f>
        <v>0.66967850368870863</v>
      </c>
      <c r="E36" s="1">
        <f>'Strategy Summary'!E40</f>
        <v>0.70979151165490939</v>
      </c>
      <c r="F36" s="1">
        <f>'Strategy Summary'!F40</f>
        <v>0.73400964654858014</v>
      </c>
      <c r="G36" s="1">
        <f>'Strategy Summary'!G40</f>
        <v>0.74938110656439338</v>
      </c>
      <c r="H36" s="1">
        <f>'Strategy Summary'!H40</f>
        <v>0.75946629490363282</v>
      </c>
      <c r="I36" s="1">
        <f>'Strategy Summary'!I40</f>
        <v>0.76623294356933536</v>
      </c>
      <c r="J36" s="1">
        <f>'Strategy Summary'!J40</f>
        <v>0.77084309039673715</v>
      </c>
      <c r="L36" s="506" t="s">
        <v>25</v>
      </c>
      <c r="M36" s="506"/>
      <c r="N36" s="506"/>
      <c r="O36" s="506"/>
      <c r="P36" s="506"/>
      <c r="Q36" s="506"/>
      <c r="R36" s="506"/>
      <c r="S36" s="506"/>
      <c r="T36" s="506"/>
      <c r="U36" s="506"/>
      <c r="V36" s="506"/>
    </row>
    <row r="37" spans="1:22" x14ac:dyDescent="0.3">
      <c r="A37" s="161">
        <f>Final!M16</f>
        <v>3</v>
      </c>
      <c r="B37" s="1">
        <f>'Strategy Summary'!B41</f>
        <v>0.62940931210061746</v>
      </c>
      <c r="C37" s="1">
        <f>'Strategy Summary'!C41</f>
        <v>0.77103678010466414</v>
      </c>
      <c r="D37" s="1">
        <f>'Strategy Summary'!D41</f>
        <v>0.83218404979905658</v>
      </c>
      <c r="E37" s="1">
        <f>'Strategy Summary'!E41</f>
        <v>0.86332381401893732</v>
      </c>
      <c r="F37" s="1">
        <f>'Strategy Summary'!F41</f>
        <v>0.88097474379986873</v>
      </c>
      <c r="G37" s="1">
        <f>'Strategy Summary'!G41</f>
        <v>0.89170484838327269</v>
      </c>
      <c r="H37" s="1">
        <f>'Strategy Summary'!H41</f>
        <v>0.89853864547173179</v>
      </c>
      <c r="I37" s="1">
        <f>'Strategy Summary'!I41</f>
        <v>0.90303021478314338</v>
      </c>
      <c r="J37" s="1">
        <f>'Strategy Summary'!J41</f>
        <v>0.90604668636042607</v>
      </c>
      <c r="L37" s="510" t="s">
        <v>26</v>
      </c>
      <c r="M37" s="510"/>
      <c r="N37" s="510"/>
      <c r="O37" s="510"/>
      <c r="P37" s="510"/>
      <c r="Q37" s="510"/>
      <c r="R37" s="510"/>
      <c r="S37" s="510"/>
      <c r="T37" s="510"/>
      <c r="U37" s="510"/>
      <c r="V37" s="510"/>
    </row>
    <row r="38" spans="1:22" x14ac:dyDescent="0.3">
      <c r="A38" s="161">
        <f>Final!M17</f>
        <v>4</v>
      </c>
      <c r="B38" s="1">
        <f>'Strategy Summary'!B42</f>
        <v>0.73319918387908534</v>
      </c>
      <c r="C38" s="1">
        <f>'Strategy Summary'!C42</f>
        <v>0.86286796707943791</v>
      </c>
      <c r="D38" s="1">
        <f>'Strategy Summary'!D42</f>
        <v>0.91107218356275599</v>
      </c>
      <c r="E38" s="1">
        <f>'Strategy Summary'!E42</f>
        <v>0.9332167119614555</v>
      </c>
      <c r="F38" s="1">
        <f>'Strategy Summary'!F42</f>
        <v>0.94492774360912524</v>
      </c>
      <c r="G38" s="1">
        <f>'Strategy Summary'!G42</f>
        <v>0.95171988138374108</v>
      </c>
      <c r="H38" s="1">
        <f>'Strategy Summary'!H42</f>
        <v>0.95590854078377052</v>
      </c>
      <c r="I38" s="1">
        <f>'Strategy Summary'!I42</f>
        <v>0.95860100033111806</v>
      </c>
      <c r="J38" s="1">
        <f>'Strategy Summary'!J42</f>
        <v>0.96038147498337123</v>
      </c>
      <c r="L38" s="481" t="str">
        <f>Summary!B39</f>
        <v>2, 3, 4, 5 = Hands to Split</v>
      </c>
      <c r="M38" s="481"/>
      <c r="N38" s="481"/>
      <c r="O38" s="481"/>
      <c r="P38" s="481"/>
      <c r="Q38" s="481"/>
      <c r="R38" s="481"/>
      <c r="S38" s="481"/>
      <c r="T38" s="481"/>
      <c r="U38" s="481"/>
      <c r="V38" s="481"/>
    </row>
    <row r="39" spans="1:22" x14ac:dyDescent="0.3">
      <c r="A39" s="475" t="str">
        <f>Final!M23</f>
        <v>ROI</v>
      </c>
      <c r="B39" s="476"/>
      <c r="C39" s="476"/>
      <c r="D39" s="476"/>
      <c r="E39" s="476"/>
      <c r="F39" s="476"/>
      <c r="G39" s="476"/>
      <c r="H39" s="476"/>
      <c r="I39" s="476"/>
      <c r="J39" s="476"/>
      <c r="L39" s="504" t="s">
        <v>27</v>
      </c>
      <c r="M39" s="504"/>
      <c r="N39" s="504"/>
      <c r="O39" s="504"/>
      <c r="P39" s="504"/>
      <c r="Q39" s="504"/>
      <c r="R39" s="504"/>
      <c r="S39" s="504"/>
      <c r="T39" s="504"/>
      <c r="U39" s="504"/>
      <c r="V39" s="504"/>
    </row>
    <row r="40" spans="1:22" x14ac:dyDescent="0.3">
      <c r="A40" s="161" t="str">
        <f>Final!M24</f>
        <v>Level</v>
      </c>
      <c r="B40" s="161" t="str">
        <f>Final!N24</f>
        <v>1x2</v>
      </c>
      <c r="C40" s="161" t="str">
        <f>Final!O24</f>
        <v>1x3</v>
      </c>
      <c r="D40" s="161" t="str">
        <f>Final!P24</f>
        <v>1x4</v>
      </c>
      <c r="E40" s="161" t="str">
        <f>Final!Q24</f>
        <v>1x5</v>
      </c>
      <c r="F40" s="161" t="str">
        <f>Final!R24</f>
        <v>1x6</v>
      </c>
      <c r="G40" s="161" t="str">
        <f>Final!S24</f>
        <v>1x7</v>
      </c>
      <c r="H40" s="161" t="str">
        <f>Final!T24</f>
        <v>1x8</v>
      </c>
      <c r="I40" s="161" t="str">
        <f>Final!U24</f>
        <v>1x9</v>
      </c>
      <c r="J40" s="161" t="str">
        <f>Final!V24</f>
        <v>1x10</v>
      </c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</row>
    <row r="41" spans="1:22" x14ac:dyDescent="0.3">
      <c r="A41" s="161">
        <f>Final!M25</f>
        <v>2</v>
      </c>
      <c r="B41" s="1">
        <f>'Strategy Summary'!B100</f>
        <v>0.69086853748670474</v>
      </c>
      <c r="C41" s="1">
        <f>'Strategy Summary'!C100</f>
        <v>1.5927574768759418</v>
      </c>
      <c r="D41" s="1">
        <f>'Strategy Summary'!D100</f>
        <v>1.8874196846210187</v>
      </c>
      <c r="E41" s="1">
        <f>'Strategy Summary'!E100</f>
        <v>1.9331394661583639</v>
      </c>
      <c r="F41" s="1">
        <f>'Strategy Summary'!F100</f>
        <v>1.8828092208546321</v>
      </c>
      <c r="G41" s="1">
        <f>'Strategy Summary'!G100</f>
        <v>1.7971790446487894</v>
      </c>
      <c r="H41" s="1">
        <f>'Strategy Summary'!H100</f>
        <v>1.7012649984829196</v>
      </c>
      <c r="I41" s="1">
        <f>'Strategy Summary'!I100</f>
        <v>1.6056385946330058</v>
      </c>
      <c r="J41" s="1">
        <f>'Strategy Summary'!J100</f>
        <v>1.5147004351929576</v>
      </c>
    </row>
    <row r="42" spans="1:22" x14ac:dyDescent="0.3">
      <c r="A42" s="161">
        <f>Final!M26</f>
        <v>3</v>
      </c>
      <c r="B42" s="1">
        <f>'Strategy Summary'!B101</f>
        <v>0.5966116598114084</v>
      </c>
      <c r="C42" s="1">
        <f>'Strategy Summary'!C101</f>
        <v>0.86332253301495687</v>
      </c>
      <c r="D42" s="1">
        <f>'Strategy Summary'!D101</f>
        <v>0.73536767413571702</v>
      </c>
      <c r="E42" s="1">
        <f>'Strategy Summary'!E101</f>
        <v>0.58561410433722805</v>
      </c>
      <c r="F42" s="1">
        <f>'Strategy Summary'!F101</f>
        <v>0.4663788473398579</v>
      </c>
      <c r="G42" s="1">
        <f>'Strategy Summary'!G101</f>
        <v>0.37677263087782581</v>
      </c>
      <c r="H42" s="1">
        <f>'Strategy Summary'!H101</f>
        <v>0.30944532140749276</v>
      </c>
      <c r="I42" s="1">
        <f>'Strategy Summary'!I101</f>
        <v>0.25812912887933681</v>
      </c>
      <c r="J42" s="1">
        <f>'Strategy Summary'!J101</f>
        <v>0.2183272846883659</v>
      </c>
    </row>
    <row r="43" spans="1:22" x14ac:dyDescent="0.3">
      <c r="A43" s="161">
        <f>Final!M27</f>
        <v>4</v>
      </c>
      <c r="B43" s="1">
        <f>'Strategy Summary'!B102</f>
        <v>0.41728557767939511</v>
      </c>
      <c r="C43" s="1">
        <f>'Strategy Summary'!C102</f>
        <v>0.38066692050072171</v>
      </c>
      <c r="D43" s="1">
        <f>'Strategy Summary'!D102</f>
        <v>0.23282559355126162</v>
      </c>
      <c r="E43" s="1">
        <f>'Strategy Summary'!E102</f>
        <v>0.14421164585106011</v>
      </c>
      <c r="F43" s="1">
        <f>'Strategy Summary'!F102</f>
        <v>9.399064572638513E-2</v>
      </c>
      <c r="G43" s="1">
        <f>'Strategy Summary'!G102</f>
        <v>6.4317656178110333E-2</v>
      </c>
      <c r="H43" s="1">
        <f>'Strategy Summary'!H102</f>
        <v>4.5857299811416584E-2</v>
      </c>
      <c r="I43" s="1">
        <f>'Strategy Summary'!I102</f>
        <v>3.3820813963567085E-2</v>
      </c>
      <c r="J43" s="1">
        <f>'Strategy Summary'!J102</f>
        <v>2.5651137698845462E-2</v>
      </c>
    </row>
  </sheetData>
  <sheetProtection sheet="1" objects="1" scenarios="1"/>
  <mergeCells count="18">
    <mergeCell ref="A1:V1"/>
    <mergeCell ref="L39:V39"/>
    <mergeCell ref="L37:V37"/>
    <mergeCell ref="L38:V38"/>
    <mergeCell ref="L2:V2"/>
    <mergeCell ref="A39:J39"/>
    <mergeCell ref="A29:J29"/>
    <mergeCell ref="A34:J34"/>
    <mergeCell ref="B21:C21"/>
    <mergeCell ref="A2:C2"/>
    <mergeCell ref="D2:J2"/>
    <mergeCell ref="A19:J19"/>
    <mergeCell ref="A22:J22"/>
    <mergeCell ref="A25:J25"/>
    <mergeCell ref="L33:V33"/>
    <mergeCell ref="L35:V35"/>
    <mergeCell ref="L36:V36"/>
    <mergeCell ref="L34:V34"/>
  </mergeCells>
  <phoneticPr fontId="16" type="noConversion"/>
  <conditionalFormatting sqref="M23:V32 M4:V13 M15:V21 A30">
    <cfRule type="containsText" dxfId="844" priority="89" operator="containsText" text="S">
      <formula>NOT(ISERROR(SEARCH("S",A4)))</formula>
    </cfRule>
    <cfRule type="containsText" dxfId="843" priority="90" operator="containsText" text="H">
      <formula>NOT(ISERROR(SEARCH("H",A4)))</formula>
    </cfRule>
  </conditionalFormatting>
  <conditionalFormatting sqref="M23:V32 M4:V13 M15:V21 A30">
    <cfRule type="containsText" dxfId="842" priority="88" operator="containsText" text="D">
      <formula>NOT(ISERROR(SEARCH("D",A4)))</formula>
    </cfRule>
  </conditionalFormatting>
  <conditionalFormatting sqref="M23:V32 M4:V13 M15:V21 A30">
    <cfRule type="containsText" dxfId="841" priority="87" operator="containsText" text="R">
      <formula>NOT(ISERROR(SEARCH("R",A4)))</formula>
    </cfRule>
  </conditionalFormatting>
  <conditionalFormatting sqref="M23:V32 M4:V13 M15:V21 A30">
    <cfRule type="cellIs" dxfId="840" priority="86" operator="between">
      <formula>2</formula>
      <formula>5</formula>
    </cfRule>
  </conditionalFormatting>
  <conditionalFormatting sqref="A40:A43">
    <cfRule type="containsText" dxfId="839" priority="84" operator="containsText" text="S">
      <formula>NOT(ISERROR(SEARCH("S",A40)))</formula>
    </cfRule>
    <cfRule type="containsText" dxfId="838" priority="85" operator="containsText" text="H">
      <formula>NOT(ISERROR(SEARCH("H",A40)))</formula>
    </cfRule>
  </conditionalFormatting>
  <conditionalFormatting sqref="A40:A43">
    <cfRule type="containsText" dxfId="837" priority="83" operator="containsText" text="D">
      <formula>NOT(ISERROR(SEARCH("D",A40)))</formula>
    </cfRule>
  </conditionalFormatting>
  <conditionalFormatting sqref="A40:A43">
    <cfRule type="containsText" dxfId="836" priority="82" operator="containsText" text="R">
      <formula>NOT(ISERROR(SEARCH("R",A40)))</formula>
    </cfRule>
  </conditionalFormatting>
  <conditionalFormatting sqref="A40:A43">
    <cfRule type="containsText" dxfId="835" priority="81" operator="containsText" text="P">
      <formula>NOT(ISERROR(SEARCH("P",A40)))</formula>
    </cfRule>
  </conditionalFormatting>
  <conditionalFormatting sqref="B40:J40">
    <cfRule type="containsText" dxfId="834" priority="79" operator="containsText" text="S">
      <formula>NOT(ISERROR(SEARCH("S",B40)))</formula>
    </cfRule>
    <cfRule type="containsText" dxfId="833" priority="80" operator="containsText" text="H">
      <formula>NOT(ISERROR(SEARCH("H",B40)))</formula>
    </cfRule>
  </conditionalFormatting>
  <conditionalFormatting sqref="B40:J40">
    <cfRule type="containsText" dxfId="832" priority="78" operator="containsText" text="D">
      <formula>NOT(ISERROR(SEARCH("D",B40)))</formula>
    </cfRule>
  </conditionalFormatting>
  <conditionalFormatting sqref="B40:J40">
    <cfRule type="containsText" dxfId="831" priority="77" operator="containsText" text="R">
      <formula>NOT(ISERROR(SEARCH("R",B40)))</formula>
    </cfRule>
  </conditionalFormatting>
  <conditionalFormatting sqref="B40:J40">
    <cfRule type="containsText" dxfId="830" priority="76" operator="containsText" text="P">
      <formula>NOT(ISERROR(SEARCH("P",B40)))</formula>
    </cfRule>
  </conditionalFormatting>
  <conditionalFormatting sqref="B41:J43">
    <cfRule type="colorScale" priority="74">
      <colorScale>
        <cfvo type="num" val="0"/>
        <cfvo type="num" val="0"/>
        <cfvo type="max"/>
        <color rgb="FFFF0000"/>
        <color rgb="FFFFEB84"/>
        <color rgb="FF00B050"/>
      </colorScale>
    </cfRule>
    <cfRule type="cellIs" dxfId="829" priority="75" operator="equal">
      <formula>MAX($B$41:$J$43)</formula>
    </cfRule>
  </conditionalFormatting>
  <conditionalFormatting sqref="B30:J30">
    <cfRule type="containsText" dxfId="828" priority="67" operator="containsText" text="S">
      <formula>NOT(ISERROR(SEARCH("S",B30)))</formula>
    </cfRule>
    <cfRule type="containsText" dxfId="827" priority="68" operator="containsText" text="H">
      <formula>NOT(ISERROR(SEARCH("H",B30)))</formula>
    </cfRule>
  </conditionalFormatting>
  <conditionalFormatting sqref="B30:J30">
    <cfRule type="containsText" dxfId="826" priority="66" operator="containsText" text="D">
      <formula>NOT(ISERROR(SEARCH("D",B30)))</formula>
    </cfRule>
  </conditionalFormatting>
  <conditionalFormatting sqref="B30:J30">
    <cfRule type="containsText" dxfId="825" priority="65" operator="containsText" text="R">
      <formula>NOT(ISERROR(SEARCH("R",B30)))</formula>
    </cfRule>
  </conditionalFormatting>
  <conditionalFormatting sqref="B30:J30">
    <cfRule type="containsText" dxfId="824" priority="64" operator="containsText" text="P">
      <formula>NOT(ISERROR(SEARCH("P",B30)))</formula>
    </cfRule>
  </conditionalFormatting>
  <conditionalFormatting sqref="A35:A38">
    <cfRule type="containsText" dxfId="823" priority="29" operator="containsText" text="S">
      <formula>NOT(ISERROR(SEARCH("S",A35)))</formula>
    </cfRule>
    <cfRule type="containsText" dxfId="822" priority="30" operator="containsText" text="H">
      <formula>NOT(ISERROR(SEARCH("H",A35)))</formula>
    </cfRule>
  </conditionalFormatting>
  <conditionalFormatting sqref="A35:A38">
    <cfRule type="containsText" dxfId="821" priority="28" operator="containsText" text="D">
      <formula>NOT(ISERROR(SEARCH("D",A35)))</formula>
    </cfRule>
  </conditionalFormatting>
  <conditionalFormatting sqref="A35:A38">
    <cfRule type="containsText" dxfId="820" priority="27" operator="containsText" text="R">
      <formula>NOT(ISERROR(SEARCH("R",A35)))</formula>
    </cfRule>
  </conditionalFormatting>
  <conditionalFormatting sqref="A35:A38">
    <cfRule type="containsText" dxfId="819" priority="26" operator="containsText" text="P">
      <formula>NOT(ISERROR(SEARCH("P",A35)))</formula>
    </cfRule>
  </conditionalFormatting>
  <conditionalFormatting sqref="B35:J35">
    <cfRule type="containsText" dxfId="818" priority="24" operator="containsText" text="S">
      <formula>NOT(ISERROR(SEARCH("S",B35)))</formula>
    </cfRule>
    <cfRule type="containsText" dxfId="817" priority="25" operator="containsText" text="H">
      <formula>NOT(ISERROR(SEARCH("H",B35)))</formula>
    </cfRule>
  </conditionalFormatting>
  <conditionalFormatting sqref="B35:J35">
    <cfRule type="containsText" dxfId="816" priority="23" operator="containsText" text="D">
      <formula>NOT(ISERROR(SEARCH("D",B35)))</formula>
    </cfRule>
  </conditionalFormatting>
  <conditionalFormatting sqref="B35:J35">
    <cfRule type="containsText" dxfId="815" priority="22" operator="containsText" text="R">
      <formula>NOT(ISERROR(SEARCH("R",B35)))</formula>
    </cfRule>
  </conditionalFormatting>
  <conditionalFormatting sqref="B35:J35">
    <cfRule type="containsText" dxfId="814" priority="21" operator="containsText" text="P">
      <formula>NOT(ISERROR(SEARCH("P",B35)))</formula>
    </cfRule>
  </conditionalFormatting>
  <conditionalFormatting sqref="B36:J38">
    <cfRule type="colorScale" priority="20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B31:J33">
    <cfRule type="colorScale" priority="396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A31:A33">
    <cfRule type="containsText" dxfId="813" priority="18" operator="containsText" text="S">
      <formula>NOT(ISERROR(SEARCH("S",A31)))</formula>
    </cfRule>
    <cfRule type="containsText" dxfId="812" priority="19" operator="containsText" text="H">
      <formula>NOT(ISERROR(SEARCH("H",A31)))</formula>
    </cfRule>
  </conditionalFormatting>
  <conditionalFormatting sqref="A31:A33">
    <cfRule type="containsText" dxfId="811" priority="17" operator="containsText" text="D">
      <formula>NOT(ISERROR(SEARCH("D",A31)))</formula>
    </cfRule>
  </conditionalFormatting>
  <conditionalFormatting sqref="A31:A33">
    <cfRule type="containsText" dxfId="810" priority="16" operator="containsText" text="R">
      <formula>NOT(ISERROR(SEARCH("R",A31)))</formula>
    </cfRule>
  </conditionalFormatting>
  <conditionalFormatting sqref="A31:A33">
    <cfRule type="containsText" dxfId="809" priority="15" operator="containsText" text="P">
      <formula>NOT(ISERROR(SEARCH("P",A31)))</formula>
    </cfRule>
  </conditionalFormatting>
  <conditionalFormatting sqref="B28:C28">
    <cfRule type="cellIs" dxfId="808" priority="13" operator="greaterThan">
      <formula>0</formula>
    </cfRule>
    <cfRule type="cellIs" dxfId="807" priority="14" operator="lessThan">
      <formula>0</formula>
    </cfRule>
  </conditionalFormatting>
  <dataValidations count="19">
    <dataValidation type="whole" allowBlank="1" showInputMessage="1" showErrorMessage="1" sqref="B6" xr:uid="{00000000-0002-0000-0000-000002000000}">
      <formula1>0</formula1>
      <formula2>100</formula2>
    </dataValidation>
    <dataValidation type="whole" allowBlank="1" showInputMessage="1" showErrorMessage="1" sqref="B18" xr:uid="{00000000-0002-0000-0000-000007000000}">
      <formula1>2</formula1>
      <formula2>5</formula2>
    </dataValidation>
    <dataValidation type="textLength" operator="greaterThan" allowBlank="1" showInputMessage="1" showErrorMessage="1" sqref="B20:B21" xr:uid="{DB7CC3A3-DC58-B24B-8A55-F7465E4C5F5A}">
      <formula1>0</formula1>
    </dataValidation>
    <dataValidation type="whole" showInputMessage="1" showErrorMessage="1" sqref="B12" xr:uid="{1A2EE8F2-7D63-6246-A7A7-BF8BCA55D295}">
      <formula1>2</formula1>
      <formula2>5</formula2>
    </dataValidation>
    <dataValidation type="list" allowBlank="1" showInputMessage="1" showErrorMessage="1" sqref="B4" xr:uid="{00000000-0002-0000-0000-000000000000}">
      <formula1>$D$4:$E$4</formula1>
    </dataValidation>
    <dataValidation type="list" allowBlank="1" showInputMessage="1" showErrorMessage="1" sqref="B3" xr:uid="{00000000-0002-0000-0000-000001000000}">
      <formula1>$D$3:$F$3</formula1>
    </dataValidation>
    <dataValidation type="list" allowBlank="1" showInputMessage="1" showErrorMessage="1" sqref="B7" xr:uid="{00000000-0002-0000-0000-000003000000}">
      <formula1>$D$7:$E$7</formula1>
    </dataValidation>
    <dataValidation type="list" allowBlank="1" showInputMessage="1" showErrorMessage="1" sqref="B9:B10" xr:uid="{00000000-0002-0000-0000-000004000000}">
      <formula1>$D$9:$E$9</formula1>
    </dataValidation>
    <dataValidation type="list" allowBlank="1" showInputMessage="1" showErrorMessage="1" sqref="B8" xr:uid="{00000000-0002-0000-0000-000005000000}">
      <formula1>$D$8:$E$8</formula1>
    </dataValidation>
    <dataValidation type="list" allowBlank="1" showInputMessage="1" showErrorMessage="1" sqref="B11" xr:uid="{00000000-0002-0000-0000-000006000000}">
      <formula1>$D$11:$E$11</formula1>
    </dataValidation>
    <dataValidation type="list" allowBlank="1" showInputMessage="1" showErrorMessage="1" sqref="B13" xr:uid="{00000000-0002-0000-0000-000008000000}">
      <formula1>$D$13:$E$13</formula1>
    </dataValidation>
    <dataValidation type="list" allowBlank="1" showInputMessage="1" showErrorMessage="1" sqref="B14" xr:uid="{00000000-0002-0000-0000-000009000000}">
      <formula1>$D$14:$E$14</formula1>
    </dataValidation>
    <dataValidation type="list" allowBlank="1" showInputMessage="1" showErrorMessage="1" sqref="B15" xr:uid="{00000000-0002-0000-0000-00000A000000}">
      <formula1>$D$15:$E$15</formula1>
    </dataValidation>
    <dataValidation type="list" allowBlank="1" showInputMessage="1" showErrorMessage="1" sqref="B17" xr:uid="{00000000-0002-0000-0000-00000B000000}">
      <formula1>$D$17:$F$17</formula1>
    </dataValidation>
    <dataValidation type="list" allowBlank="1" showInputMessage="1" showErrorMessage="1" sqref="B16" xr:uid="{00000000-0002-0000-0000-00000C000000}">
      <formula1>$D$16:$F$16</formula1>
    </dataValidation>
    <dataValidation type="list" operator="greaterThan" allowBlank="1" showInputMessage="1" showErrorMessage="1" sqref="B23" xr:uid="{91D4D8A0-A14C-1C4D-B99A-420B714A263C}">
      <formula1>$D$23:$E$23</formula1>
    </dataValidation>
    <dataValidation type="whole" allowBlank="1" showInputMessage="1" showErrorMessage="1" sqref="B5" xr:uid="{579996C6-703E-4347-B34F-1FFC9E5325FB}">
      <formula1>1</formula1>
      <formula2>100</formula2>
    </dataValidation>
    <dataValidation type="list" operator="greaterThan" allowBlank="1" showInputMessage="1" showErrorMessage="1" sqref="B24" xr:uid="{C841AEF1-EEAD-6142-9A7F-53F5000CF897}">
      <formula1>$D$24:$J$24</formula1>
    </dataValidation>
    <dataValidation type="list" operator="greaterThan" allowBlank="1" showInputMessage="1" showErrorMessage="1" sqref="B26" xr:uid="{EF7B5373-5211-134C-901C-FF10DC19CDC5}">
      <formula1>$D$26:$J$26</formula1>
    </dataValidation>
  </dataValidations>
  <pageMargins left="0.7" right="0.7" top="0.75" bottom="0.75" header="0.3" footer="0.3"/>
  <pageSetup paperSize="9" scale="71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C3DF0-6E8C-B245-A6E5-6AC4938CE562}">
  <dimension ref="A1:AI37"/>
  <sheetViews>
    <sheetView workbookViewId="0">
      <selection sqref="A1:AA1"/>
    </sheetView>
  </sheetViews>
  <sheetFormatPr defaultColWidth="11.19921875" defaultRowHeight="15.6" x14ac:dyDescent="0.3"/>
  <cols>
    <col min="1" max="10" width="8.796875" customWidth="1"/>
    <col min="11" max="11" width="10.69921875" customWidth="1"/>
    <col min="12" max="12" width="8.796875" customWidth="1"/>
    <col min="13" max="13" width="4.796875" customWidth="1"/>
    <col min="14" max="24" width="3.796875" customWidth="1"/>
    <col min="25" max="25" width="6.296875" customWidth="1"/>
    <col min="26" max="26" width="18.796875" customWidth="1"/>
    <col min="27" max="38" width="3.796875" customWidth="1"/>
  </cols>
  <sheetData>
    <row r="1" spans="1:35" ht="26.4" thickBot="1" x14ac:dyDescent="0.55000000000000004">
      <c r="A1" s="575" t="s">
        <v>314</v>
      </c>
      <c r="B1" s="575"/>
      <c r="C1" s="575"/>
      <c r="D1" s="575"/>
      <c r="E1" s="575"/>
      <c r="F1" s="575"/>
      <c r="G1" s="575"/>
      <c r="H1" s="575"/>
      <c r="I1" s="575"/>
      <c r="J1" s="575"/>
      <c r="K1" s="575"/>
      <c r="L1" s="575"/>
      <c r="M1" s="575"/>
      <c r="N1" s="575"/>
      <c r="O1" s="575"/>
      <c r="P1" s="575"/>
      <c r="Q1" s="575"/>
      <c r="R1" s="575"/>
      <c r="S1" s="575"/>
      <c r="T1" s="575"/>
      <c r="U1" s="575"/>
      <c r="V1" s="575"/>
      <c r="W1" s="575"/>
      <c r="X1" s="575"/>
      <c r="Y1" s="575"/>
      <c r="Z1" s="575"/>
      <c r="AA1" s="575"/>
    </row>
    <row r="2" spans="1:35" ht="16.2" thickBot="1" x14ac:dyDescent="0.35">
      <c r="A2" s="125" t="s">
        <v>205</v>
      </c>
      <c r="B2" s="338" t="s">
        <v>204</v>
      </c>
      <c r="C2" s="339" t="s">
        <v>206</v>
      </c>
      <c r="D2" s="339" t="s">
        <v>218</v>
      </c>
      <c r="E2" s="339" t="s">
        <v>209</v>
      </c>
      <c r="F2" s="339" t="s">
        <v>207</v>
      </c>
      <c r="G2" s="410" t="s">
        <v>219</v>
      </c>
      <c r="H2" s="409">
        <v>-3.2215330709743029E-2</v>
      </c>
      <c r="I2" s="340" t="s">
        <v>221</v>
      </c>
      <c r="M2" s="48" t="str">
        <f>Summary!B3</f>
        <v>Hard</v>
      </c>
      <c r="N2" s="48" t="str">
        <f>Summary!C3</f>
        <v>A</v>
      </c>
      <c r="O2" s="48">
        <f>Summary!D3</f>
        <v>2</v>
      </c>
      <c r="P2" s="48">
        <f>Summary!E3</f>
        <v>3</v>
      </c>
      <c r="Q2" s="48">
        <f>Summary!F3</f>
        <v>4</v>
      </c>
      <c r="R2" s="48">
        <f>Summary!G3</f>
        <v>5</v>
      </c>
      <c r="S2" s="48">
        <f>Summary!H3</f>
        <v>6</v>
      </c>
      <c r="T2" s="48">
        <f>Summary!I3</f>
        <v>7</v>
      </c>
      <c r="U2" s="48">
        <f>Summary!J3</f>
        <v>8</v>
      </c>
      <c r="V2" s="48">
        <f>Summary!K3</f>
        <v>9</v>
      </c>
      <c r="W2" s="48">
        <f>Summary!L3</f>
        <v>10</v>
      </c>
      <c r="Y2" s="330" t="str">
        <f>Summary!B34</f>
        <v>EV = -0.0313878519608082</v>
      </c>
      <c r="Z2" s="330"/>
      <c r="AA2" s="330"/>
      <c r="AB2" s="330"/>
      <c r="AC2" s="330"/>
      <c r="AD2" s="330"/>
      <c r="AE2" s="330"/>
      <c r="AF2" s="330"/>
      <c r="AG2" s="330"/>
      <c r="AH2" s="330"/>
      <c r="AI2" s="330"/>
    </row>
    <row r="3" spans="1:35" x14ac:dyDescent="0.3">
      <c r="A3" s="323" t="s">
        <v>22</v>
      </c>
      <c r="B3" s="107">
        <v>4</v>
      </c>
      <c r="C3" s="108">
        <f>B3*Rules!$B$5</f>
        <v>32</v>
      </c>
      <c r="D3" s="341">
        <v>0</v>
      </c>
      <c r="E3" s="108">
        <f>C3-Situation!E4-D3</f>
        <v>32</v>
      </c>
      <c r="F3" s="108">
        <f t="shared" ref="F3:F13" si="0">E3/$E$17</f>
        <v>7.6923076923076927E-2</v>
      </c>
      <c r="G3" s="57"/>
      <c r="H3" s="136">
        <v>-3.2261072721233575E-2</v>
      </c>
      <c r="I3" s="57">
        <f>H3-$H$2</f>
        <v>-4.574201149054602E-5</v>
      </c>
      <c r="M3" s="48" t="str">
        <f>Summary!B4</f>
        <v>5-8</v>
      </c>
      <c r="N3" s="327" t="str">
        <f>Summary!C4</f>
        <v>H</v>
      </c>
      <c r="O3" s="327" t="str">
        <f>Summary!D4</f>
        <v>H</v>
      </c>
      <c r="P3" s="327" t="str">
        <f>Summary!E4</f>
        <v>H</v>
      </c>
      <c r="Q3" s="327" t="str">
        <f>Summary!F4</f>
        <v>H</v>
      </c>
      <c r="R3" s="327" t="str">
        <f>Summary!G4</f>
        <v>H</v>
      </c>
      <c r="S3" s="327" t="str">
        <f>Summary!H4</f>
        <v>H</v>
      </c>
      <c r="T3" s="327" t="str">
        <f>Summary!I4</f>
        <v>H</v>
      </c>
      <c r="U3" s="327" t="str">
        <f>Summary!J4</f>
        <v>H</v>
      </c>
      <c r="V3" s="327" t="str">
        <f>Summary!K4</f>
        <v>H</v>
      </c>
      <c r="W3" s="327" t="str">
        <f>Summary!L4</f>
        <v>H</v>
      </c>
      <c r="Y3" s="330" t="str">
        <f>Summary!B35</f>
        <v>EV = -3.13878519608082 %</v>
      </c>
      <c r="Z3" s="330"/>
      <c r="AA3" s="330"/>
      <c r="AB3" s="330"/>
      <c r="AC3" s="330"/>
      <c r="AD3" s="330"/>
      <c r="AE3" s="330"/>
      <c r="AF3" s="330"/>
      <c r="AG3" s="330"/>
      <c r="AH3" s="330"/>
      <c r="AI3" s="330"/>
    </row>
    <row r="4" spans="1:35" x14ac:dyDescent="0.3">
      <c r="A4" s="324">
        <v>2</v>
      </c>
      <c r="B4" s="93">
        <v>4</v>
      </c>
      <c r="C4" s="1">
        <f>B4*Rules!$B$5</f>
        <v>32</v>
      </c>
      <c r="D4" s="326">
        <v>0</v>
      </c>
      <c r="E4" s="1">
        <f>C4-Situation!E5-D4</f>
        <v>32</v>
      </c>
      <c r="F4" s="1">
        <f t="shared" si="0"/>
        <v>7.6923076923076927E-2</v>
      </c>
      <c r="G4" s="9">
        <f t="shared" ref="G4:G11" si="1">E4/SUM($E$4:$E$12)</f>
        <v>8.3333333333333329E-2</v>
      </c>
      <c r="H4" s="128">
        <v>-3.1759441277632305E-2</v>
      </c>
      <c r="I4" s="9">
        <f t="shared" ref="I4:I12" si="2">H4-$H$2</f>
        <v>4.5588943211072319E-4</v>
      </c>
      <c r="M4" s="48">
        <f>Summary!B5</f>
        <v>9</v>
      </c>
      <c r="N4" s="327" t="str">
        <f>Summary!C5</f>
        <v>H</v>
      </c>
      <c r="O4" s="327" t="str">
        <f>Summary!D5</f>
        <v>H</v>
      </c>
      <c r="P4" s="327" t="str">
        <f>Summary!E5</f>
        <v>D</v>
      </c>
      <c r="Q4" s="327" t="str">
        <f>Summary!F5</f>
        <v>D</v>
      </c>
      <c r="R4" s="327" t="str">
        <f>Summary!G5</f>
        <v>D</v>
      </c>
      <c r="S4" s="327" t="str">
        <f>Summary!H5</f>
        <v>D</v>
      </c>
      <c r="T4" s="327" t="str">
        <f>Summary!I5</f>
        <v>H</v>
      </c>
      <c r="U4" s="327" t="str">
        <f>Summary!J5</f>
        <v>H</v>
      </c>
      <c r="V4" s="327" t="str">
        <f>Summary!K5</f>
        <v>H</v>
      </c>
      <c r="W4" s="327" t="str">
        <f>Summary!L5</f>
        <v>H</v>
      </c>
      <c r="Y4" t="s">
        <v>47</v>
      </c>
      <c r="Z4" s="330">
        <f>Final!R3</f>
        <v>-3.1387851960808177E-2</v>
      </c>
      <c r="AA4" s="330"/>
      <c r="AB4" s="330"/>
      <c r="AC4" s="330"/>
      <c r="AD4" s="330"/>
      <c r="AE4" s="330"/>
      <c r="AF4" s="330"/>
      <c r="AG4" s="330"/>
      <c r="AH4" s="330"/>
      <c r="AI4" s="330"/>
    </row>
    <row r="5" spans="1:35" x14ac:dyDescent="0.3">
      <c r="A5" s="324">
        <v>3</v>
      </c>
      <c r="B5" s="93">
        <v>4</v>
      </c>
      <c r="C5" s="1">
        <f>B5*Rules!$B$5</f>
        <v>32</v>
      </c>
      <c r="D5" s="326">
        <v>0</v>
      </c>
      <c r="E5" s="1">
        <f>C5-Situation!E6-D5</f>
        <v>32</v>
      </c>
      <c r="F5" s="1">
        <f t="shared" si="0"/>
        <v>7.6923076923076927E-2</v>
      </c>
      <c r="G5" s="9">
        <f t="shared" si="1"/>
        <v>8.3333333333333329E-2</v>
      </c>
      <c r="H5" s="128">
        <v>-3.179902790891731E-2</v>
      </c>
      <c r="I5" s="9">
        <f t="shared" si="2"/>
        <v>4.1630280082571858E-4</v>
      </c>
      <c r="M5" s="48">
        <f>Summary!B6</f>
        <v>10</v>
      </c>
      <c r="N5" s="327" t="str">
        <f>Summary!C6</f>
        <v>H</v>
      </c>
      <c r="O5" s="327" t="str">
        <f>Summary!D6</f>
        <v>D</v>
      </c>
      <c r="P5" s="327" t="str">
        <f>Summary!E6</f>
        <v>D</v>
      </c>
      <c r="Q5" s="327" t="str">
        <f>Summary!F6</f>
        <v>D</v>
      </c>
      <c r="R5" s="327" t="str">
        <f>Summary!G6</f>
        <v>D</v>
      </c>
      <c r="S5" s="327" t="str">
        <f>Summary!H6</f>
        <v>D</v>
      </c>
      <c r="T5" s="327" t="str">
        <f>Summary!I6</f>
        <v>D</v>
      </c>
      <c r="U5" s="327" t="str">
        <f>Summary!J6</f>
        <v>D</v>
      </c>
      <c r="V5" s="327" t="str">
        <f>Summary!K6</f>
        <v>D</v>
      </c>
      <c r="W5" s="327" t="str">
        <f>Summary!L6</f>
        <v>H</v>
      </c>
    </row>
    <row r="6" spans="1:35" x14ac:dyDescent="0.3">
      <c r="A6" s="324">
        <v>4</v>
      </c>
      <c r="B6" s="93">
        <v>4</v>
      </c>
      <c r="C6" s="1">
        <f>B6*Rules!$B$5</f>
        <v>32</v>
      </c>
      <c r="D6" s="326">
        <v>0</v>
      </c>
      <c r="E6" s="1">
        <f>C6-Situation!E7-D6</f>
        <v>32</v>
      </c>
      <c r="F6" s="1">
        <f t="shared" si="0"/>
        <v>7.6923076923076927E-2</v>
      </c>
      <c r="G6" s="9">
        <f t="shared" si="1"/>
        <v>8.3333333333333329E-2</v>
      </c>
      <c r="H6" s="128">
        <v>-3.1683124996064294E-2</v>
      </c>
      <c r="I6" s="9">
        <f t="shared" si="2"/>
        <v>5.3220571367873504E-4</v>
      </c>
      <c r="M6" s="48">
        <f>Summary!B7</f>
        <v>11</v>
      </c>
      <c r="N6" s="327" t="str">
        <f>Summary!C7</f>
        <v>H</v>
      </c>
      <c r="O6" s="327" t="str">
        <f>Summary!D7</f>
        <v>D</v>
      </c>
      <c r="P6" s="327" t="str">
        <f>Summary!E7</f>
        <v>D</v>
      </c>
      <c r="Q6" s="327" t="str">
        <f>Summary!F7</f>
        <v>D</v>
      </c>
      <c r="R6" s="327" t="str">
        <f>Summary!G7</f>
        <v>D</v>
      </c>
      <c r="S6" s="327" t="str">
        <f>Summary!H7</f>
        <v>D</v>
      </c>
      <c r="T6" s="327" t="str">
        <f>Summary!I7</f>
        <v>D</v>
      </c>
      <c r="U6" s="327" t="str">
        <f>Summary!J7</f>
        <v>D</v>
      </c>
      <c r="V6" s="327" t="str">
        <f>Summary!K7</f>
        <v>D</v>
      </c>
      <c r="W6" s="327" t="str">
        <f>Summary!L7</f>
        <v>H</v>
      </c>
    </row>
    <row r="7" spans="1:35" x14ac:dyDescent="0.3">
      <c r="A7" s="324">
        <v>5</v>
      </c>
      <c r="B7" s="93">
        <v>4</v>
      </c>
      <c r="C7" s="1">
        <f>B7*Rules!$B$5</f>
        <v>32</v>
      </c>
      <c r="D7" s="326">
        <v>0</v>
      </c>
      <c r="E7" s="1">
        <f>C7-Situation!E8-D7</f>
        <v>32</v>
      </c>
      <c r="F7" s="1">
        <f t="shared" si="0"/>
        <v>7.6923076923076927E-2</v>
      </c>
      <c r="G7" s="9">
        <f t="shared" si="1"/>
        <v>8.3333333333333329E-2</v>
      </c>
      <c r="H7" s="128">
        <v>-3.1530192995035122E-2</v>
      </c>
      <c r="I7" s="9">
        <f t="shared" si="2"/>
        <v>6.851377147079063E-4</v>
      </c>
      <c r="M7" s="48">
        <f>Summary!B8</f>
        <v>12</v>
      </c>
      <c r="N7" s="327" t="str">
        <f>Summary!C8</f>
        <v>H</v>
      </c>
      <c r="O7" s="327" t="str">
        <f>Summary!D8</f>
        <v>H</v>
      </c>
      <c r="P7" s="327" t="str">
        <f>Summary!E8</f>
        <v>H</v>
      </c>
      <c r="Q7" s="327" t="str">
        <f>Summary!F8</f>
        <v>S</v>
      </c>
      <c r="R7" s="327" t="str">
        <f>Summary!G8</f>
        <v>S</v>
      </c>
      <c r="S7" s="327" t="str">
        <f>Summary!H8</f>
        <v>S</v>
      </c>
      <c r="T7" s="327" t="str">
        <f>Summary!I8</f>
        <v>H</v>
      </c>
      <c r="U7" s="327" t="str">
        <f>Summary!J8</f>
        <v>H</v>
      </c>
      <c r="V7" s="327" t="str">
        <f>Summary!K8</f>
        <v>H</v>
      </c>
      <c r="W7" s="327" t="str">
        <f>Summary!L8</f>
        <v>H</v>
      </c>
    </row>
    <row r="8" spans="1:35" x14ac:dyDescent="0.3">
      <c r="A8" s="324">
        <v>6</v>
      </c>
      <c r="B8" s="93">
        <v>4</v>
      </c>
      <c r="C8" s="1">
        <f>B8*Rules!$B$5</f>
        <v>32</v>
      </c>
      <c r="D8" s="326">
        <v>0</v>
      </c>
      <c r="E8" s="1">
        <f>C8-Situation!E9-D8</f>
        <v>32</v>
      </c>
      <c r="F8" s="1">
        <f t="shared" si="0"/>
        <v>7.6923076923076927E-2</v>
      </c>
      <c r="G8" s="9">
        <f t="shared" si="1"/>
        <v>8.3333333333333329E-2</v>
      </c>
      <c r="H8" s="128">
        <v>-3.1785172206234336E-2</v>
      </c>
      <c r="I8" s="9">
        <f t="shared" si="2"/>
        <v>4.30158503508693E-4</v>
      </c>
      <c r="M8" s="48">
        <f>Summary!B9</f>
        <v>13</v>
      </c>
      <c r="N8" s="327" t="str">
        <f>Summary!C9</f>
        <v>H</v>
      </c>
      <c r="O8" s="327" t="str">
        <f>Summary!D9</f>
        <v>S</v>
      </c>
      <c r="P8" s="327" t="str">
        <f>Summary!E9</f>
        <v>S</v>
      </c>
      <c r="Q8" s="327" t="str">
        <f>Summary!F9</f>
        <v>S</v>
      </c>
      <c r="R8" s="327" t="str">
        <f>Summary!G9</f>
        <v>S</v>
      </c>
      <c r="S8" s="327" t="str">
        <f>Summary!H9</f>
        <v>S</v>
      </c>
      <c r="T8" s="327" t="str">
        <f>Summary!I9</f>
        <v>H</v>
      </c>
      <c r="U8" s="327" t="str">
        <f>Summary!J9</f>
        <v>H</v>
      </c>
      <c r="V8" s="327" t="str">
        <f>Summary!K9</f>
        <v>H</v>
      </c>
      <c r="W8" s="327" t="str">
        <f>Summary!L9</f>
        <v>H</v>
      </c>
    </row>
    <row r="9" spans="1:35" x14ac:dyDescent="0.3">
      <c r="A9" s="324">
        <v>7</v>
      </c>
      <c r="B9" s="93">
        <v>4</v>
      </c>
      <c r="C9" s="1">
        <f>B9*Rules!$B$5</f>
        <v>32</v>
      </c>
      <c r="D9" s="326">
        <v>0</v>
      </c>
      <c r="E9" s="1">
        <f>C9-Situation!E10-D9</f>
        <v>32</v>
      </c>
      <c r="F9" s="1">
        <f t="shared" si="0"/>
        <v>7.6923076923076927E-2</v>
      </c>
      <c r="G9" s="9">
        <f t="shared" si="1"/>
        <v>8.3333333333333329E-2</v>
      </c>
      <c r="H9" s="128">
        <v>-3.2041288637419285E-2</v>
      </c>
      <c r="I9" s="9">
        <f t="shared" si="2"/>
        <v>1.7404207232374347E-4</v>
      </c>
      <c r="M9" s="48">
        <f>Summary!B10</f>
        <v>14</v>
      </c>
      <c r="N9" s="327" t="str">
        <f>Summary!C10</f>
        <v>H</v>
      </c>
      <c r="O9" s="327" t="str">
        <f>Summary!D10</f>
        <v>S</v>
      </c>
      <c r="P9" s="327" t="str">
        <f>Summary!E10</f>
        <v>S</v>
      </c>
      <c r="Q9" s="327" t="str">
        <f>Summary!F10</f>
        <v>S</v>
      </c>
      <c r="R9" s="327" t="str">
        <f>Summary!G10</f>
        <v>S</v>
      </c>
      <c r="S9" s="327" t="str">
        <f>Summary!H10</f>
        <v>S</v>
      </c>
      <c r="T9" s="327" t="str">
        <f>Summary!I10</f>
        <v>H</v>
      </c>
      <c r="U9" s="327" t="str">
        <f>Summary!J10</f>
        <v>H</v>
      </c>
      <c r="V9" s="327" t="str">
        <f>Summary!K10</f>
        <v>H</v>
      </c>
      <c r="W9" s="327" t="str">
        <f>Summary!L10</f>
        <v>H</v>
      </c>
    </row>
    <row r="10" spans="1:35" x14ac:dyDescent="0.3">
      <c r="A10" s="324">
        <v>8</v>
      </c>
      <c r="B10" s="93">
        <v>4</v>
      </c>
      <c r="C10" s="1">
        <f>B10*Rules!$B$5</f>
        <v>32</v>
      </c>
      <c r="D10" s="326">
        <v>0</v>
      </c>
      <c r="E10" s="1">
        <f>C10-Situation!E11-D10</f>
        <v>32</v>
      </c>
      <c r="F10" s="1">
        <f t="shared" si="0"/>
        <v>7.6923076923076927E-2</v>
      </c>
      <c r="G10" s="9">
        <f t="shared" si="1"/>
        <v>8.3333333333333329E-2</v>
      </c>
      <c r="H10" s="128">
        <v>-3.2375367104492625E-2</v>
      </c>
      <c r="I10" s="9">
        <f t="shared" si="2"/>
        <v>-1.6003639474959641E-4</v>
      </c>
      <c r="M10" s="48">
        <f>Summary!B11</f>
        <v>15</v>
      </c>
      <c r="N10" s="327" t="str">
        <f>Summary!C11</f>
        <v>H</v>
      </c>
      <c r="O10" s="327" t="str">
        <f>Summary!D11</f>
        <v>S</v>
      </c>
      <c r="P10" s="327" t="str">
        <f>Summary!E11</f>
        <v>S</v>
      </c>
      <c r="Q10" s="327" t="str">
        <f>Summary!F11</f>
        <v>S</v>
      </c>
      <c r="R10" s="327" t="str">
        <f>Summary!G11</f>
        <v>S</v>
      </c>
      <c r="S10" s="327" t="str">
        <f>Summary!H11</f>
        <v>S</v>
      </c>
      <c r="T10" s="327" t="str">
        <f>Summary!I11</f>
        <v>H</v>
      </c>
      <c r="U10" s="327" t="str">
        <f>Summary!J11</f>
        <v>H</v>
      </c>
      <c r="V10" s="327" t="str">
        <f>Summary!K11</f>
        <v>H</v>
      </c>
      <c r="W10" s="327" t="str">
        <f>Summary!L11</f>
        <v>H</v>
      </c>
    </row>
    <row r="11" spans="1:35" x14ac:dyDescent="0.3">
      <c r="A11" s="324">
        <v>9</v>
      </c>
      <c r="B11" s="93">
        <v>4</v>
      </c>
      <c r="C11" s="1">
        <f>B11*Rules!$B$5</f>
        <v>32</v>
      </c>
      <c r="D11" s="326">
        <v>0</v>
      </c>
      <c r="E11" s="1">
        <f>C11-Situation!E12-D11</f>
        <v>32</v>
      </c>
      <c r="F11" s="1">
        <f t="shared" si="0"/>
        <v>7.6923076923076927E-2</v>
      </c>
      <c r="G11" s="9">
        <f t="shared" si="1"/>
        <v>8.3333333333333329E-2</v>
      </c>
      <c r="H11" s="128">
        <v>-3.2837423802074994E-2</v>
      </c>
      <c r="I11" s="9">
        <f t="shared" si="2"/>
        <v>-6.2209309233196564E-4</v>
      </c>
      <c r="M11" s="48">
        <f>Summary!B12</f>
        <v>16</v>
      </c>
      <c r="N11" s="327" t="str">
        <f>Summary!C12</f>
        <v>S</v>
      </c>
      <c r="O11" s="327" t="str">
        <f>Summary!D12</f>
        <v>S</v>
      </c>
      <c r="P11" s="327" t="str">
        <f>Summary!E12</f>
        <v>S</v>
      </c>
      <c r="Q11" s="327" t="str">
        <f>Summary!F12</f>
        <v>S</v>
      </c>
      <c r="R11" s="327" t="str">
        <f>Summary!G12</f>
        <v>S</v>
      </c>
      <c r="S11" s="327" t="str">
        <f>Summary!H12</f>
        <v>S</v>
      </c>
      <c r="T11" s="327" t="str">
        <f>Summary!I12</f>
        <v>H</v>
      </c>
      <c r="U11" s="327" t="str">
        <f>Summary!J12</f>
        <v>H</v>
      </c>
      <c r="V11" s="327" t="str">
        <f>Summary!K12</f>
        <v>H</v>
      </c>
      <c r="W11" s="327" t="str">
        <f>Summary!L12</f>
        <v>H</v>
      </c>
    </row>
    <row r="12" spans="1:35" ht="16.2" thickBot="1" x14ac:dyDescent="0.35">
      <c r="A12" s="391">
        <v>10</v>
      </c>
      <c r="B12" s="411">
        <f>4*Rules!B6</f>
        <v>16</v>
      </c>
      <c r="C12" s="26">
        <f>SUM(C13:C16)</f>
        <v>128</v>
      </c>
      <c r="D12" s="412">
        <f>SUM(D13:D16)</f>
        <v>0</v>
      </c>
      <c r="E12" s="26">
        <f>SUM(E13:E16)</f>
        <v>128</v>
      </c>
      <c r="F12" s="26">
        <f t="shared" si="0"/>
        <v>0.30769230769230771</v>
      </c>
      <c r="G12" s="27">
        <f>E12/SUM($E$4:$E$12)</f>
        <v>0.33333333333333331</v>
      </c>
      <c r="H12" s="137">
        <v>-3.3936117699315815E-2</v>
      </c>
      <c r="I12" s="10">
        <f t="shared" si="2"/>
        <v>-1.7207869895727868E-3</v>
      </c>
      <c r="M12" s="48" t="str">
        <f>Summary!B13</f>
        <v>17-21</v>
      </c>
      <c r="N12" s="327" t="str">
        <f>Summary!C13</f>
        <v>S</v>
      </c>
      <c r="O12" s="327" t="str">
        <f>Summary!D13</f>
        <v>S</v>
      </c>
      <c r="P12" s="327" t="str">
        <f>Summary!E13</f>
        <v>S</v>
      </c>
      <c r="Q12" s="327" t="str">
        <f>Summary!F13</f>
        <v>S</v>
      </c>
      <c r="R12" s="327" t="str">
        <f>Summary!G13</f>
        <v>S</v>
      </c>
      <c r="S12" s="327" t="str">
        <f>Summary!H13</f>
        <v>S</v>
      </c>
      <c r="T12" s="327" t="str">
        <f>Summary!I13</f>
        <v>S</v>
      </c>
      <c r="U12" s="327" t="str">
        <f>Summary!J13</f>
        <v>S</v>
      </c>
      <c r="V12" s="327" t="str">
        <f>Summary!K13</f>
        <v>S</v>
      </c>
      <c r="W12" s="327" t="str">
        <f>Summary!L13</f>
        <v>S</v>
      </c>
    </row>
    <row r="13" spans="1:35" x14ac:dyDescent="0.3">
      <c r="A13" s="413">
        <v>10</v>
      </c>
      <c r="B13" s="414">
        <v>4</v>
      </c>
      <c r="C13" s="415">
        <f>B13*Rules!$B$5</f>
        <v>32</v>
      </c>
      <c r="D13" s="425">
        <v>0</v>
      </c>
      <c r="E13" s="415">
        <f>C13-Situation!E13-D13</f>
        <v>32</v>
      </c>
      <c r="F13" s="415">
        <f t="shared" si="0"/>
        <v>7.6923076923076927E-2</v>
      </c>
      <c r="G13" s="416"/>
      <c r="H13" s="322"/>
      <c r="I13" s="322"/>
      <c r="M13" s="48" t="str">
        <f>Summary!B14</f>
        <v>Soft</v>
      </c>
      <c r="N13" s="48" t="str">
        <f>Summary!C14</f>
        <v>A</v>
      </c>
      <c r="O13" s="48">
        <f>Summary!D14</f>
        <v>2</v>
      </c>
      <c r="P13" s="48">
        <f>Summary!E14</f>
        <v>3</v>
      </c>
      <c r="Q13" s="48">
        <f>Summary!F14</f>
        <v>4</v>
      </c>
      <c r="R13" s="48">
        <f>Summary!G14</f>
        <v>5</v>
      </c>
      <c r="S13" s="48">
        <f>Summary!H14</f>
        <v>6</v>
      </c>
      <c r="T13" s="48">
        <f>Summary!I14</f>
        <v>7</v>
      </c>
      <c r="U13" s="48">
        <f>Summary!J14</f>
        <v>8</v>
      </c>
      <c r="V13" s="48">
        <f>Summary!K14</f>
        <v>9</v>
      </c>
      <c r="W13" s="48">
        <f>Summary!L14</f>
        <v>10</v>
      </c>
    </row>
    <row r="14" spans="1:35" x14ac:dyDescent="0.3">
      <c r="A14" s="417" t="s">
        <v>285</v>
      </c>
      <c r="B14" s="418">
        <v>4</v>
      </c>
      <c r="C14" s="419">
        <f>B14*Rules!$B$5</f>
        <v>32</v>
      </c>
      <c r="D14" s="426">
        <v>0</v>
      </c>
      <c r="E14" s="419">
        <f>C14-Situation!E14-D14</f>
        <v>32</v>
      </c>
      <c r="F14" s="419">
        <f t="shared" ref="F14:F16" si="3">E14/$E$17</f>
        <v>7.6923076923076927E-2</v>
      </c>
      <c r="G14" s="420"/>
      <c r="H14" s="322"/>
      <c r="I14" s="322"/>
      <c r="M14" s="48">
        <f>Summary!B15</f>
        <v>13</v>
      </c>
      <c r="N14" s="327" t="str">
        <f>Summary!C15</f>
        <v>H</v>
      </c>
      <c r="O14" s="327" t="str">
        <f>Summary!D15</f>
        <v>H</v>
      </c>
      <c r="P14" s="327" t="str">
        <f>Summary!E15</f>
        <v>H</v>
      </c>
      <c r="Q14" s="327" t="str">
        <f>Summary!F15</f>
        <v>H</v>
      </c>
      <c r="R14" s="327" t="str">
        <f>Summary!G15</f>
        <v>H</v>
      </c>
      <c r="S14" s="327" t="str">
        <f>Summary!H15</f>
        <v>D</v>
      </c>
      <c r="T14" s="327" t="str">
        <f>Summary!I15</f>
        <v>H</v>
      </c>
      <c r="U14" s="327" t="str">
        <f>Summary!J15</f>
        <v>H</v>
      </c>
      <c r="V14" s="327" t="str">
        <f>Summary!K15</f>
        <v>H</v>
      </c>
      <c r="W14" s="327" t="str">
        <f>Summary!L15</f>
        <v>H</v>
      </c>
    </row>
    <row r="15" spans="1:35" x14ac:dyDescent="0.3">
      <c r="A15" s="417" t="s">
        <v>286</v>
      </c>
      <c r="B15" s="418">
        <v>4</v>
      </c>
      <c r="C15" s="419">
        <f>B15*Rules!$B$5</f>
        <v>32</v>
      </c>
      <c r="D15" s="426">
        <v>0</v>
      </c>
      <c r="E15" s="419">
        <f>C15-Situation!E15-D15</f>
        <v>32</v>
      </c>
      <c r="F15" s="419">
        <f t="shared" si="3"/>
        <v>7.6923076923076927E-2</v>
      </c>
      <c r="G15" s="420"/>
      <c r="H15" s="322"/>
      <c r="I15" s="322"/>
      <c r="M15" s="48">
        <f>Summary!B16</f>
        <v>14</v>
      </c>
      <c r="N15" s="327" t="str">
        <f>Summary!C16</f>
        <v>H</v>
      </c>
      <c r="O15" s="327" t="str">
        <f>Summary!D16</f>
        <v>H</v>
      </c>
      <c r="P15" s="327" t="str">
        <f>Summary!E16</f>
        <v>H</v>
      </c>
      <c r="Q15" s="327" t="str">
        <f>Summary!F16</f>
        <v>H</v>
      </c>
      <c r="R15" s="327" t="str">
        <f>Summary!G16</f>
        <v>D</v>
      </c>
      <c r="S15" s="327" t="str">
        <f>Summary!H16</f>
        <v>D</v>
      </c>
      <c r="T15" s="327" t="str">
        <f>Summary!I16</f>
        <v>H</v>
      </c>
      <c r="U15" s="327" t="str">
        <f>Summary!J16</f>
        <v>H</v>
      </c>
      <c r="V15" s="327" t="str">
        <f>Summary!K16</f>
        <v>H</v>
      </c>
      <c r="W15" s="327" t="str">
        <f>Summary!L16</f>
        <v>H</v>
      </c>
    </row>
    <row r="16" spans="1:35" ht="16.2" thickBot="1" x14ac:dyDescent="0.35">
      <c r="A16" s="421" t="s">
        <v>287</v>
      </c>
      <c r="B16" s="422">
        <v>4</v>
      </c>
      <c r="C16" s="423">
        <f>B16*Rules!$B$5</f>
        <v>32</v>
      </c>
      <c r="D16" s="427">
        <v>0</v>
      </c>
      <c r="E16" s="423">
        <f>C16-Situation!E16-D16</f>
        <v>32</v>
      </c>
      <c r="F16" s="423">
        <f t="shared" si="3"/>
        <v>7.6923076923076927E-2</v>
      </c>
      <c r="G16" s="424"/>
      <c r="H16" s="322"/>
      <c r="I16" s="322"/>
      <c r="M16" s="48">
        <f>Summary!B17</f>
        <v>15</v>
      </c>
      <c r="N16" s="327" t="str">
        <f>Summary!C17</f>
        <v>H</v>
      </c>
      <c r="O16" s="327" t="str">
        <f>Summary!D17</f>
        <v>H</v>
      </c>
      <c r="P16" s="327" t="str">
        <f>Summary!E17</f>
        <v>H</v>
      </c>
      <c r="Q16" s="327" t="str">
        <f>Summary!F17</f>
        <v>H</v>
      </c>
      <c r="R16" s="327" t="str">
        <f>Summary!G17</f>
        <v>D</v>
      </c>
      <c r="S16" s="327" t="str">
        <f>Summary!H17</f>
        <v>D</v>
      </c>
      <c r="T16" s="327" t="str">
        <f>Summary!I17</f>
        <v>H</v>
      </c>
      <c r="U16" s="327" t="str">
        <f>Summary!J17</f>
        <v>H</v>
      </c>
      <c r="V16" s="327" t="str">
        <f>Summary!K17</f>
        <v>H</v>
      </c>
      <c r="W16" s="327" t="str">
        <f>Summary!L17</f>
        <v>H</v>
      </c>
    </row>
    <row r="17" spans="1:23" ht="16.2" thickBot="1" x14ac:dyDescent="0.35">
      <c r="A17" s="329"/>
      <c r="B17" s="105">
        <f>SUM(B3:B12)</f>
        <v>52</v>
      </c>
      <c r="C17" s="106">
        <f>SUM(C3:C12)</f>
        <v>416</v>
      </c>
      <c r="D17" s="408"/>
      <c r="E17" s="106">
        <f>SUM(E3:E12)</f>
        <v>416</v>
      </c>
      <c r="F17" s="106"/>
      <c r="G17" s="342"/>
      <c r="M17" s="48">
        <f>Summary!B18</f>
        <v>16</v>
      </c>
      <c r="N17" s="327" t="str">
        <f>Summary!C18</f>
        <v>H</v>
      </c>
      <c r="O17" s="327" t="str">
        <f>Summary!D18</f>
        <v>H</v>
      </c>
      <c r="P17" s="327" t="str">
        <f>Summary!E18</f>
        <v>H</v>
      </c>
      <c r="Q17" s="327" t="str">
        <f>Summary!F18</f>
        <v>D</v>
      </c>
      <c r="R17" s="327" t="str">
        <f>Summary!G18</f>
        <v>D</v>
      </c>
      <c r="S17" s="327" t="str">
        <f>Summary!H18</f>
        <v>D</v>
      </c>
      <c r="T17" s="327" t="str">
        <f>Summary!I18</f>
        <v>H</v>
      </c>
      <c r="U17" s="327" t="str">
        <f>Summary!J18</f>
        <v>H</v>
      </c>
      <c r="V17" s="327" t="str">
        <f>Summary!K18</f>
        <v>H</v>
      </c>
      <c r="W17" s="327" t="str">
        <f>Summary!L18</f>
        <v>H</v>
      </c>
    </row>
    <row r="18" spans="1:23" ht="16.2" thickBot="1" x14ac:dyDescent="0.35">
      <c r="M18" s="48">
        <f>Summary!B19</f>
        <v>17</v>
      </c>
      <c r="N18" s="327" t="str">
        <f>Summary!C19</f>
        <v>H</v>
      </c>
      <c r="O18" s="327" t="str">
        <f>Summary!D19</f>
        <v>H</v>
      </c>
      <c r="P18" s="327" t="str">
        <f>Summary!E19</f>
        <v>D</v>
      </c>
      <c r="Q18" s="327" t="str">
        <f>Summary!F19</f>
        <v>D</v>
      </c>
      <c r="R18" s="327" t="str">
        <f>Summary!G19</f>
        <v>D</v>
      </c>
      <c r="S18" s="327" t="str">
        <f>Summary!H19</f>
        <v>D</v>
      </c>
      <c r="T18" s="327" t="str">
        <f>Summary!I19</f>
        <v>H</v>
      </c>
      <c r="U18" s="327" t="str">
        <f>Summary!J19</f>
        <v>H</v>
      </c>
      <c r="V18" s="327" t="str">
        <f>Summary!K19</f>
        <v>H</v>
      </c>
      <c r="W18" s="327" t="str">
        <f>Summary!L19</f>
        <v>H</v>
      </c>
    </row>
    <row r="19" spans="1:23" x14ac:dyDescent="0.3">
      <c r="A19" s="331" t="s">
        <v>22</v>
      </c>
      <c r="B19" s="332">
        <v>2</v>
      </c>
      <c r="C19" s="332">
        <v>3</v>
      </c>
      <c r="D19" s="332">
        <v>4</v>
      </c>
      <c r="E19" s="332">
        <v>5</v>
      </c>
      <c r="F19" s="332">
        <v>6</v>
      </c>
      <c r="G19" s="332">
        <v>7</v>
      </c>
      <c r="H19" s="332">
        <v>8</v>
      </c>
      <c r="I19" s="332">
        <v>9</v>
      </c>
      <c r="J19" s="332">
        <v>10</v>
      </c>
      <c r="K19" s="333" t="s">
        <v>2</v>
      </c>
      <c r="L19" s="328"/>
      <c r="M19" s="48">
        <f>Summary!B20</f>
        <v>18</v>
      </c>
      <c r="N19" s="327" t="str">
        <f>Summary!C20</f>
        <v>S</v>
      </c>
      <c r="O19" s="327" t="str">
        <f>Summary!D20</f>
        <v>S</v>
      </c>
      <c r="P19" s="327" t="str">
        <f>Summary!E20</f>
        <v>D</v>
      </c>
      <c r="Q19" s="327" t="str">
        <f>Summary!F20</f>
        <v>D</v>
      </c>
      <c r="R19" s="327" t="str">
        <f>Summary!G20</f>
        <v>D</v>
      </c>
      <c r="S19" s="327" t="str">
        <f>Summary!H20</f>
        <v>D</v>
      </c>
      <c r="T19" s="327" t="str">
        <f>Summary!I20</f>
        <v>S</v>
      </c>
      <c r="U19" s="327" t="str">
        <f>Summary!J20</f>
        <v>S</v>
      </c>
      <c r="V19" s="327" t="str">
        <f>Summary!K20</f>
        <v>H</v>
      </c>
      <c r="W19" s="327" t="str">
        <f>Summary!L20</f>
        <v>H</v>
      </c>
    </row>
    <row r="20" spans="1:23" ht="16.2" thickBot="1" x14ac:dyDescent="0.35">
      <c r="A20" s="94">
        <f>E3</f>
        <v>32</v>
      </c>
      <c r="B20" s="109">
        <f>E4</f>
        <v>32</v>
      </c>
      <c r="C20" s="109">
        <f>E5</f>
        <v>32</v>
      </c>
      <c r="D20" s="109">
        <f>E6</f>
        <v>32</v>
      </c>
      <c r="E20" s="109">
        <f>E7</f>
        <v>32</v>
      </c>
      <c r="F20" s="109">
        <f>E8</f>
        <v>32</v>
      </c>
      <c r="G20" s="109">
        <f>E9</f>
        <v>32</v>
      </c>
      <c r="H20" s="109">
        <f>E10</f>
        <v>32</v>
      </c>
      <c r="I20" s="109">
        <f>E11</f>
        <v>32</v>
      </c>
      <c r="J20" s="109">
        <f>E12</f>
        <v>128</v>
      </c>
      <c r="K20" s="10">
        <f>SUM(A20:J20)</f>
        <v>416</v>
      </c>
      <c r="L20" s="128"/>
      <c r="M20" s="48">
        <f>Summary!B21</f>
        <v>19</v>
      </c>
      <c r="N20" s="327" t="str">
        <f>Summary!C21</f>
        <v>S</v>
      </c>
      <c r="O20" s="327" t="str">
        <f>Summary!D21</f>
        <v>S</v>
      </c>
      <c r="P20" s="327" t="str">
        <f>Summary!E21</f>
        <v>S</v>
      </c>
      <c r="Q20" s="327" t="str">
        <f>Summary!F21</f>
        <v>S</v>
      </c>
      <c r="R20" s="327" t="str">
        <f>Summary!G21</f>
        <v>S</v>
      </c>
      <c r="S20" s="327" t="str">
        <f>Summary!H21</f>
        <v>S</v>
      </c>
      <c r="T20" s="327" t="str">
        <f>Summary!I21</f>
        <v>S</v>
      </c>
      <c r="U20" s="327" t="str">
        <f>Summary!J21</f>
        <v>S</v>
      </c>
      <c r="V20" s="327" t="str">
        <f>Summary!K21</f>
        <v>S</v>
      </c>
      <c r="W20" s="327" t="str">
        <f>Summary!L21</f>
        <v>S</v>
      </c>
    </row>
    <row r="21" spans="1:23" x14ac:dyDescent="0.3">
      <c r="A21" s="107">
        <f t="shared" ref="A21:J21" si="4">A20/$K$20</f>
        <v>7.6923076923076927E-2</v>
      </c>
      <c r="B21" s="108">
        <f t="shared" si="4"/>
        <v>7.6923076923076927E-2</v>
      </c>
      <c r="C21" s="108">
        <f t="shared" si="4"/>
        <v>7.6923076923076927E-2</v>
      </c>
      <c r="D21" s="108">
        <f t="shared" si="4"/>
        <v>7.6923076923076927E-2</v>
      </c>
      <c r="E21" s="108">
        <f t="shared" si="4"/>
        <v>7.6923076923076927E-2</v>
      </c>
      <c r="F21" s="108">
        <f t="shared" si="4"/>
        <v>7.6923076923076927E-2</v>
      </c>
      <c r="G21" s="108">
        <f t="shared" si="4"/>
        <v>7.6923076923076927E-2</v>
      </c>
      <c r="H21" s="108">
        <f t="shared" si="4"/>
        <v>7.6923076923076927E-2</v>
      </c>
      <c r="I21" s="108">
        <f t="shared" si="4"/>
        <v>7.6923076923076927E-2</v>
      </c>
      <c r="J21" s="108">
        <f t="shared" si="4"/>
        <v>0.30769230769230771</v>
      </c>
      <c r="K21" s="335" t="s">
        <v>207</v>
      </c>
      <c r="L21" s="128"/>
      <c r="M21" s="392">
        <f>Summary!B22</f>
        <v>20</v>
      </c>
      <c r="N21" s="393" t="str">
        <f>Summary!C22</f>
        <v>S</v>
      </c>
      <c r="O21" s="393" t="str">
        <f>Summary!D22</f>
        <v>S</v>
      </c>
      <c r="P21" s="393" t="str">
        <f>Summary!E22</f>
        <v>S</v>
      </c>
      <c r="Q21" s="393" t="str">
        <f>Summary!F22</f>
        <v>S</v>
      </c>
      <c r="R21" s="393" t="str">
        <f>Summary!G22</f>
        <v>S</v>
      </c>
      <c r="S21" s="393" t="str">
        <f>Summary!H22</f>
        <v>S</v>
      </c>
      <c r="T21" s="393" t="str">
        <f>Summary!I22</f>
        <v>S</v>
      </c>
      <c r="U21" s="393" t="str">
        <f>Summary!J22</f>
        <v>S</v>
      </c>
      <c r="V21" s="393" t="str">
        <f>Summary!K22</f>
        <v>S</v>
      </c>
      <c r="W21" s="393" t="str">
        <f>Summary!L22</f>
        <v>S</v>
      </c>
    </row>
    <row r="22" spans="1:23" x14ac:dyDescent="0.3">
      <c r="A22" s="93"/>
      <c r="B22" s="1">
        <f t="shared" ref="B22:J22" si="5">B21/SUM($B$21:$J$21)</f>
        <v>8.3333333333333329E-2</v>
      </c>
      <c r="C22" s="1">
        <f t="shared" si="5"/>
        <v>8.3333333333333329E-2</v>
      </c>
      <c r="D22" s="1">
        <f t="shared" si="5"/>
        <v>8.3333333333333329E-2</v>
      </c>
      <c r="E22" s="1">
        <f t="shared" si="5"/>
        <v>8.3333333333333329E-2</v>
      </c>
      <c r="F22" s="1">
        <f t="shared" si="5"/>
        <v>8.3333333333333329E-2</v>
      </c>
      <c r="G22" s="1">
        <f t="shared" si="5"/>
        <v>8.3333333333333329E-2</v>
      </c>
      <c r="H22" s="1">
        <f t="shared" si="5"/>
        <v>8.3333333333333329E-2</v>
      </c>
      <c r="I22" s="1">
        <f t="shared" si="5"/>
        <v>8.3333333333333329E-2</v>
      </c>
      <c r="J22" s="1">
        <f t="shared" si="5"/>
        <v>0.33333333333333331</v>
      </c>
      <c r="K22" s="336" t="s">
        <v>219</v>
      </c>
      <c r="L22" s="128"/>
      <c r="M22" s="48" t="str">
        <f>Summary!B23</f>
        <v>Pair</v>
      </c>
      <c r="N22" s="48" t="str">
        <f>Summary!C23</f>
        <v>A</v>
      </c>
      <c r="O22" s="48">
        <f>Summary!D23</f>
        <v>2</v>
      </c>
      <c r="P22" s="48">
        <f>Summary!E23</f>
        <v>3</v>
      </c>
      <c r="Q22" s="48">
        <f>Summary!F23</f>
        <v>4</v>
      </c>
      <c r="R22" s="48">
        <f>Summary!G23</f>
        <v>5</v>
      </c>
      <c r="S22" s="48">
        <f>Summary!H23</f>
        <v>6</v>
      </c>
      <c r="T22" s="48">
        <f>Summary!I23</f>
        <v>7</v>
      </c>
      <c r="U22" s="48">
        <f>Summary!J23</f>
        <v>8</v>
      </c>
      <c r="V22" s="48">
        <f>Summary!K23</f>
        <v>9</v>
      </c>
      <c r="W22" s="48">
        <f>Summary!L23</f>
        <v>10</v>
      </c>
    </row>
    <row r="23" spans="1:23" ht="16.2" thickBot="1" x14ac:dyDescent="0.35">
      <c r="A23" s="94">
        <f>A20/SUM($A$20:$I$20)</f>
        <v>0.1111111111111111</v>
      </c>
      <c r="B23" s="109">
        <f t="shared" ref="B23:I23" si="6">B20/SUM($A$20:$I$20)</f>
        <v>0.1111111111111111</v>
      </c>
      <c r="C23" s="109">
        <f t="shared" si="6"/>
        <v>0.1111111111111111</v>
      </c>
      <c r="D23" s="109">
        <f t="shared" si="6"/>
        <v>0.1111111111111111</v>
      </c>
      <c r="E23" s="109">
        <f t="shared" si="6"/>
        <v>0.1111111111111111</v>
      </c>
      <c r="F23" s="109">
        <f t="shared" si="6"/>
        <v>0.1111111111111111</v>
      </c>
      <c r="G23" s="109">
        <f t="shared" si="6"/>
        <v>0.1111111111111111</v>
      </c>
      <c r="H23" s="109">
        <f t="shared" si="6"/>
        <v>0.1111111111111111</v>
      </c>
      <c r="I23" s="109">
        <f t="shared" si="6"/>
        <v>0.1111111111111111</v>
      </c>
      <c r="J23" s="109"/>
      <c r="K23" s="337" t="s">
        <v>220</v>
      </c>
      <c r="L23" s="334"/>
      <c r="M23" s="48" t="str">
        <f>Summary!B24</f>
        <v>A</v>
      </c>
      <c r="N23" s="327">
        <f>Summary!C24</f>
        <v>2</v>
      </c>
      <c r="O23" s="327">
        <f>Summary!D24</f>
        <v>2</v>
      </c>
      <c r="P23" s="327">
        <f>Summary!E24</f>
        <v>2</v>
      </c>
      <c r="Q23" s="327">
        <f>Summary!F24</f>
        <v>2</v>
      </c>
      <c r="R23" s="327">
        <f>Summary!G24</f>
        <v>2</v>
      </c>
      <c r="S23" s="327">
        <f>Summary!H24</f>
        <v>2</v>
      </c>
      <c r="T23" s="327">
        <f>Summary!I24</f>
        <v>2</v>
      </c>
      <c r="U23" s="327">
        <f>Summary!J24</f>
        <v>2</v>
      </c>
      <c r="V23" s="327">
        <f>Summary!K24</f>
        <v>2</v>
      </c>
      <c r="W23" s="327">
        <f>Summary!L24</f>
        <v>2</v>
      </c>
    </row>
    <row r="24" spans="1:23" x14ac:dyDescent="0.3">
      <c r="M24" s="48">
        <f>Summary!B25</f>
        <v>2</v>
      </c>
      <c r="N24" s="327" t="str">
        <f>Summary!C25</f>
        <v>H</v>
      </c>
      <c r="O24" s="327" t="str">
        <f>Summary!D25</f>
        <v>H</v>
      </c>
      <c r="P24" s="327" t="str">
        <f>Summary!E25</f>
        <v>H</v>
      </c>
      <c r="Q24" s="327">
        <f>Summary!F25</f>
        <v>2</v>
      </c>
      <c r="R24" s="327">
        <f>Summary!G25</f>
        <v>2</v>
      </c>
      <c r="S24" s="327">
        <f>Summary!H25</f>
        <v>2</v>
      </c>
      <c r="T24" s="327">
        <f>Summary!I25</f>
        <v>2</v>
      </c>
      <c r="U24" s="327" t="str">
        <f>Summary!J25</f>
        <v>H</v>
      </c>
      <c r="V24" s="327" t="str">
        <f>Summary!K25</f>
        <v>H</v>
      </c>
      <c r="W24" s="327" t="str">
        <f>Summary!L25</f>
        <v>H</v>
      </c>
    </row>
    <row r="25" spans="1:23" x14ac:dyDescent="0.3">
      <c r="A25" s="521" t="s">
        <v>210</v>
      </c>
      <c r="B25" s="522"/>
      <c r="C25">
        <f>SUM(A20:I20)/K20</f>
        <v>0.69230769230769229</v>
      </c>
      <c r="E25" t="s">
        <v>242</v>
      </c>
      <c r="F25" t="s">
        <v>47</v>
      </c>
      <c r="H25" t="s">
        <v>243</v>
      </c>
      <c r="I25" t="s">
        <v>47</v>
      </c>
      <c r="M25" s="48">
        <f>Summary!B26</f>
        <v>3</v>
      </c>
      <c r="N25" s="327" t="str">
        <f>Summary!C26</f>
        <v>H</v>
      </c>
      <c r="O25" s="327" t="str">
        <f>Summary!D26</f>
        <v>H</v>
      </c>
      <c r="P25" s="327" t="str">
        <f>Summary!E26</f>
        <v>H</v>
      </c>
      <c r="Q25" s="327">
        <f>Summary!F26</f>
        <v>2</v>
      </c>
      <c r="R25" s="327">
        <f>Summary!G26</f>
        <v>2</v>
      </c>
      <c r="S25" s="327">
        <f>Summary!H26</f>
        <v>2</v>
      </c>
      <c r="T25" s="327">
        <f>Summary!I26</f>
        <v>2</v>
      </c>
      <c r="U25" s="327" t="str">
        <f>Summary!J26</f>
        <v>H</v>
      </c>
      <c r="V25" s="327" t="str">
        <f>Summary!K26</f>
        <v>H</v>
      </c>
      <c r="W25" s="327" t="str">
        <f>Summary!L26</f>
        <v>H</v>
      </c>
    </row>
    <row r="26" spans="1:23" x14ac:dyDescent="0.3">
      <c r="A26" s="523" t="s">
        <v>211</v>
      </c>
      <c r="B26" s="523"/>
      <c r="C26">
        <f>SUM(B20:J20)/K20</f>
        <v>0.92307692307692313</v>
      </c>
      <c r="E26">
        <v>0.3</v>
      </c>
      <c r="H26">
        <v>0.307</v>
      </c>
      <c r="I26">
        <v>0.01</v>
      </c>
      <c r="M26" s="48">
        <f>Summary!B27</f>
        <v>4</v>
      </c>
      <c r="N26" s="327" t="str">
        <f>Summary!C27</f>
        <v>H</v>
      </c>
      <c r="O26" s="327" t="str">
        <f>Summary!D27</f>
        <v>H</v>
      </c>
      <c r="P26" s="327" t="str">
        <f>Summary!E27</f>
        <v>H</v>
      </c>
      <c r="Q26" s="327" t="str">
        <f>Summary!F27</f>
        <v>H</v>
      </c>
      <c r="R26" s="327" t="str">
        <f>Summary!G27</f>
        <v>H</v>
      </c>
      <c r="S26" s="327" t="str">
        <f>Summary!H27</f>
        <v>H</v>
      </c>
      <c r="T26" s="327" t="str">
        <f>Summary!I27</f>
        <v>H</v>
      </c>
      <c r="U26" s="327" t="str">
        <f>Summary!J27</f>
        <v>H</v>
      </c>
      <c r="V26" s="327" t="str">
        <f>Summary!K27</f>
        <v>H</v>
      </c>
      <c r="W26" s="327" t="str">
        <f>Summary!L27</f>
        <v>H</v>
      </c>
    </row>
    <row r="27" spans="1:23" x14ac:dyDescent="0.3">
      <c r="E27">
        <v>0.28000000000000003</v>
      </c>
      <c r="F27">
        <v>-3.0000000000000001E-3</v>
      </c>
      <c r="H27">
        <v>0.316</v>
      </c>
      <c r="I27">
        <v>2.4E-2</v>
      </c>
      <c r="M27" s="48">
        <f>Summary!B28</f>
        <v>5</v>
      </c>
      <c r="N27" s="327" t="str">
        <f>Summary!C28</f>
        <v>H</v>
      </c>
      <c r="O27" s="327" t="str">
        <f>Summary!D28</f>
        <v>D</v>
      </c>
      <c r="P27" s="327" t="str">
        <f>Summary!E28</f>
        <v>D</v>
      </c>
      <c r="Q27" s="327" t="str">
        <f>Summary!F28</f>
        <v>D</v>
      </c>
      <c r="R27" s="327" t="str">
        <f>Summary!G28</f>
        <v>D</v>
      </c>
      <c r="S27" s="327" t="str">
        <f>Summary!H28</f>
        <v>D</v>
      </c>
      <c r="T27" s="327" t="str">
        <f>Summary!I28</f>
        <v>D</v>
      </c>
      <c r="U27" s="327" t="str">
        <f>Summary!J28</f>
        <v>D</v>
      </c>
      <c r="V27" s="327" t="str">
        <f>Summary!K28</f>
        <v>D</v>
      </c>
      <c r="W27" s="327" t="str">
        <f>Summary!L28</f>
        <v>H</v>
      </c>
    </row>
    <row r="28" spans="1:23" ht="16.2" thickBot="1" x14ac:dyDescent="0.35">
      <c r="B28" s="352"/>
      <c r="E28">
        <v>0.26</v>
      </c>
      <c r="F28">
        <v>-1.4999999999999999E-2</v>
      </c>
      <c r="H28">
        <v>0.32400000000000001</v>
      </c>
      <c r="I28">
        <v>3.7999999999999999E-2</v>
      </c>
      <c r="M28" s="48">
        <f>Summary!B29</f>
        <v>6</v>
      </c>
      <c r="N28" s="327" t="str">
        <f>Summary!C29</f>
        <v>H</v>
      </c>
      <c r="O28" s="327" t="str">
        <f>Summary!D29</f>
        <v>H</v>
      </c>
      <c r="P28" s="327">
        <f>Summary!E29</f>
        <v>2</v>
      </c>
      <c r="Q28" s="327">
        <f>Summary!F29</f>
        <v>2</v>
      </c>
      <c r="R28" s="327">
        <f>Summary!G29</f>
        <v>2</v>
      </c>
      <c r="S28" s="327">
        <f>Summary!H29</f>
        <v>2</v>
      </c>
      <c r="T28" s="327" t="str">
        <f>Summary!I29</f>
        <v>H</v>
      </c>
      <c r="U28" s="327" t="str">
        <f>Summary!J29</f>
        <v>H</v>
      </c>
      <c r="V28" s="327" t="str">
        <f>Summary!K29</f>
        <v>H</v>
      </c>
      <c r="W28" s="327" t="str">
        <f>Summary!L29</f>
        <v>H</v>
      </c>
    </row>
    <row r="29" spans="1:23" x14ac:dyDescent="0.3">
      <c r="B29" s="354" t="s">
        <v>240</v>
      </c>
      <c r="C29" s="155">
        <f>SUM(D4:D8)</f>
        <v>0</v>
      </c>
      <c r="E29">
        <v>0.23</v>
      </c>
      <c r="F29">
        <v>-0.02</v>
      </c>
      <c r="H29">
        <v>0.33300000000000002</v>
      </c>
      <c r="I29">
        <v>5.3999999999999999E-2</v>
      </c>
      <c r="M29" s="48">
        <f>Summary!B30</f>
        <v>7</v>
      </c>
      <c r="N29" s="327" t="str">
        <f>Summary!C30</f>
        <v>H</v>
      </c>
      <c r="O29" s="327">
        <f>Summary!D30</f>
        <v>2</v>
      </c>
      <c r="P29" s="327">
        <f>Summary!E30</f>
        <v>2</v>
      </c>
      <c r="Q29" s="327">
        <f>Summary!F30</f>
        <v>2</v>
      </c>
      <c r="R29" s="327">
        <f>Summary!G30</f>
        <v>2</v>
      </c>
      <c r="S29" s="327">
        <f>Summary!H30</f>
        <v>2</v>
      </c>
      <c r="T29" s="327">
        <f>Summary!I30</f>
        <v>2</v>
      </c>
      <c r="U29" s="327" t="str">
        <f>Summary!J30</f>
        <v>H</v>
      </c>
      <c r="V29" s="327" t="str">
        <f>Summary!K30</f>
        <v>H</v>
      </c>
      <c r="W29" s="327" t="str">
        <f>Summary!L30</f>
        <v>H</v>
      </c>
    </row>
    <row r="30" spans="1:23" ht="16.2" thickBot="1" x14ac:dyDescent="0.35">
      <c r="B30" s="355" t="s">
        <v>241</v>
      </c>
      <c r="C30" s="353">
        <f>-1*SUM(D3,D12)</f>
        <v>0</v>
      </c>
      <c r="E30">
        <v>0.2</v>
      </c>
      <c r="F30">
        <v>-0.03</v>
      </c>
      <c r="H30">
        <v>0.34300000000000003</v>
      </c>
      <c r="I30">
        <v>7.0000000000000007E-2</v>
      </c>
      <c r="M30" s="48">
        <f>Summary!B31</f>
        <v>8</v>
      </c>
      <c r="N30" s="327" t="str">
        <f>Summary!C31</f>
        <v>S</v>
      </c>
      <c r="O30" s="327">
        <f>Summary!D31</f>
        <v>2</v>
      </c>
      <c r="P30" s="327">
        <f>Summary!E31</f>
        <v>2</v>
      </c>
      <c r="Q30" s="327">
        <f>Summary!F31</f>
        <v>2</v>
      </c>
      <c r="R30" s="327">
        <f>Summary!G31</f>
        <v>2</v>
      </c>
      <c r="S30" s="327">
        <f>Summary!H31</f>
        <v>2</v>
      </c>
      <c r="T30" s="327">
        <f>Summary!I31</f>
        <v>2</v>
      </c>
      <c r="U30" s="327">
        <f>Summary!J31</f>
        <v>2</v>
      </c>
      <c r="V30" s="327">
        <f>Summary!K31</f>
        <v>2</v>
      </c>
      <c r="W30" s="327" t="str">
        <f>Summary!L31</f>
        <v>H</v>
      </c>
    </row>
    <row r="31" spans="1:23" x14ac:dyDescent="0.3">
      <c r="B31" s="354" t="s">
        <v>37</v>
      </c>
      <c r="C31" s="155">
        <f>SUM(C29:C30)</f>
        <v>0</v>
      </c>
      <c r="E31">
        <v>0.17</v>
      </c>
      <c r="F31">
        <v>-2.9000000000000001E-2</v>
      </c>
      <c r="H31">
        <v>0.35299999999999998</v>
      </c>
      <c r="I31">
        <v>8.8999999999999996E-2</v>
      </c>
      <c r="M31" s="48">
        <f>Summary!B32</f>
        <v>9</v>
      </c>
      <c r="N31" s="327" t="str">
        <f>Summary!C32</f>
        <v>S</v>
      </c>
      <c r="O31" s="327">
        <f>Summary!D32</f>
        <v>2</v>
      </c>
      <c r="P31" s="327">
        <f>Summary!E32</f>
        <v>2</v>
      </c>
      <c r="Q31" s="327">
        <f>Summary!F32</f>
        <v>2</v>
      </c>
      <c r="R31" s="327">
        <f>Summary!G32</f>
        <v>2</v>
      </c>
      <c r="S31" s="327">
        <f>Summary!H32</f>
        <v>2</v>
      </c>
      <c r="T31" s="327" t="str">
        <f>Summary!I32</f>
        <v>S</v>
      </c>
      <c r="U31" s="327">
        <f>Summary!J32</f>
        <v>2</v>
      </c>
      <c r="V31" s="327">
        <f>Summary!K32</f>
        <v>2</v>
      </c>
      <c r="W31" s="327" t="str">
        <f>Summary!L32</f>
        <v>S</v>
      </c>
    </row>
    <row r="32" spans="1:23" ht="16.2" thickBot="1" x14ac:dyDescent="0.35">
      <c r="B32" s="356" t="b">
        <v>1</v>
      </c>
      <c r="C32" s="157">
        <f>C31*B17/E17</f>
        <v>0</v>
      </c>
      <c r="E32">
        <v>0.14000000000000001</v>
      </c>
      <c r="F32">
        <v>-2.4E-2</v>
      </c>
      <c r="M32" s="48">
        <f>Summary!B33</f>
        <v>10</v>
      </c>
      <c r="N32" s="327" t="str">
        <f>Summary!C33</f>
        <v>S</v>
      </c>
      <c r="O32" s="327" t="str">
        <f>Summary!D33</f>
        <v>S</v>
      </c>
      <c r="P32" s="327" t="str">
        <f>Summary!E33</f>
        <v>S</v>
      </c>
      <c r="Q32" s="327" t="str">
        <f>Summary!F33</f>
        <v>S</v>
      </c>
      <c r="R32" s="327" t="str">
        <f>Summary!G33</f>
        <v>S</v>
      </c>
      <c r="S32" s="327" t="str">
        <f>Summary!H33</f>
        <v>S</v>
      </c>
      <c r="T32" s="327" t="str">
        <f>Summary!I33</f>
        <v>S</v>
      </c>
      <c r="U32" s="327" t="str">
        <f>Summary!J33</f>
        <v>S</v>
      </c>
      <c r="V32" s="327" t="str">
        <f>Summary!K33</f>
        <v>S</v>
      </c>
      <c r="W32" s="327" t="str">
        <f>Summary!L33</f>
        <v>S</v>
      </c>
    </row>
    <row r="33" spans="5:23" x14ac:dyDescent="0.3">
      <c r="E33">
        <v>0.11</v>
      </c>
      <c r="F33">
        <v>-1.6E-2</v>
      </c>
      <c r="M33" s="505" t="str">
        <f>Summary!B36</f>
        <v>H = Hit</v>
      </c>
      <c r="N33" s="505"/>
      <c r="O33" s="505"/>
      <c r="P33" s="505"/>
      <c r="Q33" s="505"/>
      <c r="R33" s="505"/>
      <c r="S33" s="505"/>
      <c r="T33" s="505"/>
      <c r="U33" s="505"/>
      <c r="V33" s="505"/>
      <c r="W33" s="505"/>
    </row>
    <row r="34" spans="5:23" x14ac:dyDescent="0.3">
      <c r="E34">
        <v>7.0000000000000007E-2</v>
      </c>
      <c r="F34">
        <v>-5.0000000000000001E-3</v>
      </c>
      <c r="M34" s="506" t="str">
        <f>Summary!B37</f>
        <v>D = Double</v>
      </c>
      <c r="N34" s="506"/>
      <c r="O34" s="506"/>
      <c r="P34" s="506"/>
      <c r="Q34" s="506"/>
      <c r="R34" s="506"/>
      <c r="S34" s="506"/>
      <c r="T34" s="506"/>
      <c r="U34" s="506"/>
      <c r="V34" s="506"/>
      <c r="W34" s="506"/>
    </row>
    <row r="35" spans="5:23" x14ac:dyDescent="0.3">
      <c r="E35">
        <v>2.7E-2</v>
      </c>
      <c r="F35">
        <v>-1.0999999999999999E-2</v>
      </c>
      <c r="M35" s="510" t="str">
        <f>Summary!B38</f>
        <v>S = Stand</v>
      </c>
      <c r="N35" s="510"/>
      <c r="O35" s="510"/>
      <c r="P35" s="510"/>
      <c r="Q35" s="510"/>
      <c r="R35" s="510"/>
      <c r="S35" s="510"/>
      <c r="T35" s="510"/>
      <c r="U35" s="510"/>
      <c r="V35" s="510"/>
      <c r="W35" s="510"/>
    </row>
    <row r="36" spans="5:23" x14ac:dyDescent="0.3">
      <c r="E36">
        <v>0</v>
      </c>
      <c r="F36">
        <v>2.5999999999999999E-2</v>
      </c>
      <c r="M36" s="481" t="str">
        <f>Summary!B39</f>
        <v>2, 3, 4, 5 = Hands to Split</v>
      </c>
      <c r="N36" s="481"/>
      <c r="O36" s="481"/>
      <c r="P36" s="481"/>
      <c r="Q36" s="481"/>
      <c r="R36" s="481"/>
      <c r="S36" s="481"/>
      <c r="T36" s="481"/>
      <c r="U36" s="481"/>
      <c r="V36" s="481"/>
      <c r="W36" s="481"/>
    </row>
    <row r="37" spans="5:23" x14ac:dyDescent="0.3">
      <c r="M37" s="504" t="str">
        <f>Summary!B40</f>
        <v>R = Surrender</v>
      </c>
      <c r="N37" s="504"/>
      <c r="O37" s="504"/>
      <c r="P37" s="504"/>
      <c r="Q37" s="504"/>
      <c r="R37" s="504"/>
      <c r="S37" s="504"/>
      <c r="T37" s="504"/>
      <c r="U37" s="504"/>
      <c r="V37" s="504"/>
      <c r="W37" s="504"/>
    </row>
  </sheetData>
  <sheetProtection sheet="1" objects="1" scenarios="1"/>
  <mergeCells count="8">
    <mergeCell ref="A1:AA1"/>
    <mergeCell ref="M36:W36"/>
    <mergeCell ref="M37:W37"/>
    <mergeCell ref="A25:B25"/>
    <mergeCell ref="A26:B26"/>
    <mergeCell ref="M33:W33"/>
    <mergeCell ref="M34:W34"/>
    <mergeCell ref="M35:W35"/>
  </mergeCells>
  <conditionalFormatting sqref="N3:W12">
    <cfRule type="containsText" dxfId="806" priority="14" operator="containsText" text="S">
      <formula>NOT(ISERROR(SEARCH("S",N3)))</formula>
    </cfRule>
    <cfRule type="containsText" dxfId="805" priority="15" operator="containsText" text="H">
      <formula>NOT(ISERROR(SEARCH("H",N3)))</formula>
    </cfRule>
  </conditionalFormatting>
  <conditionalFormatting sqref="N3:W12">
    <cfRule type="containsText" dxfId="804" priority="13" operator="containsText" text="D">
      <formula>NOT(ISERROR(SEARCH("D",N3)))</formula>
    </cfRule>
  </conditionalFormatting>
  <conditionalFormatting sqref="N3:W12">
    <cfRule type="containsText" dxfId="803" priority="12" operator="containsText" text="R">
      <formula>NOT(ISERROR(SEARCH("R",N3)))</formula>
    </cfRule>
  </conditionalFormatting>
  <conditionalFormatting sqref="N3:W12">
    <cfRule type="cellIs" dxfId="802" priority="11" operator="between">
      <formula>2</formula>
      <formula>5</formula>
    </cfRule>
  </conditionalFormatting>
  <conditionalFormatting sqref="N14:W21">
    <cfRule type="containsText" dxfId="801" priority="9" operator="containsText" text="S">
      <formula>NOT(ISERROR(SEARCH("S",N14)))</formula>
    </cfRule>
    <cfRule type="containsText" dxfId="800" priority="10" operator="containsText" text="H">
      <formula>NOT(ISERROR(SEARCH("H",N14)))</formula>
    </cfRule>
  </conditionalFormatting>
  <conditionalFormatting sqref="N14:W21">
    <cfRule type="containsText" dxfId="799" priority="8" operator="containsText" text="D">
      <formula>NOT(ISERROR(SEARCH("D",N14)))</formula>
    </cfRule>
  </conditionalFormatting>
  <conditionalFormatting sqref="N14:W21">
    <cfRule type="containsText" dxfId="798" priority="7" operator="containsText" text="R">
      <formula>NOT(ISERROR(SEARCH("R",N14)))</formula>
    </cfRule>
  </conditionalFormatting>
  <conditionalFormatting sqref="N14:W21">
    <cfRule type="cellIs" dxfId="797" priority="6" operator="between">
      <formula>2</formula>
      <formula>5</formula>
    </cfRule>
  </conditionalFormatting>
  <conditionalFormatting sqref="N23:W32">
    <cfRule type="containsText" dxfId="796" priority="4" operator="containsText" text="S">
      <formula>NOT(ISERROR(SEARCH("S",N23)))</formula>
    </cfRule>
    <cfRule type="containsText" dxfId="795" priority="5" operator="containsText" text="H">
      <formula>NOT(ISERROR(SEARCH("H",N23)))</formula>
    </cfRule>
  </conditionalFormatting>
  <conditionalFormatting sqref="N23:W32">
    <cfRule type="containsText" dxfId="794" priority="3" operator="containsText" text="D">
      <formula>NOT(ISERROR(SEARCH("D",N23)))</formula>
    </cfRule>
  </conditionalFormatting>
  <conditionalFormatting sqref="N23:W32">
    <cfRule type="containsText" dxfId="793" priority="2" operator="containsText" text="R">
      <formula>NOT(ISERROR(SEARCH("R",N23)))</formula>
    </cfRule>
  </conditionalFormatting>
  <conditionalFormatting sqref="N23:W32">
    <cfRule type="cellIs" dxfId="792" priority="1" operator="between">
      <formula>2</formula>
      <formula>5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F47"/>
  <sheetViews>
    <sheetView workbookViewId="0">
      <selection sqref="A1:U1"/>
    </sheetView>
  </sheetViews>
  <sheetFormatPr defaultColWidth="8.796875" defaultRowHeight="15.6" x14ac:dyDescent="0.3"/>
  <cols>
    <col min="3" max="4" width="9" customWidth="1"/>
    <col min="7" max="7" width="9" customWidth="1"/>
    <col min="10" max="10" width="8.796875" customWidth="1"/>
    <col min="13" max="13" width="9" customWidth="1"/>
  </cols>
  <sheetData>
    <row r="1" spans="1:32" ht="25.8" x14ac:dyDescent="0.5">
      <c r="A1" s="575" t="s">
        <v>315</v>
      </c>
      <c r="B1" s="575"/>
      <c r="C1" s="575"/>
      <c r="D1" s="575"/>
      <c r="E1" s="575"/>
      <c r="F1" s="575"/>
      <c r="G1" s="575"/>
      <c r="H1" s="575"/>
      <c r="I1" s="575"/>
      <c r="J1" s="575"/>
      <c r="K1" s="575"/>
      <c r="L1" s="575"/>
      <c r="M1" s="575"/>
      <c r="N1" s="575"/>
      <c r="O1" s="575"/>
      <c r="P1" s="575"/>
      <c r="Q1" s="575"/>
      <c r="R1" s="575"/>
      <c r="S1" s="575"/>
      <c r="T1" s="575"/>
      <c r="U1" s="575"/>
    </row>
    <row r="2" spans="1:32" ht="16.2" thickBot="1" x14ac:dyDescent="0.35">
      <c r="A2" s="524" t="s">
        <v>64</v>
      </c>
      <c r="B2" s="524"/>
      <c r="C2" s="524"/>
      <c r="D2" s="524"/>
      <c r="E2" s="524"/>
      <c r="F2" s="524"/>
      <c r="G2" s="524"/>
      <c r="H2" s="524"/>
      <c r="I2" s="524"/>
      <c r="J2" s="524"/>
      <c r="K2" s="524"/>
      <c r="L2" s="524"/>
    </row>
    <row r="3" spans="1:32" ht="16.2" thickBot="1" x14ac:dyDescent="0.35">
      <c r="A3" s="4" t="s">
        <v>3</v>
      </c>
      <c r="B3" s="21">
        <v>1</v>
      </c>
      <c r="C3" s="19">
        <v>2</v>
      </c>
      <c r="D3" s="19">
        <v>3</v>
      </c>
      <c r="E3" s="19">
        <v>4</v>
      </c>
      <c r="F3" s="19">
        <v>5</v>
      </c>
      <c r="G3" s="19">
        <v>6</v>
      </c>
      <c r="H3" s="19">
        <v>7</v>
      </c>
      <c r="I3" s="19">
        <v>8</v>
      </c>
      <c r="J3" s="19">
        <v>9</v>
      </c>
      <c r="K3" s="19">
        <v>10</v>
      </c>
      <c r="L3" s="20">
        <v>11</v>
      </c>
    </row>
    <row r="4" spans="1:32" x14ac:dyDescent="0.3">
      <c r="A4" s="23" t="s">
        <v>0</v>
      </c>
      <c r="B4" s="22">
        <f t="shared" ref="B4:B10" si="0">L4</f>
        <v>0.16652461265724486</v>
      </c>
      <c r="C4" s="2">
        <f>C15</f>
        <v>0.35360813639536137</v>
      </c>
      <c r="D4" s="2">
        <f t="shared" ref="D4:J4" si="1">D15</f>
        <v>0.37387488538214331</v>
      </c>
      <c r="E4" s="2">
        <f t="shared" si="1"/>
        <v>0.39446844550254284</v>
      </c>
      <c r="F4" s="2">
        <f t="shared" si="1"/>
        <v>0.41640366958226238</v>
      </c>
      <c r="G4" s="2">
        <f t="shared" si="1"/>
        <v>0.42315049208499778</v>
      </c>
      <c r="H4" s="2">
        <f t="shared" si="1"/>
        <v>0.26231240836153336</v>
      </c>
      <c r="I4" s="2">
        <f t="shared" si="1"/>
        <v>0.24474124225119143</v>
      </c>
      <c r="J4" s="2">
        <f t="shared" si="1"/>
        <v>0.2284251594344453</v>
      </c>
      <c r="K4" s="2">
        <f>(SUM(M15*Inittialize!$B$22,N15*Inittialize!$C$22,O15*Inittialize!$D$22,P15*Inittialize!$E$22,Q15*Inittialize!$F$22,R15*Inittialize!$G$22,S15*Inittialize!$H$22,T15*Inittialize!$I$22,U15*Inittialize!$J$22))</f>
        <v>0.22978483300250746</v>
      </c>
      <c r="L4" s="8">
        <f>(SUM(C25*Inittialize!$A$23,D25*Inittialize!$B$23,E25*Inittialize!$C$23,F25*Inittialize!$D$23,G25*Inittialize!$E$23,H25*Inittialize!$F$23,I25*Inittialize!$G$23,J25*Inittialize!$H$23,K25*Inittialize!$I$23))</f>
        <v>0.16652461265724486</v>
      </c>
    </row>
    <row r="5" spans="1:32" x14ac:dyDescent="0.3">
      <c r="A5" s="24">
        <v>17</v>
      </c>
      <c r="B5" s="22">
        <f t="shared" si="0"/>
        <v>0.18891729969077325</v>
      </c>
      <c r="C5" s="2">
        <f t="shared" ref="C5:J5" si="2">C16</f>
        <v>0.1398091395277353</v>
      </c>
      <c r="D5" s="2">
        <f t="shared" si="2"/>
        <v>0.13503398781113995</v>
      </c>
      <c r="E5" s="2">
        <f t="shared" si="2"/>
        <v>0.13048973584959825</v>
      </c>
      <c r="F5" s="2">
        <f t="shared" si="2"/>
        <v>0.12225128527055081</v>
      </c>
      <c r="G5" s="2">
        <f t="shared" si="2"/>
        <v>0.16543817650334638</v>
      </c>
      <c r="H5" s="2">
        <f t="shared" si="2"/>
        <v>0.36856619379423866</v>
      </c>
      <c r="I5" s="2">
        <f t="shared" si="2"/>
        <v>0.12856654444917004</v>
      </c>
      <c r="J5" s="2">
        <f t="shared" si="2"/>
        <v>0.11999544148589202</v>
      </c>
      <c r="K5" s="2">
        <f>(SUM(M16*Inittialize!$B$22,N16*Inittialize!$C$22,O16*Inittialize!$D$22,P16*Inittialize!$E$22,Q16*Inittialize!$F$22,R16*Inittialize!$G$22,S16*Inittialize!$H$22,T16*Inittialize!$I$22,U16*Inittialize!$J$22))</f>
        <v>0.12070970006616517</v>
      </c>
      <c r="L5" s="8">
        <f>(SUM(C26*Inittialize!$A$23,D26*Inittialize!$B$23,E26*Inittialize!$C$23,F26*Inittialize!$D$23,G26*Inittialize!$E$23,H26*Inittialize!$F$23,I26*Inittialize!$G$23,J26*Inittialize!$H$23,K26*Inittialize!$I$23))</f>
        <v>0.18891729969077325</v>
      </c>
    </row>
    <row r="6" spans="1:32" x14ac:dyDescent="0.3">
      <c r="A6" s="24">
        <v>18</v>
      </c>
      <c r="B6" s="22">
        <f t="shared" si="0"/>
        <v>0.18891729969077325</v>
      </c>
      <c r="C6" s="2">
        <f t="shared" ref="C6:J6" si="3">C17</f>
        <v>0.13490735037469445</v>
      </c>
      <c r="D6" s="2">
        <f t="shared" si="3"/>
        <v>0.13048232645474486</v>
      </c>
      <c r="E6" s="2">
        <f t="shared" si="3"/>
        <v>0.12593807449320316</v>
      </c>
      <c r="F6" s="2">
        <f t="shared" si="3"/>
        <v>0.12225128527055081</v>
      </c>
      <c r="G6" s="2">
        <f t="shared" si="3"/>
        <v>0.10626657887021029</v>
      </c>
      <c r="H6" s="2">
        <f t="shared" si="3"/>
        <v>0.13779696302500788</v>
      </c>
      <c r="I6" s="2">
        <f t="shared" si="3"/>
        <v>0.35933577521840082</v>
      </c>
      <c r="J6" s="2">
        <f t="shared" si="3"/>
        <v>0.11999544148589202</v>
      </c>
      <c r="K6" s="2">
        <f>(SUM(M17*Inittialize!$B$22,N17*Inittialize!$C$22,O17*Inittialize!$D$22,P17*Inittialize!$E$22,Q17*Inittialize!$F$22,R17*Inittialize!$G$22,S17*Inittialize!$H$22,T17*Inittialize!$I$22,U17*Inittialize!$J$22))</f>
        <v>0.12070970006616517</v>
      </c>
      <c r="L6" s="8">
        <f>(SUM(C27*Inittialize!$A$23,D27*Inittialize!$B$23,E27*Inittialize!$C$23,F27*Inittialize!$D$23,G27*Inittialize!$E$23,H27*Inittialize!$F$23,I27*Inittialize!$G$23,J27*Inittialize!$H$23,K27*Inittialize!$I$23))</f>
        <v>0.18891729969077325</v>
      </c>
    </row>
    <row r="7" spans="1:32" x14ac:dyDescent="0.3">
      <c r="A7" s="24">
        <v>19</v>
      </c>
      <c r="B7" s="22">
        <f t="shared" si="0"/>
        <v>0.18891729969077325</v>
      </c>
      <c r="C7" s="2">
        <f t="shared" ref="C7:J7" si="4">C18</f>
        <v>0.12965543342500779</v>
      </c>
      <c r="D7" s="2">
        <f t="shared" si="4"/>
        <v>0.12558053730170399</v>
      </c>
      <c r="E7" s="2">
        <f t="shared" si="4"/>
        <v>0.12138641313680808</v>
      </c>
      <c r="F7" s="2">
        <f t="shared" si="4"/>
        <v>0.11769962391415573</v>
      </c>
      <c r="G7" s="2">
        <f t="shared" si="4"/>
        <v>0.10626657887021029</v>
      </c>
      <c r="H7" s="2">
        <f t="shared" si="4"/>
        <v>7.8625365391871774E-2</v>
      </c>
      <c r="I7" s="2">
        <f t="shared" si="4"/>
        <v>0.12856654444917004</v>
      </c>
      <c r="J7" s="2">
        <f t="shared" si="4"/>
        <v>0.35076467225512281</v>
      </c>
      <c r="K7" s="2">
        <f>(SUM(M18*Inittialize!$B$22,N18*Inittialize!$C$22,O18*Inittialize!$D$22,P18*Inittialize!$E$22,Q18*Inittialize!$F$22,R18*Inittialize!$G$22,S18*Inittialize!$H$22,T18*Inittialize!$I$22,U18*Inittialize!$J$22))</f>
        <v>0.12070970006616517</v>
      </c>
      <c r="L7" s="8">
        <f>(SUM(C28*Inittialize!$A$23,D28*Inittialize!$B$23,E28*Inittialize!$C$23,F28*Inittialize!$D$23,G28*Inittialize!$E$23,H28*Inittialize!$F$23,I28*Inittialize!$G$23,J28*Inittialize!$H$23,K28*Inittialize!$I$23))</f>
        <v>0.18891729969077325</v>
      </c>
    </row>
    <row r="8" spans="1:32" x14ac:dyDescent="0.3">
      <c r="A8" s="24">
        <v>20</v>
      </c>
      <c r="B8" s="22">
        <f t="shared" si="0"/>
        <v>0.18891729969077325</v>
      </c>
      <c r="C8" s="2">
        <f t="shared" ref="C8:J8" si="5">C19</f>
        <v>0.12402645577124112</v>
      </c>
      <c r="D8" s="2">
        <f t="shared" si="5"/>
        <v>0.12032862035201736</v>
      </c>
      <c r="E8" s="2">
        <f t="shared" si="5"/>
        <v>0.1164846239837672</v>
      </c>
      <c r="F8" s="2">
        <f t="shared" si="5"/>
        <v>0.11314796255776065</v>
      </c>
      <c r="G8" s="2">
        <f t="shared" si="5"/>
        <v>0.10171491751381523</v>
      </c>
      <c r="H8" s="2">
        <f t="shared" si="5"/>
        <v>7.8625365391871774E-2</v>
      </c>
      <c r="I8" s="2">
        <f t="shared" si="5"/>
        <v>6.939494681603392E-2</v>
      </c>
      <c r="J8" s="2">
        <f t="shared" si="5"/>
        <v>0.11999544148589202</v>
      </c>
      <c r="K8" s="2">
        <f>(SUM(M19*Inittialize!$B$22,N19*Inittialize!$C$22,O19*Inittialize!$D$22,P19*Inittialize!$E$22,Q19*Inittialize!$F$22,R19*Inittialize!$G$22,S19*Inittialize!$H$22,T19*Inittialize!$I$22,U19*Inittialize!$J$22))</f>
        <v>0.37070970006616516</v>
      </c>
      <c r="L8" s="8">
        <f>(SUM(C29*Inittialize!$A$23,D29*Inittialize!$B$23,E29*Inittialize!$C$23,F29*Inittialize!$D$23,G29*Inittialize!$E$23,H29*Inittialize!$F$23,I29*Inittialize!$G$23,J29*Inittialize!$H$23,K29*Inittialize!$I$23))</f>
        <v>0.18891729969077325</v>
      </c>
    </row>
    <row r="9" spans="1:32" x14ac:dyDescent="0.3">
      <c r="A9" s="25">
        <v>21</v>
      </c>
      <c r="B9" s="22">
        <f t="shared" si="0"/>
        <v>7.780618857966215E-2</v>
      </c>
      <c r="C9" s="2">
        <f t="shared" ref="C9:J10" si="6">C20</f>
        <v>0.11799348450596005</v>
      </c>
      <c r="D9" s="2">
        <f t="shared" si="6"/>
        <v>0.11469964269825067</v>
      </c>
      <c r="E9" s="2">
        <f t="shared" si="6"/>
        <v>0.11123270703408057</v>
      </c>
      <c r="F9" s="2">
        <f t="shared" si="6"/>
        <v>0.10824617340471979</v>
      </c>
      <c r="G9" s="2">
        <f t="shared" si="6"/>
        <v>9.7163256157420136E-2</v>
      </c>
      <c r="H9" s="2">
        <f t="shared" si="6"/>
        <v>7.4073704035476681E-2</v>
      </c>
      <c r="I9" s="2">
        <f t="shared" si="6"/>
        <v>6.939494681603392E-2</v>
      </c>
      <c r="J9" s="2">
        <f t="shared" si="6"/>
        <v>6.0823843852755924E-2</v>
      </c>
      <c r="K9" s="2">
        <f>(SUM(M20*Inittialize!$B$22,N20*Inittialize!$C$22,O20*Inittialize!$D$22,P20*Inittialize!$E$22,Q20*Inittialize!$F$22,R20*Inittialize!$G$22,S20*Inittialize!$H$22,T20*Inittialize!$I$22,U20*Inittialize!$J$22))</f>
        <v>3.7376366732831845E-2</v>
      </c>
      <c r="L9" s="8">
        <f>(SUM(C30*Inittialize!$A$23,D30*Inittialize!$B$23,E30*Inittialize!$C$23,F30*Inittialize!$D$23,G30*Inittialize!$E$23,H30*Inittialize!$F$23,I30*Inittialize!$G$23,J30*Inittialize!$H$23,K30*Inittialize!$I$23))</f>
        <v>7.780618857966215E-2</v>
      </c>
    </row>
    <row r="10" spans="1:32" ht="16.2" thickBot="1" x14ac:dyDescent="0.35">
      <c r="A10" s="123">
        <v>22</v>
      </c>
      <c r="B10" s="22">
        <f t="shared" si="0"/>
        <v>0</v>
      </c>
      <c r="C10" s="2">
        <f t="shared" si="6"/>
        <v>0</v>
      </c>
      <c r="D10" s="2">
        <f t="shared" si="6"/>
        <v>0</v>
      </c>
      <c r="E10" s="2">
        <f t="shared" si="6"/>
        <v>0</v>
      </c>
      <c r="F10" s="2">
        <f t="shared" si="6"/>
        <v>0</v>
      </c>
      <c r="G10" s="2">
        <f t="shared" si="6"/>
        <v>0</v>
      </c>
      <c r="H10" s="2">
        <f t="shared" si="6"/>
        <v>0</v>
      </c>
      <c r="I10" s="2">
        <f t="shared" si="6"/>
        <v>0</v>
      </c>
      <c r="J10" s="2">
        <f t="shared" si="6"/>
        <v>0</v>
      </c>
      <c r="K10" s="2">
        <f>(SUM(M21*Inittialize!$B$22,N21*Inittialize!$C$22,O21*Inittialize!$D$22,P21*Inittialize!$E$22,Q21*Inittialize!$F$22,R21*Inittialize!$G$22,S21*Inittialize!$H$22,T21*Inittialize!$I$22,U21*Inittialize!$J$22))</f>
        <v>0</v>
      </c>
      <c r="L10" s="8">
        <f>(SUM(C31*Inittialize!$A$23,D31*Inittialize!$B$23,E31*Inittialize!$C$23,F31*Inittialize!$D$23,G31*Inittialize!$E$23,H31*Inittialize!$F$23,I31*Inittialize!$G$23,J31*Inittialize!$H$23,K31*Inittialize!$I$23))</f>
        <v>0</v>
      </c>
    </row>
    <row r="11" spans="1:32" ht="16.2" thickBot="1" x14ac:dyDescent="0.35">
      <c r="A11" s="4" t="s">
        <v>2</v>
      </c>
      <c r="B11" s="21">
        <f>SUM(B4:B10)</f>
        <v>1.0000000000000002</v>
      </c>
      <c r="C11" s="21">
        <f t="shared" ref="C11:L11" si="7">SUM(C4:C10)</f>
        <v>1.0000000000000002</v>
      </c>
      <c r="D11" s="21">
        <f t="shared" si="7"/>
        <v>1.0000000000000002</v>
      </c>
      <c r="E11" s="21">
        <f t="shared" si="7"/>
        <v>1.0000000000000002</v>
      </c>
      <c r="F11" s="21">
        <f t="shared" si="7"/>
        <v>1.0000000000000002</v>
      </c>
      <c r="G11" s="21">
        <f t="shared" si="7"/>
        <v>1</v>
      </c>
      <c r="H11" s="21">
        <f t="shared" si="7"/>
        <v>1.0000000000000002</v>
      </c>
      <c r="I11" s="21">
        <f t="shared" si="7"/>
        <v>1.0000000000000002</v>
      </c>
      <c r="J11" s="21">
        <f t="shared" si="7"/>
        <v>1</v>
      </c>
      <c r="K11" s="21">
        <f t="shared" si="7"/>
        <v>0.99999999999999989</v>
      </c>
      <c r="L11" s="21">
        <f t="shared" si="7"/>
        <v>1.0000000000000002</v>
      </c>
    </row>
    <row r="13" spans="1:32" ht="16.2" thickBot="1" x14ac:dyDescent="0.35">
      <c r="A13" s="524" t="s">
        <v>65</v>
      </c>
      <c r="B13" s="524"/>
      <c r="C13" s="524"/>
      <c r="D13" s="524"/>
      <c r="E13" s="524"/>
      <c r="F13" s="524"/>
      <c r="G13" s="524"/>
      <c r="H13" s="524"/>
      <c r="I13" s="524"/>
      <c r="J13" s="524"/>
      <c r="K13" s="524"/>
      <c r="L13" s="524"/>
    </row>
    <row r="14" spans="1:32" ht="16.2" thickBot="1" x14ac:dyDescent="0.35">
      <c r="A14" s="4" t="s">
        <v>3</v>
      </c>
      <c r="B14" s="21">
        <v>1</v>
      </c>
      <c r="C14" s="19">
        <v>2</v>
      </c>
      <c r="D14" s="19">
        <v>3</v>
      </c>
      <c r="E14" s="19">
        <v>4</v>
      </c>
      <c r="F14" s="19">
        <v>5</v>
      </c>
      <c r="G14" s="19">
        <v>6</v>
      </c>
      <c r="H14" s="19">
        <v>7</v>
      </c>
      <c r="I14" s="19">
        <v>8</v>
      </c>
      <c r="J14" s="19">
        <v>9</v>
      </c>
      <c r="K14" s="19">
        <v>10</v>
      </c>
      <c r="L14" s="19">
        <v>11</v>
      </c>
      <c r="M14" s="19">
        <v>12</v>
      </c>
      <c r="N14" s="19">
        <v>13</v>
      </c>
      <c r="O14" s="19">
        <v>14</v>
      </c>
      <c r="P14" s="19">
        <v>15</v>
      </c>
      <c r="Q14" s="19">
        <v>16</v>
      </c>
      <c r="R14" s="19">
        <v>17</v>
      </c>
      <c r="S14" s="19">
        <v>18</v>
      </c>
      <c r="T14" s="19">
        <v>19</v>
      </c>
      <c r="U14" s="19">
        <v>20</v>
      </c>
      <c r="V14" s="19">
        <v>21</v>
      </c>
      <c r="W14" s="19">
        <v>22</v>
      </c>
      <c r="X14" s="19">
        <v>23</v>
      </c>
      <c r="Y14" s="19">
        <v>24</v>
      </c>
      <c r="Z14" s="19">
        <v>25</v>
      </c>
      <c r="AA14" s="19">
        <v>26</v>
      </c>
      <c r="AB14" s="19">
        <v>27</v>
      </c>
      <c r="AC14" s="19">
        <v>28</v>
      </c>
      <c r="AD14" s="19">
        <v>29</v>
      </c>
      <c r="AE14" s="19">
        <v>30</v>
      </c>
      <c r="AF14" s="20">
        <v>31</v>
      </c>
    </row>
    <row r="15" spans="1:32" x14ac:dyDescent="0.3">
      <c r="A15" s="23" t="s">
        <v>0</v>
      </c>
      <c r="B15" s="22">
        <f>L15</f>
        <v>0.2121090766176992</v>
      </c>
      <c r="C15" s="2">
        <f>(SUM(E15*Inittialize!$B$21,F15*Inittialize!$C$21,G15*Inittialize!$D$21,H15*Inittialize!$E$21,I15*Inittialize!$F$21,J15*Inittialize!$G$21,K15*Inittialize!$H$21,L15*Inittialize!$I$21,M15*Inittialize!$J$21,D25*Inittialize!$A$21))</f>
        <v>0.35360813639536137</v>
      </c>
      <c r="D15" s="2">
        <f>(SUM(F15*Inittialize!$B$21,G15*Inittialize!$C$21,H15*Inittialize!$D$21,I15*Inittialize!$E$21,J15*Inittialize!$F$21,K15*Inittialize!$G$21,L15*Inittialize!$H$21,M15*Inittialize!$I$21,N15*Inittialize!$J$21,E25*Inittialize!$A$21))</f>
        <v>0.37387488538214331</v>
      </c>
      <c r="E15" s="2">
        <f>(SUM(G15*Inittialize!$B$21,H15*Inittialize!$C$21,I15*Inittialize!$D$21,J15*Inittialize!$E$21,K15*Inittialize!$F$21,L15*Inittialize!$G$21,M15*Inittialize!$H$21,N15*Inittialize!$I$21,O15*Inittialize!$J$21,F25*Inittialize!$A$21))</f>
        <v>0.39446844550254284</v>
      </c>
      <c r="F15" s="2">
        <f>(SUM(H15*Inittialize!$B$21,I15*Inittialize!$C$21,J15*Inittialize!$D$21,K15*Inittialize!$E$21,L15*Inittialize!$F$21,M15*Inittialize!$G$21,N15*Inittialize!$H$21,O15*Inittialize!$I$21,P15*Inittialize!$J$21,G25*Inittialize!$A$21))</f>
        <v>0.41640366958226238</v>
      </c>
      <c r="G15" s="2">
        <f>(SUM(I15*Inittialize!$B$21,J15*Inittialize!$C$21,K15*Inittialize!$D$21,L15*Inittialize!$E$21,M15*Inittialize!$F$21,N15*Inittialize!$G$21,O15*Inittialize!$H$21,P15*Inittialize!$I$21,Q15*Inittialize!$J$21,H25*Inittialize!$A$21))</f>
        <v>0.42315049208499778</v>
      </c>
      <c r="H15" s="2">
        <f>(SUM(J15*Inittialize!$B$21,K15*Inittialize!$C$21,L15*Inittialize!$D$21,M15*Inittialize!$E$21,N15*Inittialize!$F$21,O15*Inittialize!$G$21,P15*Inittialize!$H$21,Q15*Inittialize!$I$21,R15*Inittialize!$J$21,I25*Inittialize!$A$21))</f>
        <v>0.26231240836153336</v>
      </c>
      <c r="I15" s="2">
        <f>(SUM(K15*Inittialize!$B$21,L15*Inittialize!$C$21,M15*Inittialize!$D$21,N15*Inittialize!$E$21,O15*Inittialize!$F$21,P15*Inittialize!$G$21,Q15*Inittialize!$H$21,R15*Inittialize!$I$21,S15*Inittialize!$J$21,J25*Inittialize!$A$21))</f>
        <v>0.24474124225119143</v>
      </c>
      <c r="J15" s="2">
        <f>(SUM(L15*Inittialize!$B$21,M15*Inittialize!$C$21,N15*Inittialize!$D$21,O15*Inittialize!$E$21,P15*Inittialize!$F$21,Q15*Inittialize!$G$21,R15*Inittialize!$H$21,S15*Inittialize!$I$21,T15*Inittialize!$J$21,K25*Inittialize!$A$21))</f>
        <v>0.2284251594344453</v>
      </c>
      <c r="K15" s="2">
        <f>(SUM(M15*Inittialize!$B$21,N15*Inittialize!$C$21,O15*Inittialize!$D$21,P15*Inittialize!$E$21,Q15*Inittialize!$F$21,R15*Inittialize!$G$21,S15*Inittialize!$H$21,T15*Inittialize!$I$21,U15*Inittialize!$J$21,L25*Inittialize!$A$21))</f>
        <v>0.21210907661769923</v>
      </c>
      <c r="L15" s="2">
        <f>(SUM(N15*Inittialize!$B$21,O15*Inittialize!$C$21,P15*Inittialize!$D$21,Q15*Inittialize!$E$21,R15*Inittialize!$F$21,S15*Inittialize!$G$21,T15*Inittialize!$H$21,U15*Inittialize!$I$21,V15*Inittialize!$J$21,M15*Inittialize!$A$21))</f>
        <v>0.2121090766176992</v>
      </c>
      <c r="M15" s="2">
        <f>(SUM(O15*Inittialize!$B$21,P15*Inittialize!$C$21,Q15*Inittialize!$D$21,R15*Inittialize!$E$21,S15*Inittialize!$F$21,T15*Inittialize!$G$21,U15*Inittialize!$H$21,V15*Inittialize!$I$21,W15*Inittialize!$J$21,N15*Inittialize!$A$21))</f>
        <v>0.48267271400214928</v>
      </c>
      <c r="N15" s="2">
        <f>(SUM(P15*Inittialize!$B$21,Q15*Inittialize!$C$21,R15*Inittialize!$D$21,S15*Inittialize!$E$21,T15*Inittialize!$F$21,U15*Inittialize!$G$21,V15*Inittialize!$H$21,W15*Inittialize!$I$21,X15*Inittialize!$J$21,O15*Inittialize!$A$21))</f>
        <v>0.51962466300199583</v>
      </c>
      <c r="O15" s="2">
        <f>(SUM(Q15*Inittialize!$B$21,R15*Inittialize!$C$21,S15*Inittialize!$D$21,T15*Inittialize!$E$21,U15*Inittialize!$F$21,V15*Inittialize!$G$21,W15*Inittialize!$H$21,X15*Inittialize!$I$21,Y15*Inittialize!$J$21,P15*Inittialize!$A$21))</f>
        <v>0.55393718707328177</v>
      </c>
      <c r="P15" s="2">
        <f>(SUM(R15*Inittialize!$B$21,S15*Inittialize!$C$21,T15*Inittialize!$D$21,U15*Inittialize!$E$21,V15*Inittialize!$F$21,W15*Inittialize!$G$21,X15*Inittialize!$H$21,Y15*Inittialize!$I$21,Z15*Inittialize!$J$21,Q15*Inittialize!$A$21))</f>
        <v>0.58579881656804744</v>
      </c>
      <c r="Q15" s="2">
        <f>(SUM(S15*Inittialize!$B$21,T15*Inittialize!$C$21,U15*Inittialize!$D$21,V15*Inittialize!$E$21,W15*Inittialize!$F$21,X15*Inittialize!$G$21,Y15*Inittialize!$H$21,Z15*Inittialize!$I$21,AA15*Inittialize!$J$21,R15*Inittialize!$A$21))</f>
        <v>0.61538461538461542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f>IF(Rules!$B$15=Rules!$D$15,1,0)</f>
        <v>1</v>
      </c>
      <c r="X15" s="2">
        <v>1</v>
      </c>
      <c r="Y15" s="2">
        <v>1</v>
      </c>
      <c r="Z15" s="2">
        <v>1</v>
      </c>
      <c r="AA15" s="2">
        <v>1</v>
      </c>
      <c r="AB15" s="2">
        <v>1</v>
      </c>
      <c r="AC15" s="2">
        <v>1</v>
      </c>
      <c r="AD15" s="2">
        <v>1</v>
      </c>
      <c r="AE15" s="2">
        <v>1</v>
      </c>
      <c r="AF15" s="8">
        <v>1</v>
      </c>
    </row>
    <row r="16" spans="1:32" x14ac:dyDescent="0.3">
      <c r="A16" s="24">
        <v>17</v>
      </c>
      <c r="B16" s="22">
        <f t="shared" ref="B16:B21" si="8">L16</f>
        <v>0.11142433852261402</v>
      </c>
      <c r="C16" s="2">
        <f>(SUM(E16*Inittialize!$B$21,F16*Inittialize!$C$21,G16*Inittialize!$D$21,H16*Inittialize!$E$21,I16*Inittialize!$F$21,J16*Inittialize!$G$21,K16*Inittialize!$H$21,L16*Inittialize!$I$21,M16*Inittialize!$J$21,D26*Inittialize!$A$21))</f>
        <v>0.1398091395277353</v>
      </c>
      <c r="D16" s="2">
        <f>(SUM(F16*Inittialize!$B$21,G16*Inittialize!$C$21,H16*Inittialize!$D$21,I16*Inittialize!$E$21,J16*Inittialize!$F$21,K16*Inittialize!$G$21,L16*Inittialize!$H$21,M16*Inittialize!$I$21,N16*Inittialize!$J$21,E26*Inittialize!$A$21))</f>
        <v>0.13503398781113995</v>
      </c>
      <c r="E16" s="2">
        <f>(SUM(G16*Inittialize!$B$21,H16*Inittialize!$C$21,I16*Inittialize!$D$21,J16*Inittialize!$E$21,K16*Inittialize!$F$21,L16*Inittialize!$G$21,M16*Inittialize!$H$21,N16*Inittialize!$I$21,O16*Inittialize!$J$21,F26*Inittialize!$A$21))</f>
        <v>0.13048973584959825</v>
      </c>
      <c r="F16" s="2">
        <f>(SUM(H16*Inittialize!$B$21,I16*Inittialize!$C$21,J16*Inittialize!$D$21,K16*Inittialize!$E$21,L16*Inittialize!$F$21,M16*Inittialize!$G$21,N16*Inittialize!$H$21,O16*Inittialize!$I$21,P16*Inittialize!$J$21,G26*Inittialize!$A$21))</f>
        <v>0.12225128527055081</v>
      </c>
      <c r="G16" s="2">
        <f>(SUM(I16*Inittialize!$B$21,J16*Inittialize!$C$21,K16*Inittialize!$D$21,L16*Inittialize!$E$21,M16*Inittialize!$F$21,N16*Inittialize!$G$21,O16*Inittialize!$H$21,P16*Inittialize!$I$21,Q16*Inittialize!$J$21,H26*Inittialize!$A$21))</f>
        <v>0.16543817650334638</v>
      </c>
      <c r="H16" s="2">
        <f>(SUM(J16*Inittialize!$B$21,K16*Inittialize!$C$21,L16*Inittialize!$D$21,M16*Inittialize!$E$21,N16*Inittialize!$F$21,O16*Inittialize!$G$21,P16*Inittialize!$H$21,Q16*Inittialize!$I$21,R16*Inittialize!$J$21,I26*Inittialize!$A$21))</f>
        <v>0.36856619379423866</v>
      </c>
      <c r="I16" s="2">
        <f>(SUM(K16*Inittialize!$B$21,L16*Inittialize!$C$21,M16*Inittialize!$D$21,N16*Inittialize!$E$21,O16*Inittialize!$F$21,P16*Inittialize!$G$21,Q16*Inittialize!$H$21,R16*Inittialize!$I$21,S16*Inittialize!$J$21,J26*Inittialize!$A$21))</f>
        <v>0.12856654444917004</v>
      </c>
      <c r="J16" s="2">
        <f>(SUM(L16*Inittialize!$B$21,M16*Inittialize!$C$21,N16*Inittialize!$D$21,O16*Inittialize!$E$21,P16*Inittialize!$F$21,Q16*Inittialize!$G$21,R16*Inittialize!$H$21,S16*Inittialize!$I$21,T16*Inittialize!$J$21,K26*Inittialize!$A$21))</f>
        <v>0.11999544148589202</v>
      </c>
      <c r="K16" s="2">
        <f>(SUM(M16*Inittialize!$B$21,N16*Inittialize!$C$21,O16*Inittialize!$D$21,P16*Inittialize!$E$21,Q16*Inittialize!$F$21,R16*Inittialize!$G$21,S16*Inittialize!$H$21,T16*Inittialize!$I$21,U16*Inittialize!$J$21,L26*Inittialize!$A$21))</f>
        <v>0.11142433852261402</v>
      </c>
      <c r="L16" s="2">
        <f>(SUM(N16*Inittialize!$B$21,O16*Inittialize!$C$21,P16*Inittialize!$D$21,Q16*Inittialize!$E$21,R16*Inittialize!$F$21,S16*Inittialize!$G$21,T16*Inittialize!$H$21,U16*Inittialize!$I$21,V16*Inittialize!$J$21,M16*Inittialize!$A$21))</f>
        <v>0.11142433852261402</v>
      </c>
      <c r="M16" s="2">
        <f>(SUM(O16*Inittialize!$B$21,P16*Inittialize!$C$21,Q16*Inittialize!$D$21,R16*Inittialize!$E$21,S16*Inittialize!$F$21,T16*Inittialize!$G$21,U16*Inittialize!$H$21,V16*Inittialize!$I$21,W16*Inittialize!$J$21,N16*Inittialize!$A$21))</f>
        <v>0.10346545719957016</v>
      </c>
      <c r="N16" s="2">
        <f>(SUM(P16*Inittialize!$B$21,Q16*Inittialize!$C$21,R16*Inittialize!$D$21,S16*Inittialize!$E$21,T16*Inittialize!$F$21,U16*Inittialize!$G$21,V16*Inittialize!$H$21,W16*Inittialize!$I$21,X16*Inittialize!$J$21,O16*Inittialize!$A$21))</f>
        <v>9.6075067399600866E-2</v>
      </c>
      <c r="O16" s="2">
        <f>(SUM(Q16*Inittialize!$B$21,R16*Inittialize!$C$21,S16*Inittialize!$D$21,T16*Inittialize!$E$21,U16*Inittialize!$F$21,V16*Inittialize!$G$21,W16*Inittialize!$H$21,X16*Inittialize!$I$21,Y16*Inittialize!$J$21,P16*Inittialize!$A$21))</f>
        <v>8.9212562585343658E-2</v>
      </c>
      <c r="P16" s="2">
        <f>(SUM(R16*Inittialize!$B$21,S16*Inittialize!$C$21,T16*Inittialize!$D$21,U16*Inittialize!$E$21,V16*Inittialize!$F$21,W16*Inittialize!$G$21,X16*Inittialize!$H$21,Y16*Inittialize!$I$21,Z16*Inittialize!$J$21,Q16*Inittialize!$A$21))</f>
        <v>8.2840236686390539E-2</v>
      </c>
      <c r="Q16" s="2">
        <f>(SUM(S16*Inittialize!$B$21,T16*Inittialize!$C$21,U16*Inittialize!$D$21,V16*Inittialize!$E$21,W16*Inittialize!$F$21,X16*Inittialize!$G$21,Y16*Inittialize!$H$21,Z16*Inittialize!$I$21,AA16*Inittialize!$J$21,R16*Inittialize!$A$21))</f>
        <v>7.6923076923076927E-2</v>
      </c>
      <c r="R16" s="1">
        <v>1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9">
        <v>0</v>
      </c>
    </row>
    <row r="17" spans="1:32" x14ac:dyDescent="0.3">
      <c r="A17" s="24">
        <v>18</v>
      </c>
      <c r="B17" s="22">
        <f t="shared" si="8"/>
        <v>0.11142433852261402</v>
      </c>
      <c r="C17" s="2">
        <f>(SUM(E17*Inittialize!$B$21,F17*Inittialize!$C$21,G17*Inittialize!$D$21,H17*Inittialize!$E$21,I17*Inittialize!$F$21,J17*Inittialize!$G$21,K17*Inittialize!$H$21,L17*Inittialize!$I$21,M17*Inittialize!$J$21,D27*Inittialize!$A$21))</f>
        <v>0.13490735037469445</v>
      </c>
      <c r="D17" s="2">
        <f>(SUM(F17*Inittialize!$B$21,G17*Inittialize!$C$21,H17*Inittialize!$D$21,I17*Inittialize!$E$21,J17*Inittialize!$F$21,K17*Inittialize!$G$21,L17*Inittialize!$H$21,M17*Inittialize!$I$21,N17*Inittialize!$J$21,E27*Inittialize!$A$21))</f>
        <v>0.13048232645474486</v>
      </c>
      <c r="E17" s="2">
        <f>(SUM(G17*Inittialize!$B$21,H17*Inittialize!$C$21,I17*Inittialize!$D$21,J17*Inittialize!$E$21,K17*Inittialize!$F$21,L17*Inittialize!$G$21,M17*Inittialize!$H$21,N17*Inittialize!$I$21,O17*Inittialize!$J$21,F27*Inittialize!$A$21))</f>
        <v>0.12593807449320316</v>
      </c>
      <c r="F17" s="2">
        <f>(SUM(H17*Inittialize!$B$21,I17*Inittialize!$C$21,J17*Inittialize!$D$21,K17*Inittialize!$E$21,L17*Inittialize!$F$21,M17*Inittialize!$G$21,N17*Inittialize!$H$21,O17*Inittialize!$I$21,P17*Inittialize!$J$21,G27*Inittialize!$A$21))</f>
        <v>0.12225128527055081</v>
      </c>
      <c r="G17" s="2">
        <f>(SUM(I17*Inittialize!$B$21,J17*Inittialize!$C$21,K17*Inittialize!$D$21,L17*Inittialize!$E$21,M17*Inittialize!$F$21,N17*Inittialize!$G$21,O17*Inittialize!$H$21,P17*Inittialize!$I$21,Q17*Inittialize!$J$21,H27*Inittialize!$A$21))</f>
        <v>0.10626657887021029</v>
      </c>
      <c r="H17" s="2">
        <f>(SUM(J17*Inittialize!$B$21,K17*Inittialize!$C$21,L17*Inittialize!$D$21,M17*Inittialize!$E$21,N17*Inittialize!$F$21,O17*Inittialize!$G$21,P17*Inittialize!$H$21,Q17*Inittialize!$I$21,R17*Inittialize!$J$21,I27*Inittialize!$A$21))</f>
        <v>0.13779696302500788</v>
      </c>
      <c r="I17" s="2">
        <f>(SUM(K17*Inittialize!$B$21,L17*Inittialize!$C$21,M17*Inittialize!$D$21,N17*Inittialize!$E$21,O17*Inittialize!$F$21,P17*Inittialize!$G$21,Q17*Inittialize!$H$21,R17*Inittialize!$I$21,S17*Inittialize!$J$21,J27*Inittialize!$A$21))</f>
        <v>0.35933577521840082</v>
      </c>
      <c r="J17" s="2">
        <f>(SUM(L17*Inittialize!$B$21,M17*Inittialize!$C$21,N17*Inittialize!$D$21,O17*Inittialize!$E$21,P17*Inittialize!$F$21,Q17*Inittialize!$G$21,R17*Inittialize!$H$21,S17*Inittialize!$I$21,T17*Inittialize!$J$21,K27*Inittialize!$A$21))</f>
        <v>0.11999544148589202</v>
      </c>
      <c r="K17" s="2">
        <f>(SUM(M17*Inittialize!$B$21,N17*Inittialize!$C$21,O17*Inittialize!$D$21,P17*Inittialize!$E$21,Q17*Inittialize!$F$21,R17*Inittialize!$G$21,S17*Inittialize!$H$21,T17*Inittialize!$I$21,U17*Inittialize!$J$21,L27*Inittialize!$A$21))</f>
        <v>0.11142433852261402</v>
      </c>
      <c r="L17" s="2">
        <f>(SUM(N17*Inittialize!$B$21,O17*Inittialize!$C$21,P17*Inittialize!$D$21,Q17*Inittialize!$E$21,R17*Inittialize!$F$21,S17*Inittialize!$G$21,T17*Inittialize!$H$21,U17*Inittialize!$I$21,V17*Inittialize!$J$21,M17*Inittialize!$A$21))</f>
        <v>0.11142433852261402</v>
      </c>
      <c r="M17" s="2">
        <f>(SUM(O17*Inittialize!$B$21,P17*Inittialize!$C$21,Q17*Inittialize!$D$21,R17*Inittialize!$E$21,S17*Inittialize!$F$21,T17*Inittialize!$G$21,U17*Inittialize!$H$21,V17*Inittialize!$I$21,W17*Inittialize!$J$21,N17*Inittialize!$A$21))</f>
        <v>0.10346545719957016</v>
      </c>
      <c r="N17" s="2">
        <f>(SUM(P17*Inittialize!$B$21,Q17*Inittialize!$C$21,R17*Inittialize!$D$21,S17*Inittialize!$E$21,T17*Inittialize!$F$21,U17*Inittialize!$G$21,V17*Inittialize!$H$21,W17*Inittialize!$I$21,X17*Inittialize!$J$21,O17*Inittialize!$A$21))</f>
        <v>9.6075067399600866E-2</v>
      </c>
      <c r="O17" s="2">
        <f>(SUM(Q17*Inittialize!$B$21,R17*Inittialize!$C$21,S17*Inittialize!$D$21,T17*Inittialize!$E$21,U17*Inittialize!$F$21,V17*Inittialize!$G$21,W17*Inittialize!$H$21,X17*Inittialize!$I$21,Y17*Inittialize!$J$21,P17*Inittialize!$A$21))</f>
        <v>8.9212562585343658E-2</v>
      </c>
      <c r="P17" s="2">
        <f>(SUM(R17*Inittialize!$B$21,S17*Inittialize!$C$21,T17*Inittialize!$D$21,U17*Inittialize!$E$21,V17*Inittialize!$F$21,W17*Inittialize!$G$21,X17*Inittialize!$H$21,Y17*Inittialize!$I$21,Z17*Inittialize!$J$21,Q17*Inittialize!$A$21))</f>
        <v>8.2840236686390539E-2</v>
      </c>
      <c r="Q17" s="2">
        <f>(SUM(S17*Inittialize!$B$21,T17*Inittialize!$C$21,U17*Inittialize!$D$21,V17*Inittialize!$E$21,W17*Inittialize!$F$21,X17*Inittialize!$G$21,Y17*Inittialize!$H$21,Z17*Inittialize!$I$21,AA17*Inittialize!$J$21,R17*Inittialize!$A$21))</f>
        <v>7.6923076923076927E-2</v>
      </c>
      <c r="R17" s="1">
        <v>0</v>
      </c>
      <c r="S17" s="1">
        <v>1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9">
        <v>0</v>
      </c>
    </row>
    <row r="18" spans="1:32" x14ac:dyDescent="0.3">
      <c r="A18" s="24">
        <v>19</v>
      </c>
      <c r="B18" s="22">
        <f t="shared" si="8"/>
        <v>0.11142433852261402</v>
      </c>
      <c r="C18" s="2">
        <f>(SUM(E18*Inittialize!$B$21,F18*Inittialize!$C$21,G18*Inittialize!$D$21,H18*Inittialize!$E$21,I18*Inittialize!$F$21,J18*Inittialize!$G$21,K18*Inittialize!$H$21,L18*Inittialize!$I$21,M18*Inittialize!$J$21,D28*Inittialize!$A$21))</f>
        <v>0.12965543342500779</v>
      </c>
      <c r="D18" s="2">
        <f>(SUM(F18*Inittialize!$B$21,G18*Inittialize!$C$21,H18*Inittialize!$D$21,I18*Inittialize!$E$21,J18*Inittialize!$F$21,K18*Inittialize!$G$21,L18*Inittialize!$H$21,M18*Inittialize!$I$21,N18*Inittialize!$J$21,E28*Inittialize!$A$21))</f>
        <v>0.12558053730170399</v>
      </c>
      <c r="E18" s="2">
        <f>(SUM(G18*Inittialize!$B$21,H18*Inittialize!$C$21,I18*Inittialize!$D$21,J18*Inittialize!$E$21,K18*Inittialize!$F$21,L18*Inittialize!$G$21,M18*Inittialize!$H$21,N18*Inittialize!$I$21,O18*Inittialize!$J$21,F28*Inittialize!$A$21))</f>
        <v>0.12138641313680808</v>
      </c>
      <c r="F18" s="2">
        <f>(SUM(H18*Inittialize!$B$21,I18*Inittialize!$C$21,J18*Inittialize!$D$21,K18*Inittialize!$E$21,L18*Inittialize!$F$21,M18*Inittialize!$G$21,N18*Inittialize!$H$21,O18*Inittialize!$I$21,P18*Inittialize!$J$21,G28*Inittialize!$A$21))</f>
        <v>0.11769962391415573</v>
      </c>
      <c r="G18" s="2">
        <f>(SUM(I18*Inittialize!$B$21,J18*Inittialize!$C$21,K18*Inittialize!$D$21,L18*Inittialize!$E$21,M18*Inittialize!$F$21,N18*Inittialize!$G$21,O18*Inittialize!$H$21,P18*Inittialize!$I$21,Q18*Inittialize!$J$21,H28*Inittialize!$A$21))</f>
        <v>0.10626657887021029</v>
      </c>
      <c r="H18" s="2">
        <f>(SUM(J18*Inittialize!$B$21,K18*Inittialize!$C$21,L18*Inittialize!$D$21,M18*Inittialize!$E$21,N18*Inittialize!$F$21,O18*Inittialize!$G$21,P18*Inittialize!$H$21,Q18*Inittialize!$I$21,R18*Inittialize!$J$21,I28*Inittialize!$A$21))</f>
        <v>7.8625365391871774E-2</v>
      </c>
      <c r="I18" s="2">
        <f>(SUM(K18*Inittialize!$B$21,L18*Inittialize!$C$21,M18*Inittialize!$D$21,N18*Inittialize!$E$21,O18*Inittialize!$F$21,P18*Inittialize!$G$21,Q18*Inittialize!$H$21,R18*Inittialize!$I$21,S18*Inittialize!$J$21,J28*Inittialize!$A$21))</f>
        <v>0.12856654444917004</v>
      </c>
      <c r="J18" s="2">
        <f>(SUM(L18*Inittialize!$B$21,M18*Inittialize!$C$21,N18*Inittialize!$D$21,O18*Inittialize!$E$21,P18*Inittialize!$F$21,Q18*Inittialize!$G$21,R18*Inittialize!$H$21,S18*Inittialize!$I$21,T18*Inittialize!$J$21,K28*Inittialize!$A$21))</f>
        <v>0.35076467225512281</v>
      </c>
      <c r="K18" s="2">
        <f>(SUM(M18*Inittialize!$B$21,N18*Inittialize!$C$21,O18*Inittialize!$D$21,P18*Inittialize!$E$21,Q18*Inittialize!$F$21,R18*Inittialize!$G$21,S18*Inittialize!$H$21,T18*Inittialize!$I$21,U18*Inittialize!$J$21,L28*Inittialize!$A$21))</f>
        <v>0.11142433852261402</v>
      </c>
      <c r="L18" s="2">
        <f>(SUM(N18*Inittialize!$B$21,O18*Inittialize!$C$21,P18*Inittialize!$D$21,Q18*Inittialize!$E$21,R18*Inittialize!$F$21,S18*Inittialize!$G$21,T18*Inittialize!$H$21,U18*Inittialize!$I$21,V18*Inittialize!$J$21,M18*Inittialize!$A$21))</f>
        <v>0.11142433852261402</v>
      </c>
      <c r="M18" s="2">
        <f>(SUM(O18*Inittialize!$B$21,P18*Inittialize!$C$21,Q18*Inittialize!$D$21,R18*Inittialize!$E$21,S18*Inittialize!$F$21,T18*Inittialize!$G$21,U18*Inittialize!$H$21,V18*Inittialize!$I$21,W18*Inittialize!$J$21,N18*Inittialize!$A$21))</f>
        <v>0.10346545719957016</v>
      </c>
      <c r="N18" s="2">
        <f>(SUM(P18*Inittialize!$B$21,Q18*Inittialize!$C$21,R18*Inittialize!$D$21,S18*Inittialize!$E$21,T18*Inittialize!$F$21,U18*Inittialize!$G$21,V18*Inittialize!$H$21,W18*Inittialize!$I$21,X18*Inittialize!$J$21,O18*Inittialize!$A$21))</f>
        <v>9.6075067399600866E-2</v>
      </c>
      <c r="O18" s="2">
        <f>(SUM(Q18*Inittialize!$B$21,R18*Inittialize!$C$21,S18*Inittialize!$D$21,T18*Inittialize!$E$21,U18*Inittialize!$F$21,V18*Inittialize!$G$21,W18*Inittialize!$H$21,X18*Inittialize!$I$21,Y18*Inittialize!$J$21,P18*Inittialize!$A$21))</f>
        <v>8.9212562585343658E-2</v>
      </c>
      <c r="P18" s="2">
        <f>(SUM(R18*Inittialize!$B$21,S18*Inittialize!$C$21,T18*Inittialize!$D$21,U18*Inittialize!$E$21,V18*Inittialize!$F$21,W18*Inittialize!$G$21,X18*Inittialize!$H$21,Y18*Inittialize!$I$21,Z18*Inittialize!$J$21,Q18*Inittialize!$A$21))</f>
        <v>8.2840236686390539E-2</v>
      </c>
      <c r="Q18" s="2">
        <f>(SUM(S18*Inittialize!$B$21,T18*Inittialize!$C$21,U18*Inittialize!$D$21,V18*Inittialize!$E$21,W18*Inittialize!$F$21,X18*Inittialize!$G$21,Y18*Inittialize!$H$21,Z18*Inittialize!$I$21,AA18*Inittialize!$J$21,R18*Inittialize!$A$21))</f>
        <v>7.6923076923076927E-2</v>
      </c>
      <c r="R18" s="1">
        <v>0</v>
      </c>
      <c r="S18" s="1">
        <v>0</v>
      </c>
      <c r="T18" s="1">
        <v>1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9">
        <v>0</v>
      </c>
    </row>
    <row r="19" spans="1:32" x14ac:dyDescent="0.3">
      <c r="A19" s="24">
        <v>20</v>
      </c>
      <c r="B19" s="22">
        <f t="shared" si="8"/>
        <v>0.11142433852261402</v>
      </c>
      <c r="C19" s="2">
        <f>(SUM(E19*Inittialize!$B$21,F19*Inittialize!$C$21,G19*Inittialize!$D$21,H19*Inittialize!$E$21,I19*Inittialize!$F$21,J19*Inittialize!$G$21,K19*Inittialize!$H$21,L19*Inittialize!$I$21,M19*Inittialize!$J$21,D29*Inittialize!$A$21))</f>
        <v>0.12402645577124112</v>
      </c>
      <c r="D19" s="2">
        <f>(SUM(F19*Inittialize!$B$21,G19*Inittialize!$C$21,H19*Inittialize!$D$21,I19*Inittialize!$E$21,J19*Inittialize!$F$21,K19*Inittialize!$G$21,L19*Inittialize!$H$21,M19*Inittialize!$I$21,N19*Inittialize!$J$21,E29*Inittialize!$A$21))</f>
        <v>0.12032862035201736</v>
      </c>
      <c r="E19" s="2">
        <f>(SUM(G19*Inittialize!$B$21,H19*Inittialize!$C$21,I19*Inittialize!$D$21,J19*Inittialize!$E$21,K19*Inittialize!$F$21,L19*Inittialize!$G$21,M19*Inittialize!$H$21,N19*Inittialize!$I$21,O19*Inittialize!$J$21,F29*Inittialize!$A$21))</f>
        <v>0.1164846239837672</v>
      </c>
      <c r="F19" s="2">
        <f>(SUM(H19*Inittialize!$B$21,I19*Inittialize!$C$21,J19*Inittialize!$D$21,K19*Inittialize!$E$21,L19*Inittialize!$F$21,M19*Inittialize!$G$21,N19*Inittialize!$H$21,O19*Inittialize!$I$21,P19*Inittialize!$J$21,G29*Inittialize!$A$21))</f>
        <v>0.11314796255776065</v>
      </c>
      <c r="G19" s="2">
        <f>(SUM(I19*Inittialize!$B$21,J19*Inittialize!$C$21,K19*Inittialize!$D$21,L19*Inittialize!$E$21,M19*Inittialize!$F$21,N19*Inittialize!$G$21,O19*Inittialize!$H$21,P19*Inittialize!$I$21,Q19*Inittialize!$J$21,H29*Inittialize!$A$21))</f>
        <v>0.10171491751381523</v>
      </c>
      <c r="H19" s="2">
        <f>(SUM(J19*Inittialize!$B$21,K19*Inittialize!$C$21,L19*Inittialize!$D$21,M19*Inittialize!$E$21,N19*Inittialize!$F$21,O19*Inittialize!$G$21,P19*Inittialize!$H$21,Q19*Inittialize!$I$21,R19*Inittialize!$J$21,I29*Inittialize!$A$21))</f>
        <v>7.8625365391871774E-2</v>
      </c>
      <c r="I19" s="2">
        <f>(SUM(K19*Inittialize!$B$21,L19*Inittialize!$C$21,M19*Inittialize!$D$21,N19*Inittialize!$E$21,O19*Inittialize!$F$21,P19*Inittialize!$G$21,Q19*Inittialize!$H$21,R19*Inittialize!$I$21,S19*Inittialize!$J$21,J29*Inittialize!$A$21))</f>
        <v>6.939494681603392E-2</v>
      </c>
      <c r="J19" s="2">
        <f>(SUM(L19*Inittialize!$B$21,M19*Inittialize!$C$21,N19*Inittialize!$D$21,O19*Inittialize!$E$21,P19*Inittialize!$F$21,Q19*Inittialize!$G$21,R19*Inittialize!$H$21,S19*Inittialize!$I$21,T19*Inittialize!$J$21,K29*Inittialize!$A$21))</f>
        <v>0.11999544148589202</v>
      </c>
      <c r="K19" s="2">
        <f>(SUM(M19*Inittialize!$B$21,N19*Inittialize!$C$21,O19*Inittialize!$D$21,P19*Inittialize!$E$21,Q19*Inittialize!$F$21,R19*Inittialize!$G$21,S19*Inittialize!$H$21,T19*Inittialize!$I$21,U19*Inittialize!$J$21,L29*Inittialize!$A$21))</f>
        <v>0.3421935692918448</v>
      </c>
      <c r="L19" s="2">
        <f>(SUM(N19*Inittialize!$B$21,O19*Inittialize!$C$21,P19*Inittialize!$D$21,Q19*Inittialize!$E$21,R19*Inittialize!$F$21,S19*Inittialize!$G$21,T19*Inittialize!$H$21,U19*Inittialize!$I$21,V19*Inittialize!$J$21,M19*Inittialize!$A$21))</f>
        <v>0.11142433852261402</v>
      </c>
      <c r="M19" s="2">
        <f>(SUM(O19*Inittialize!$B$21,P19*Inittialize!$C$21,Q19*Inittialize!$D$21,R19*Inittialize!$E$21,S19*Inittialize!$F$21,T19*Inittialize!$G$21,U19*Inittialize!$H$21,V19*Inittialize!$I$21,W19*Inittialize!$J$21,N19*Inittialize!$A$21))</f>
        <v>0.10346545719957016</v>
      </c>
      <c r="N19" s="2">
        <f>(SUM(P19*Inittialize!$B$21,Q19*Inittialize!$C$21,R19*Inittialize!$D$21,S19*Inittialize!$E$21,T19*Inittialize!$F$21,U19*Inittialize!$G$21,V19*Inittialize!$H$21,W19*Inittialize!$I$21,X19*Inittialize!$J$21,O19*Inittialize!$A$21))</f>
        <v>9.6075067399600866E-2</v>
      </c>
      <c r="O19" s="2">
        <f>(SUM(Q19*Inittialize!$B$21,R19*Inittialize!$C$21,S19*Inittialize!$D$21,T19*Inittialize!$E$21,U19*Inittialize!$F$21,V19*Inittialize!$G$21,W19*Inittialize!$H$21,X19*Inittialize!$I$21,Y19*Inittialize!$J$21,P19*Inittialize!$A$21))</f>
        <v>8.9212562585343658E-2</v>
      </c>
      <c r="P19" s="2">
        <f>(SUM(R19*Inittialize!$B$21,S19*Inittialize!$C$21,T19*Inittialize!$D$21,U19*Inittialize!$E$21,V19*Inittialize!$F$21,W19*Inittialize!$G$21,X19*Inittialize!$H$21,Y19*Inittialize!$I$21,Z19*Inittialize!$J$21,Q19*Inittialize!$A$21))</f>
        <v>8.2840236686390539E-2</v>
      </c>
      <c r="Q19" s="2">
        <f>(SUM(S19*Inittialize!$B$21,T19*Inittialize!$C$21,U19*Inittialize!$D$21,V19*Inittialize!$E$21,W19*Inittialize!$F$21,X19*Inittialize!$G$21,Y19*Inittialize!$H$21,Z19*Inittialize!$I$21,AA19*Inittialize!$J$21,R19*Inittialize!$A$21))</f>
        <v>7.6923076923076927E-2</v>
      </c>
      <c r="R19" s="1">
        <v>0</v>
      </c>
      <c r="S19" s="1">
        <v>0</v>
      </c>
      <c r="T19" s="1">
        <v>0</v>
      </c>
      <c r="U19" s="1">
        <v>1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9">
        <v>0</v>
      </c>
    </row>
    <row r="20" spans="1:32" x14ac:dyDescent="0.3">
      <c r="A20" s="25">
        <v>21</v>
      </c>
      <c r="B20" s="22">
        <f t="shared" si="8"/>
        <v>0.3421935692918448</v>
      </c>
      <c r="C20" s="2">
        <f>(SUM(E20*Inittialize!$B$21,F20*Inittialize!$C$21,G20*Inittialize!$D$21,H20*Inittialize!$E$21,I20*Inittialize!$F$21,J20*Inittialize!$G$21,K20*Inittialize!$H$21,L20*Inittialize!$I$21,M20*Inittialize!$J$21,D30*Inittialize!$A$21))</f>
        <v>0.11799348450596005</v>
      </c>
      <c r="D20" s="2">
        <f>(SUM(F20*Inittialize!$B$21,G20*Inittialize!$C$21,H20*Inittialize!$D$21,I20*Inittialize!$E$21,J20*Inittialize!$F$21,K20*Inittialize!$G$21,L20*Inittialize!$H$21,M20*Inittialize!$I$21,N20*Inittialize!$J$21,E30*Inittialize!$A$21))</f>
        <v>0.11469964269825067</v>
      </c>
      <c r="E20" s="2">
        <f>(SUM(G20*Inittialize!$B$21,H20*Inittialize!$C$21,I20*Inittialize!$D$21,J20*Inittialize!$E$21,K20*Inittialize!$F$21,L20*Inittialize!$G$21,M20*Inittialize!$H$21,N20*Inittialize!$I$21,O20*Inittialize!$J$21,F30*Inittialize!$A$21))</f>
        <v>0.11123270703408057</v>
      </c>
      <c r="F20" s="2">
        <f>(SUM(H20*Inittialize!$B$21,I20*Inittialize!$C$21,J20*Inittialize!$D$21,K20*Inittialize!$E$21,L20*Inittialize!$F$21,M20*Inittialize!$G$21,N20*Inittialize!$H$21,O20*Inittialize!$I$21,P20*Inittialize!$J$21,G30*Inittialize!$A$21))</f>
        <v>0.10824617340471979</v>
      </c>
      <c r="G20" s="2">
        <f>(SUM(I20*Inittialize!$B$21,J20*Inittialize!$C$21,K20*Inittialize!$D$21,L20*Inittialize!$E$21,M20*Inittialize!$F$21,N20*Inittialize!$G$21,O20*Inittialize!$H$21,P20*Inittialize!$I$21,Q20*Inittialize!$J$21,H30*Inittialize!$A$21))</f>
        <v>9.7163256157420136E-2</v>
      </c>
      <c r="H20" s="2">
        <f>(SUM(J20*Inittialize!$B$21,K20*Inittialize!$C$21,L20*Inittialize!$D$21,M20*Inittialize!$E$21,N20*Inittialize!$F$21,O20*Inittialize!$G$21,P20*Inittialize!$H$21,Q20*Inittialize!$I$21,R20*Inittialize!$J$21,I30*Inittialize!$A$21))</f>
        <v>7.4073704035476681E-2</v>
      </c>
      <c r="I20" s="2">
        <f>(SUM(K20*Inittialize!$B$21,L20*Inittialize!$C$21,M20*Inittialize!$D$21,N20*Inittialize!$E$21,O20*Inittialize!$F$21,P20*Inittialize!$G$21,Q20*Inittialize!$H$21,R20*Inittialize!$I$21,S20*Inittialize!$J$21,J30*Inittialize!$A$21))</f>
        <v>6.939494681603392E-2</v>
      </c>
      <c r="J20" s="2">
        <f>(SUM(L20*Inittialize!$B$21,M20*Inittialize!$C$21,N20*Inittialize!$D$21,O20*Inittialize!$E$21,P20*Inittialize!$F$21,Q20*Inittialize!$G$21,R20*Inittialize!$H$21,S20*Inittialize!$I$21,T20*Inittialize!$J$21,K30*Inittialize!$A$21))</f>
        <v>6.0823843852755924E-2</v>
      </c>
      <c r="K20" s="2">
        <f>(SUM(M20*Inittialize!$B$21,N20*Inittialize!$C$21,O20*Inittialize!$D$21,P20*Inittialize!$E$21,Q20*Inittialize!$F$21,R20*Inittialize!$G$21,S20*Inittialize!$H$21,T20*Inittialize!$I$21,U20*Inittialize!$J$21,L30*Inittialize!$A$21))</f>
        <v>0.11142433852261402</v>
      </c>
      <c r="L20" s="2">
        <f>(SUM(N20*Inittialize!$B$21,O20*Inittialize!$C$21,P20*Inittialize!$D$21,Q20*Inittialize!$E$21,R20*Inittialize!$F$21,S20*Inittialize!$G$21,T20*Inittialize!$H$21,U20*Inittialize!$I$21,V20*Inittialize!$J$21,M20*Inittialize!$A$21))</f>
        <v>0.3421935692918448</v>
      </c>
      <c r="M20" s="2">
        <f>(SUM(O20*Inittialize!$B$21,P20*Inittialize!$C$21,Q20*Inittialize!$D$21,R20*Inittialize!$E$21,S20*Inittialize!$F$21,T20*Inittialize!$G$21,U20*Inittialize!$H$21,V20*Inittialize!$I$21,W20*Inittialize!$J$21,N20*Inittialize!$A$21))</f>
        <v>0.10346545719957016</v>
      </c>
      <c r="N20" s="2">
        <f>(SUM(P20*Inittialize!$B$21,Q20*Inittialize!$C$21,R20*Inittialize!$D$21,S20*Inittialize!$E$21,T20*Inittialize!$F$21,U20*Inittialize!$G$21,V20*Inittialize!$H$21,W20*Inittialize!$I$21,X20*Inittialize!$J$21,O20*Inittialize!$A$21))</f>
        <v>9.6075067399600866E-2</v>
      </c>
      <c r="O20" s="2">
        <f>(SUM(Q20*Inittialize!$B$21,R20*Inittialize!$C$21,S20*Inittialize!$D$21,T20*Inittialize!$E$21,U20*Inittialize!$F$21,V20*Inittialize!$G$21,W20*Inittialize!$H$21,X20*Inittialize!$I$21,Y20*Inittialize!$J$21,P20*Inittialize!$A$21))</f>
        <v>8.9212562585343658E-2</v>
      </c>
      <c r="P20" s="2">
        <f>(SUM(R20*Inittialize!$B$21,S20*Inittialize!$C$21,T20*Inittialize!$D$21,U20*Inittialize!$E$21,V20*Inittialize!$F$21,W20*Inittialize!$G$21,X20*Inittialize!$H$21,Y20*Inittialize!$I$21,Z20*Inittialize!$J$21,Q20*Inittialize!$A$21))</f>
        <v>8.2840236686390539E-2</v>
      </c>
      <c r="Q20" s="2">
        <f>(SUM(S20*Inittialize!$B$21,T20*Inittialize!$C$21,U20*Inittialize!$D$21,V20*Inittialize!$E$21,W20*Inittialize!$F$21,X20*Inittialize!$G$21,Y20*Inittialize!$H$21,Z20*Inittialize!$I$21,AA20*Inittialize!$J$21,R20*Inittialize!$A$21))</f>
        <v>7.6923076923076927E-2</v>
      </c>
      <c r="R20" s="26">
        <v>0</v>
      </c>
      <c r="S20" s="26">
        <v>0</v>
      </c>
      <c r="T20" s="26">
        <v>0</v>
      </c>
      <c r="U20" s="26">
        <v>0</v>
      </c>
      <c r="V20" s="26">
        <v>1</v>
      </c>
      <c r="W20" s="26">
        <v>0</v>
      </c>
      <c r="X20" s="26">
        <v>0</v>
      </c>
      <c r="Y20" s="26">
        <v>0</v>
      </c>
      <c r="Z20" s="26">
        <v>0</v>
      </c>
      <c r="AA20" s="26">
        <v>0</v>
      </c>
      <c r="AB20" s="26">
        <v>0</v>
      </c>
      <c r="AC20" s="26">
        <v>0</v>
      </c>
      <c r="AD20" s="26">
        <v>0</v>
      </c>
      <c r="AE20" s="26">
        <v>0</v>
      </c>
      <c r="AF20" s="27">
        <v>0</v>
      </c>
    </row>
    <row r="21" spans="1:32" ht="16.2" thickBot="1" x14ac:dyDescent="0.35">
      <c r="A21" s="123">
        <v>22</v>
      </c>
      <c r="B21" s="22">
        <f t="shared" si="8"/>
        <v>0</v>
      </c>
      <c r="C21" s="2">
        <f>(SUM(E21*Inittialize!$B$21,F21*Inittialize!$C$21,G21*Inittialize!$D$21,H21*Inittialize!$E$21,I21*Inittialize!$F$21,J21*Inittialize!$G$21,K21*Inittialize!$H$21,L21*Inittialize!$I$21,M21*Inittialize!$J$21,D31*Inittialize!$A$21))</f>
        <v>0</v>
      </c>
      <c r="D21" s="2">
        <f>(SUM(F21*Inittialize!$B$21,G21*Inittialize!$C$21,H21*Inittialize!$D$21,I21*Inittialize!$E$21,J21*Inittialize!$F$21,K21*Inittialize!$G$21,L21*Inittialize!$H$21,M21*Inittialize!$I$21,N21*Inittialize!$J$21,E31*Inittialize!$A$21))</f>
        <v>0</v>
      </c>
      <c r="E21" s="2">
        <f>(SUM(G21*Inittialize!$B$21,H21*Inittialize!$C$21,I21*Inittialize!$D$21,J21*Inittialize!$E$21,K21*Inittialize!$F$21,L21*Inittialize!$G$21,M21*Inittialize!$H$21,N21*Inittialize!$I$21,O21*Inittialize!$J$21,F31*Inittialize!$A$21))</f>
        <v>0</v>
      </c>
      <c r="F21" s="2">
        <f>(SUM(H21*Inittialize!$B$21,I21*Inittialize!$C$21,J21*Inittialize!$D$21,K21*Inittialize!$E$21,L21*Inittialize!$F$21,M21*Inittialize!$G$21,N21*Inittialize!$H$21,O21*Inittialize!$I$21,P21*Inittialize!$J$21,G31*Inittialize!$A$21))</f>
        <v>0</v>
      </c>
      <c r="G21" s="2">
        <f>(SUM(I21*Inittialize!$B$21,J21*Inittialize!$C$21,K21*Inittialize!$D$21,L21*Inittialize!$E$21,M21*Inittialize!$F$21,N21*Inittialize!$G$21,O21*Inittialize!$H$21,P21*Inittialize!$I$21,Q21*Inittialize!$J$21,H31*Inittialize!$A$21))</f>
        <v>0</v>
      </c>
      <c r="H21" s="2">
        <f>(SUM(J21*Inittialize!$B$21,K21*Inittialize!$C$21,L21*Inittialize!$D$21,M21*Inittialize!$E$21,N21*Inittialize!$F$21,O21*Inittialize!$G$21,P21*Inittialize!$H$21,Q21*Inittialize!$I$21,R21*Inittialize!$J$21,I31*Inittialize!$A$21))</f>
        <v>0</v>
      </c>
      <c r="I21" s="2">
        <f>(SUM(K21*Inittialize!$B$21,L21*Inittialize!$C$21,M21*Inittialize!$D$21,N21*Inittialize!$E$21,O21*Inittialize!$F$21,P21*Inittialize!$G$21,Q21*Inittialize!$H$21,R21*Inittialize!$I$21,S21*Inittialize!$J$21,J31*Inittialize!$A$21))</f>
        <v>0</v>
      </c>
      <c r="J21" s="2">
        <f>(SUM(L21*Inittialize!$B$21,M21*Inittialize!$C$21,N21*Inittialize!$D$21,O21*Inittialize!$E$21,P21*Inittialize!$F$21,Q21*Inittialize!$G$21,R21*Inittialize!$H$21,S21*Inittialize!$I$21,T21*Inittialize!$J$21,K31*Inittialize!$A$21))</f>
        <v>0</v>
      </c>
      <c r="K21" s="2">
        <f>(SUM(M21*Inittialize!$B$21,N21*Inittialize!$C$21,O21*Inittialize!$D$21,P21*Inittialize!$E$21,Q21*Inittialize!$F$21,R21*Inittialize!$G$21,S21*Inittialize!$H$21,T21*Inittialize!$I$21,U21*Inittialize!$J$21,L31*Inittialize!$A$21))</f>
        <v>0</v>
      </c>
      <c r="L21" s="2">
        <f>(SUM(N21*Inittialize!$B$21,O21*Inittialize!$C$21,P21*Inittialize!$D$21,Q21*Inittialize!$E$21,R21*Inittialize!$F$21,S21*Inittialize!$G$21,T21*Inittialize!$H$21,U21*Inittialize!$I$21,V21*Inittialize!$J$21,M21*Inittialize!$A$21))</f>
        <v>0</v>
      </c>
      <c r="M21" s="2">
        <f>(SUM(O21*Inittialize!$B$21,P21*Inittialize!$C$21,Q21*Inittialize!$D$21,R21*Inittialize!$E$21,S21*Inittialize!$F$21,T21*Inittialize!$G$21,U21*Inittialize!$H$21,V21*Inittialize!$I$21,W21*Inittialize!$J$21,N21*Inittialize!$A$21))</f>
        <v>0</v>
      </c>
      <c r="N21" s="2">
        <f>(SUM(P21*Inittialize!$B$21,Q21*Inittialize!$C$21,R21*Inittialize!$D$21,S21*Inittialize!$E$21,T21*Inittialize!$F$21,U21*Inittialize!$G$21,V21*Inittialize!$H$21,W21*Inittialize!$I$21,X21*Inittialize!$J$21,O21*Inittialize!$A$21))</f>
        <v>0</v>
      </c>
      <c r="O21" s="2">
        <f>(SUM(Q21*Inittialize!$B$21,R21*Inittialize!$C$21,S21*Inittialize!$D$21,T21*Inittialize!$E$21,U21*Inittialize!$F$21,V21*Inittialize!$G$21,W21*Inittialize!$H$21,X21*Inittialize!$I$21,Y21*Inittialize!$J$21,P21*Inittialize!$A$21))</f>
        <v>0</v>
      </c>
      <c r="P21" s="2">
        <f>(SUM(R21*Inittialize!$B$21,S21*Inittialize!$C$21,T21*Inittialize!$D$21,U21*Inittialize!$E$21,V21*Inittialize!$F$21,W21*Inittialize!$G$21,X21*Inittialize!$H$21,Y21*Inittialize!$I$21,Z21*Inittialize!$J$21,Q21*Inittialize!$A$21))</f>
        <v>0</v>
      </c>
      <c r="Q21" s="2">
        <f>(SUM(S21*Inittialize!$B$21,T21*Inittialize!$C$21,U21*Inittialize!$D$21,V21*Inittialize!$E$21,W21*Inittialize!$F$21,X21*Inittialize!$G$21,Y21*Inittialize!$H$21,Z21*Inittialize!$I$21,AA21*Inittialize!$J$21,R21*Inittialize!$A$21))</f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</v>
      </c>
      <c r="W21" s="117">
        <f>IF(Rules!$B$15=Rules!$D$15,0,1)</f>
        <v>0</v>
      </c>
      <c r="X21" s="117">
        <v>0</v>
      </c>
      <c r="Y21" s="117">
        <v>0</v>
      </c>
      <c r="Z21" s="117">
        <v>0</v>
      </c>
      <c r="AA21" s="117">
        <v>0</v>
      </c>
      <c r="AB21" s="117">
        <v>0</v>
      </c>
      <c r="AC21" s="117">
        <v>0</v>
      </c>
      <c r="AD21" s="117">
        <v>0</v>
      </c>
      <c r="AE21" s="117">
        <v>0</v>
      </c>
      <c r="AF21" s="101">
        <v>0</v>
      </c>
    </row>
    <row r="22" spans="1:32" ht="16.2" thickBot="1" x14ac:dyDescent="0.35">
      <c r="A22" s="4" t="s">
        <v>2</v>
      </c>
      <c r="B22" s="21">
        <f>SUM(B15:B21)</f>
        <v>1</v>
      </c>
      <c r="C22" s="21">
        <f t="shared" ref="C22:Q22" si="9">SUM(C15:C21)</f>
        <v>1.0000000000000002</v>
      </c>
      <c r="D22" s="21">
        <f t="shared" si="9"/>
        <v>1.0000000000000002</v>
      </c>
      <c r="E22" s="21">
        <f t="shared" si="9"/>
        <v>1.0000000000000002</v>
      </c>
      <c r="F22" s="21">
        <f t="shared" si="9"/>
        <v>1.0000000000000002</v>
      </c>
      <c r="G22" s="21">
        <f t="shared" si="9"/>
        <v>1</v>
      </c>
      <c r="H22" s="21">
        <f t="shared" si="9"/>
        <v>1.0000000000000002</v>
      </c>
      <c r="I22" s="21">
        <f t="shared" si="9"/>
        <v>1.0000000000000002</v>
      </c>
      <c r="J22" s="21">
        <f t="shared" si="9"/>
        <v>1</v>
      </c>
      <c r="K22" s="21">
        <f t="shared" si="9"/>
        <v>1</v>
      </c>
      <c r="L22" s="21">
        <f t="shared" si="9"/>
        <v>1</v>
      </c>
      <c r="M22" s="21">
        <f t="shared" si="9"/>
        <v>0.99999999999999989</v>
      </c>
      <c r="N22" s="21">
        <f t="shared" si="9"/>
        <v>1.0000000000000004</v>
      </c>
      <c r="O22" s="21">
        <f t="shared" si="9"/>
        <v>1.0000000000000002</v>
      </c>
      <c r="P22" s="21">
        <f t="shared" si="9"/>
        <v>1</v>
      </c>
      <c r="Q22" s="21">
        <f t="shared" si="9"/>
        <v>0.99999999999999978</v>
      </c>
      <c r="R22" s="19">
        <f t="shared" ref="R22:AF22" si="10">SUM(R15:R20)</f>
        <v>1</v>
      </c>
      <c r="S22" s="19">
        <f t="shared" si="10"/>
        <v>1</v>
      </c>
      <c r="T22" s="19">
        <f t="shared" si="10"/>
        <v>1</v>
      </c>
      <c r="U22" s="19">
        <f t="shared" si="10"/>
        <v>1</v>
      </c>
      <c r="V22" s="19">
        <f t="shared" si="10"/>
        <v>1</v>
      </c>
      <c r="W22" s="19">
        <f t="shared" si="10"/>
        <v>1</v>
      </c>
      <c r="X22" s="19">
        <f t="shared" si="10"/>
        <v>1</v>
      </c>
      <c r="Y22" s="19">
        <f t="shared" si="10"/>
        <v>1</v>
      </c>
      <c r="Z22" s="19">
        <f t="shared" si="10"/>
        <v>1</v>
      </c>
      <c r="AA22" s="19">
        <f t="shared" si="10"/>
        <v>1</v>
      </c>
      <c r="AB22" s="19">
        <f t="shared" si="10"/>
        <v>1</v>
      </c>
      <c r="AC22" s="19">
        <f t="shared" si="10"/>
        <v>1</v>
      </c>
      <c r="AD22" s="19">
        <f t="shared" si="10"/>
        <v>1</v>
      </c>
      <c r="AE22" s="19">
        <f t="shared" si="10"/>
        <v>1</v>
      </c>
      <c r="AF22" s="20">
        <f t="shared" si="10"/>
        <v>1</v>
      </c>
    </row>
    <row r="23" spans="1:32" ht="16.2" thickBot="1" x14ac:dyDescent="0.35"/>
    <row r="24" spans="1:32" ht="16.2" thickBot="1" x14ac:dyDescent="0.35">
      <c r="A24" s="125" t="s">
        <v>4</v>
      </c>
      <c r="B24" s="115">
        <v>11</v>
      </c>
      <c r="C24" s="116">
        <v>12</v>
      </c>
      <c r="D24" s="116">
        <v>13</v>
      </c>
      <c r="E24" s="116">
        <v>14</v>
      </c>
      <c r="F24" s="116">
        <v>15</v>
      </c>
      <c r="G24" s="116">
        <v>16</v>
      </c>
      <c r="H24" s="116">
        <v>17</v>
      </c>
      <c r="I24" s="116">
        <v>18</v>
      </c>
      <c r="J24" s="116">
        <v>19</v>
      </c>
      <c r="K24" s="116">
        <v>20</v>
      </c>
      <c r="L24" s="116">
        <v>21</v>
      </c>
      <c r="M24" s="116">
        <v>22</v>
      </c>
      <c r="N24" s="116">
        <v>23</v>
      </c>
      <c r="O24" s="116">
        <v>24</v>
      </c>
      <c r="P24" s="116">
        <v>25</v>
      </c>
      <c r="Q24" s="116">
        <v>26</v>
      </c>
      <c r="R24" s="116">
        <v>27</v>
      </c>
      <c r="S24" s="116">
        <v>28</v>
      </c>
      <c r="T24" s="116">
        <v>29</v>
      </c>
      <c r="U24" s="116">
        <v>30</v>
      </c>
      <c r="V24" s="116">
        <v>31</v>
      </c>
      <c r="W24" s="104">
        <v>32</v>
      </c>
    </row>
    <row r="25" spans="1:32" x14ac:dyDescent="0.3">
      <c r="A25" s="125" t="s">
        <v>0</v>
      </c>
      <c r="B25" s="107">
        <f t="shared" ref="B25:B31" si="11">L15</f>
        <v>0.2121090766176992</v>
      </c>
      <c r="C25" s="108">
        <f>(SUM(E25*Inittialize!$B$21,F25*Inittialize!$C$21,G25*Inittialize!$D$21,H25*Inittialize!$E$21,I25*Inittialize!$F$21,J25*Inittialize!$G$21,K25*Inittialize!$H$21,L25*Inittialize!$I$21,M25*Inittialize!$J$21,D25*Inittialize!$A$21))</f>
        <v>0.24495802642312864</v>
      </c>
      <c r="D25" s="108">
        <f>(SUM(F25*Inittialize!$B$21,G25*Inittialize!$C$21,H25*Inittialize!$D$21,I25*Inittialize!$E$21,J25*Inittialize!$F$21,K25*Inittialize!$G$21,L25*Inittialize!$H$21,M25*Inittialize!$I$21,N25*Inittialize!$J$21,E25*Inittialize!$A$21))</f>
        <v>0.27249534667872916</v>
      </c>
      <c r="E25" s="108">
        <f>(SUM(G25*Inittialize!$B$21,H25*Inittialize!$C$21,I25*Inittialize!$D$21,J25*Inittialize!$E$21,K25*Inittialize!$F$21,L25*Inittialize!$G$21,M25*Inittialize!$H$21,N25*Inittialize!$I$21,O25*Inittialize!$J$21,F25*Inittialize!$A$21))</f>
        <v>0.29995101900790128</v>
      </c>
      <c r="F25" s="108">
        <f>(SUM(H25*Inittialize!$B$21,I25*Inittialize!$C$21,J25*Inittialize!$D$21,K25*Inittialize!$E$21,L25*Inittialize!$F$21,M25*Inittialize!$G$21,N25*Inittialize!$H$21,O25*Inittialize!$I$21,P25*Inittialize!$J$21,G25*Inittialize!$A$21))</f>
        <v>0.32719621086821865</v>
      </c>
      <c r="G25" s="108">
        <f>(SUM(I25*Inittialize!$B$21,J25*Inittialize!$C$21,K25*Inittialize!$D$21,L25*Inittialize!$E$21,M25*Inittialize!$F$21,N25*Inittialize!$G$21,O25*Inittialize!$H$21,P25*Inittialize!$I$21,Q25*Inittialize!$J$21,H25*Inittialize!$A$21))</f>
        <v>0.35412091093722586</v>
      </c>
      <c r="H25" s="108">
        <f>IF(Rules!$B$4=Rules!$E$4,0,SUM(J25*Inittialize!$B$21,K25*Inittialize!$C$21,L25*Inittialize!$D$21,M25*Inittialize!$E$21,N25*Inittialize!$F$21,O25*Inittialize!$G$21,P25*Inittialize!$H$21,Q25*Inittialize!$I$21,R25*Inittialize!$J$21,I25*Inittialize!$A$21))</f>
        <v>0</v>
      </c>
      <c r="I25" s="108">
        <v>0</v>
      </c>
      <c r="J25" s="108">
        <v>0</v>
      </c>
      <c r="K25" s="108">
        <v>0</v>
      </c>
      <c r="L25" s="108">
        <v>0</v>
      </c>
      <c r="M25" s="108">
        <f t="shared" ref="M25:V25" si="12">M15</f>
        <v>0.48267271400214928</v>
      </c>
      <c r="N25" s="108">
        <f t="shared" si="12"/>
        <v>0.51962466300199583</v>
      </c>
      <c r="O25" s="108">
        <f t="shared" si="12"/>
        <v>0.55393718707328177</v>
      </c>
      <c r="P25" s="108">
        <f t="shared" si="12"/>
        <v>0.58579881656804744</v>
      </c>
      <c r="Q25" s="108">
        <f t="shared" si="12"/>
        <v>0.61538461538461542</v>
      </c>
      <c r="R25" s="108">
        <f t="shared" si="12"/>
        <v>0</v>
      </c>
      <c r="S25" s="108">
        <f t="shared" si="12"/>
        <v>0</v>
      </c>
      <c r="T25" s="108">
        <f t="shared" si="12"/>
        <v>0</v>
      </c>
      <c r="U25" s="108">
        <f t="shared" si="12"/>
        <v>0</v>
      </c>
      <c r="V25" s="108">
        <f t="shared" si="12"/>
        <v>0</v>
      </c>
      <c r="W25" s="57">
        <f t="shared" ref="W25:W31" si="13">W15</f>
        <v>1</v>
      </c>
    </row>
    <row r="26" spans="1:32" x14ac:dyDescent="0.3">
      <c r="A26" s="124">
        <v>17</v>
      </c>
      <c r="B26" s="28">
        <f t="shared" si="11"/>
        <v>0.11142433852261402</v>
      </c>
      <c r="C26" s="2">
        <f>(SUM(E26*Inittialize!$B$21,F26*Inittialize!$C$21,G26*Inittialize!$D$21,H26*Inittialize!$E$21,I26*Inittialize!$F$21,J26*Inittialize!$G$21,K26*Inittialize!$H$21,L26*Inittialize!$I$21,M26*Inittialize!$J$21,D26*Inittialize!$A$21))</f>
        <v>0.15100839471537428</v>
      </c>
      <c r="D26" s="2">
        <f>(SUM(F26*Inittialize!$B$21,G26*Inittialize!$C$21,H26*Inittialize!$D$21,I26*Inittialize!$E$21,J26*Inittialize!$F$21,K26*Inittialize!$G$21,L26*Inittialize!$H$21,M26*Inittialize!$I$21,N26*Inittialize!$J$21,E26*Inittialize!$A$21))</f>
        <v>0.14550093066425421</v>
      </c>
      <c r="E26" s="2">
        <f>(SUM(G26*Inittialize!$B$21,H26*Inittialize!$C$21,I26*Inittialize!$D$21,J26*Inittialize!$E$21,K26*Inittialize!$F$21,L26*Inittialize!$G$21,M26*Inittialize!$H$21,N26*Inittialize!$I$21,O26*Inittialize!$J$21,F26*Inittialize!$A$21))</f>
        <v>0.14000979619841977</v>
      </c>
      <c r="F26" s="2">
        <f>(SUM(H26*Inittialize!$B$21,I26*Inittialize!$C$21,J26*Inittialize!$D$21,K26*Inittialize!$E$21,L26*Inittialize!$F$21,M26*Inittialize!$G$21,N26*Inittialize!$H$21,O26*Inittialize!$I$21,P26*Inittialize!$J$21,G26*Inittialize!$A$21))</f>
        <v>0.13456075782635629</v>
      </c>
      <c r="G26" s="2">
        <f>(SUM(I26*Inittialize!$B$21,J26*Inittialize!$C$21,K26*Inittialize!$D$21,L26*Inittialize!$E$21,M26*Inittialize!$F$21,N26*Inittialize!$G$21,O26*Inittialize!$H$21,P26*Inittialize!$I$21,Q26*Inittialize!$J$21,H26*Inittialize!$A$21))</f>
        <v>0.12917581781255486</v>
      </c>
      <c r="H26" s="2">
        <f>IF(Rules!$B$4=Rules!$E$4,1,SUM(J26*Inittialize!$B$21,K26*Inittialize!$C$21,L26*Inittialize!$D$21,M26*Inittialize!$E$21,N26*Inittialize!$F$21,O26*Inittialize!$G$21,P26*Inittialize!$H$21,Q26*Inittialize!$I$21,R26*Inittialize!$J$21,I26*Inittialize!$A$21))</f>
        <v>1</v>
      </c>
      <c r="I26" s="1">
        <v>0</v>
      </c>
      <c r="J26" s="1">
        <v>0</v>
      </c>
      <c r="K26" s="1">
        <v>0</v>
      </c>
      <c r="L26" s="1">
        <v>0</v>
      </c>
      <c r="M26" s="2">
        <f t="shared" ref="M26:V26" si="14">M16</f>
        <v>0.10346545719957016</v>
      </c>
      <c r="N26" s="2">
        <f t="shared" si="14"/>
        <v>9.6075067399600866E-2</v>
      </c>
      <c r="O26" s="2">
        <f t="shared" si="14"/>
        <v>8.9212562585343658E-2</v>
      </c>
      <c r="P26" s="2">
        <f t="shared" si="14"/>
        <v>8.2840236686390539E-2</v>
      </c>
      <c r="Q26" s="2">
        <f t="shared" si="14"/>
        <v>7.6923076923076927E-2</v>
      </c>
      <c r="R26" s="1">
        <f t="shared" si="14"/>
        <v>1</v>
      </c>
      <c r="S26" s="1">
        <f t="shared" si="14"/>
        <v>0</v>
      </c>
      <c r="T26" s="1">
        <f t="shared" si="14"/>
        <v>0</v>
      </c>
      <c r="U26" s="1">
        <f t="shared" si="14"/>
        <v>0</v>
      </c>
      <c r="V26" s="1">
        <f t="shared" si="14"/>
        <v>0</v>
      </c>
      <c r="W26" s="9">
        <f t="shared" si="13"/>
        <v>0</v>
      </c>
    </row>
    <row r="27" spans="1:32" x14ac:dyDescent="0.3">
      <c r="A27" s="124">
        <v>18</v>
      </c>
      <c r="B27" s="28">
        <f t="shared" si="11"/>
        <v>0.11142433852261402</v>
      </c>
      <c r="C27" s="2">
        <f>(SUM(E27*Inittialize!$B$21,F27*Inittialize!$C$21,G27*Inittialize!$D$21,H27*Inittialize!$E$21,I27*Inittialize!$F$21,J27*Inittialize!$G$21,K27*Inittialize!$H$21,L27*Inittialize!$I$21,M27*Inittialize!$J$21,D27*Inittialize!$A$21))</f>
        <v>0.15100839471537428</v>
      </c>
      <c r="D27" s="2">
        <f>(SUM(F27*Inittialize!$B$21,G27*Inittialize!$C$21,H27*Inittialize!$D$21,I27*Inittialize!$E$21,J27*Inittialize!$F$21,K27*Inittialize!$G$21,L27*Inittialize!$H$21,M27*Inittialize!$I$21,N27*Inittialize!$J$21,E27*Inittialize!$A$21))</f>
        <v>0.14550093066425421</v>
      </c>
      <c r="E27" s="2">
        <f>(SUM(G27*Inittialize!$B$21,H27*Inittialize!$C$21,I27*Inittialize!$D$21,J27*Inittialize!$E$21,K27*Inittialize!$F$21,L27*Inittialize!$G$21,M27*Inittialize!$H$21,N27*Inittialize!$I$21,O27*Inittialize!$J$21,F27*Inittialize!$A$21))</f>
        <v>0.14000979619841977</v>
      </c>
      <c r="F27" s="2">
        <f>(SUM(H27*Inittialize!$B$21,I27*Inittialize!$C$21,J27*Inittialize!$D$21,K27*Inittialize!$E$21,L27*Inittialize!$F$21,M27*Inittialize!$G$21,N27*Inittialize!$H$21,O27*Inittialize!$I$21,P27*Inittialize!$J$21,G27*Inittialize!$A$21))</f>
        <v>0.13456075782635629</v>
      </c>
      <c r="G27" s="2">
        <f>(SUM(I27*Inittialize!$B$21,J27*Inittialize!$C$21,K27*Inittialize!$D$21,L27*Inittialize!$E$21,M27*Inittialize!$F$21,N27*Inittialize!$G$21,O27*Inittialize!$H$21,P27*Inittialize!$I$21,Q27*Inittialize!$J$21,H27*Inittialize!$A$21))</f>
        <v>0.12917581781255486</v>
      </c>
      <c r="H27" s="2">
        <f>IF(Rules!$B$4=Rules!$E$4,0,SUM(J27*Inittialize!$B$21,K27*Inittialize!$C$21,L27*Inittialize!$D$21,M27*Inittialize!$E$21,N27*Inittialize!$F$21,O27*Inittialize!$G$21,P27*Inittialize!$H$21,Q27*Inittialize!$I$21,R27*Inittialize!$J$21,I27*Inittialize!$A$21))</f>
        <v>0</v>
      </c>
      <c r="I27" s="1">
        <v>1</v>
      </c>
      <c r="J27" s="1">
        <v>0</v>
      </c>
      <c r="K27" s="1">
        <v>0</v>
      </c>
      <c r="L27" s="1">
        <v>0</v>
      </c>
      <c r="M27" s="2">
        <f t="shared" ref="M27:V27" si="15">M17</f>
        <v>0.10346545719957016</v>
      </c>
      <c r="N27" s="2">
        <f t="shared" si="15"/>
        <v>9.6075067399600866E-2</v>
      </c>
      <c r="O27" s="2">
        <f t="shared" si="15"/>
        <v>8.9212562585343658E-2</v>
      </c>
      <c r="P27" s="2">
        <f t="shared" si="15"/>
        <v>8.2840236686390539E-2</v>
      </c>
      <c r="Q27" s="2">
        <f t="shared" si="15"/>
        <v>7.6923076923076927E-2</v>
      </c>
      <c r="R27" s="1">
        <f t="shared" si="15"/>
        <v>0</v>
      </c>
      <c r="S27" s="1">
        <f t="shared" si="15"/>
        <v>1</v>
      </c>
      <c r="T27" s="1">
        <f t="shared" si="15"/>
        <v>0</v>
      </c>
      <c r="U27" s="1">
        <f t="shared" si="15"/>
        <v>0</v>
      </c>
      <c r="V27" s="1">
        <f t="shared" si="15"/>
        <v>0</v>
      </c>
      <c r="W27" s="9">
        <f t="shared" si="13"/>
        <v>0</v>
      </c>
    </row>
    <row r="28" spans="1:32" x14ac:dyDescent="0.3">
      <c r="A28" s="124">
        <v>19</v>
      </c>
      <c r="B28" s="28">
        <f t="shared" si="11"/>
        <v>0.11142433852261402</v>
      </c>
      <c r="C28" s="2">
        <f>(SUM(E28*Inittialize!$B$21,F28*Inittialize!$C$21,G28*Inittialize!$D$21,H28*Inittialize!$E$21,I28*Inittialize!$F$21,J28*Inittialize!$G$21,K28*Inittialize!$H$21,L28*Inittialize!$I$21,M28*Inittialize!$J$21,D28*Inittialize!$A$21))</f>
        <v>0.15100839471537428</v>
      </c>
      <c r="D28" s="2">
        <f>(SUM(F28*Inittialize!$B$21,G28*Inittialize!$C$21,H28*Inittialize!$D$21,I28*Inittialize!$E$21,J28*Inittialize!$F$21,K28*Inittialize!$G$21,L28*Inittialize!$H$21,M28*Inittialize!$I$21,N28*Inittialize!$J$21,E28*Inittialize!$A$21))</f>
        <v>0.14550093066425421</v>
      </c>
      <c r="E28" s="2">
        <f>(SUM(G28*Inittialize!$B$21,H28*Inittialize!$C$21,I28*Inittialize!$D$21,J28*Inittialize!$E$21,K28*Inittialize!$F$21,L28*Inittialize!$G$21,M28*Inittialize!$H$21,N28*Inittialize!$I$21,O28*Inittialize!$J$21,F28*Inittialize!$A$21))</f>
        <v>0.14000979619841977</v>
      </c>
      <c r="F28" s="2">
        <f>(SUM(H28*Inittialize!$B$21,I28*Inittialize!$C$21,J28*Inittialize!$D$21,K28*Inittialize!$E$21,L28*Inittialize!$F$21,M28*Inittialize!$G$21,N28*Inittialize!$H$21,O28*Inittialize!$I$21,P28*Inittialize!$J$21,G28*Inittialize!$A$21))</f>
        <v>0.13456075782635629</v>
      </c>
      <c r="G28" s="2">
        <f>(SUM(I28*Inittialize!$B$21,J28*Inittialize!$C$21,K28*Inittialize!$D$21,L28*Inittialize!$E$21,M28*Inittialize!$F$21,N28*Inittialize!$G$21,O28*Inittialize!$H$21,P28*Inittialize!$I$21,Q28*Inittialize!$J$21,H28*Inittialize!$A$21))</f>
        <v>0.12917581781255486</v>
      </c>
      <c r="H28" s="2">
        <f>IF(Rules!$B$4=Rules!$E$4,0,SUM(J28*Inittialize!$B$21,K28*Inittialize!$C$21,L28*Inittialize!$D$21,M28*Inittialize!$E$21,N28*Inittialize!$F$21,O28*Inittialize!$G$21,P28*Inittialize!$H$21,Q28*Inittialize!$I$21,R28*Inittialize!$J$21,I28*Inittialize!$A$21))</f>
        <v>0</v>
      </c>
      <c r="I28" s="1">
        <v>0</v>
      </c>
      <c r="J28" s="1">
        <v>1</v>
      </c>
      <c r="K28" s="1">
        <v>0</v>
      </c>
      <c r="L28" s="1">
        <v>0</v>
      </c>
      <c r="M28" s="2">
        <f t="shared" ref="M28:V28" si="16">M18</f>
        <v>0.10346545719957016</v>
      </c>
      <c r="N28" s="2">
        <f t="shared" si="16"/>
        <v>9.6075067399600866E-2</v>
      </c>
      <c r="O28" s="2">
        <f t="shared" si="16"/>
        <v>8.9212562585343658E-2</v>
      </c>
      <c r="P28" s="2">
        <f t="shared" si="16"/>
        <v>8.2840236686390539E-2</v>
      </c>
      <c r="Q28" s="2">
        <f t="shared" si="16"/>
        <v>7.6923076923076927E-2</v>
      </c>
      <c r="R28" s="1">
        <f t="shared" si="16"/>
        <v>0</v>
      </c>
      <c r="S28" s="1">
        <f t="shared" si="16"/>
        <v>0</v>
      </c>
      <c r="T28" s="1">
        <f t="shared" si="16"/>
        <v>1</v>
      </c>
      <c r="U28" s="1">
        <f t="shared" si="16"/>
        <v>0</v>
      </c>
      <c r="V28" s="1">
        <f t="shared" si="16"/>
        <v>0</v>
      </c>
      <c r="W28" s="9">
        <f t="shared" si="13"/>
        <v>0</v>
      </c>
    </row>
    <row r="29" spans="1:32" x14ac:dyDescent="0.3">
      <c r="A29" s="124">
        <v>20</v>
      </c>
      <c r="B29" s="28">
        <f t="shared" si="11"/>
        <v>0.11142433852261402</v>
      </c>
      <c r="C29" s="2">
        <f>(SUM(E29*Inittialize!$B$21,F29*Inittialize!$C$21,G29*Inittialize!$D$21,H29*Inittialize!$E$21,I29*Inittialize!$F$21,J29*Inittialize!$G$21,K29*Inittialize!$H$21,L29*Inittialize!$I$21,M29*Inittialize!$J$21,D29*Inittialize!$A$21))</f>
        <v>0.15100839471537428</v>
      </c>
      <c r="D29" s="2">
        <f>(SUM(F29*Inittialize!$B$21,G29*Inittialize!$C$21,H29*Inittialize!$D$21,I29*Inittialize!$E$21,J29*Inittialize!$F$21,K29*Inittialize!$G$21,L29*Inittialize!$H$21,M29*Inittialize!$I$21,N29*Inittialize!$J$21,E29*Inittialize!$A$21))</f>
        <v>0.14550093066425421</v>
      </c>
      <c r="E29" s="2">
        <f>(SUM(G29*Inittialize!$B$21,H29*Inittialize!$C$21,I29*Inittialize!$D$21,J29*Inittialize!$E$21,K29*Inittialize!$F$21,L29*Inittialize!$G$21,M29*Inittialize!$H$21,N29*Inittialize!$I$21,O29*Inittialize!$J$21,F29*Inittialize!$A$21))</f>
        <v>0.14000979619841977</v>
      </c>
      <c r="F29" s="2">
        <f>(SUM(H29*Inittialize!$B$21,I29*Inittialize!$C$21,J29*Inittialize!$D$21,K29*Inittialize!$E$21,L29*Inittialize!$F$21,M29*Inittialize!$G$21,N29*Inittialize!$H$21,O29*Inittialize!$I$21,P29*Inittialize!$J$21,G29*Inittialize!$A$21))</f>
        <v>0.13456075782635629</v>
      </c>
      <c r="G29" s="2">
        <f>(SUM(I29*Inittialize!$B$21,J29*Inittialize!$C$21,K29*Inittialize!$D$21,L29*Inittialize!$E$21,M29*Inittialize!$F$21,N29*Inittialize!$G$21,O29*Inittialize!$H$21,P29*Inittialize!$I$21,Q29*Inittialize!$J$21,H29*Inittialize!$A$21))</f>
        <v>0.12917581781255486</v>
      </c>
      <c r="H29" s="2">
        <f>IF(Rules!$B$4=Rules!$E$4,0,SUM(J29*Inittialize!$B$21,K29*Inittialize!$C$21,L29*Inittialize!$D$21,M29*Inittialize!$E$21,N29*Inittialize!$F$21,O29*Inittialize!$G$21,P29*Inittialize!$H$21,Q29*Inittialize!$I$21,R29*Inittialize!$J$21,I29*Inittialize!$A$21))</f>
        <v>0</v>
      </c>
      <c r="I29" s="1">
        <v>0</v>
      </c>
      <c r="J29" s="1">
        <v>0</v>
      </c>
      <c r="K29" s="1">
        <v>1</v>
      </c>
      <c r="L29" s="1">
        <v>0</v>
      </c>
      <c r="M29" s="2">
        <f t="shared" ref="M29:V29" si="17">M19</f>
        <v>0.10346545719957016</v>
      </c>
      <c r="N29" s="2">
        <f t="shared" si="17"/>
        <v>9.6075067399600866E-2</v>
      </c>
      <c r="O29" s="2">
        <f t="shared" si="17"/>
        <v>8.9212562585343658E-2</v>
      </c>
      <c r="P29" s="2">
        <f t="shared" si="17"/>
        <v>8.2840236686390539E-2</v>
      </c>
      <c r="Q29" s="2">
        <f t="shared" si="17"/>
        <v>7.6923076923076927E-2</v>
      </c>
      <c r="R29" s="1">
        <f t="shared" si="17"/>
        <v>0</v>
      </c>
      <c r="S29" s="1">
        <f t="shared" si="17"/>
        <v>0</v>
      </c>
      <c r="T29" s="1">
        <f t="shared" si="17"/>
        <v>0</v>
      </c>
      <c r="U29" s="1">
        <f t="shared" si="17"/>
        <v>1</v>
      </c>
      <c r="V29" s="1">
        <f t="shared" si="17"/>
        <v>0</v>
      </c>
      <c r="W29" s="9">
        <f t="shared" si="13"/>
        <v>0</v>
      </c>
    </row>
    <row r="30" spans="1:32" x14ac:dyDescent="0.3">
      <c r="A30" s="124">
        <v>21</v>
      </c>
      <c r="B30" s="28">
        <f t="shared" si="11"/>
        <v>0.3421935692918448</v>
      </c>
      <c r="C30" s="2">
        <f>(SUM(E30*Inittialize!$B$21,F30*Inittialize!$C$21,G30*Inittialize!$D$21,H30*Inittialize!$E$21,I30*Inittialize!$F$21,J30*Inittialize!$G$21,K30*Inittialize!$H$21,L30*Inittialize!$I$21,M30*Inittialize!$J$21,D30*Inittialize!$A$21))</f>
        <v>0.15100839471537428</v>
      </c>
      <c r="D30" s="2">
        <f>(SUM(F30*Inittialize!$B$21,G30*Inittialize!$C$21,H30*Inittialize!$D$21,I30*Inittialize!$E$21,J30*Inittialize!$F$21,K30*Inittialize!$G$21,L30*Inittialize!$H$21,M30*Inittialize!$I$21,N30*Inittialize!$J$21,E30*Inittialize!$A$21))</f>
        <v>0.14550093066425421</v>
      </c>
      <c r="E30" s="2">
        <f>(SUM(G30*Inittialize!$B$21,H30*Inittialize!$C$21,I30*Inittialize!$D$21,J30*Inittialize!$E$21,K30*Inittialize!$F$21,L30*Inittialize!$G$21,M30*Inittialize!$H$21,N30*Inittialize!$I$21,O30*Inittialize!$J$21,F30*Inittialize!$A$21))</f>
        <v>0.14000979619841977</v>
      </c>
      <c r="F30" s="2">
        <f>(SUM(H30*Inittialize!$B$21,I30*Inittialize!$C$21,J30*Inittialize!$D$21,K30*Inittialize!$E$21,L30*Inittialize!$F$21,M30*Inittialize!$G$21,N30*Inittialize!$H$21,O30*Inittialize!$I$21,P30*Inittialize!$J$21,G30*Inittialize!$A$21))</f>
        <v>0.13456075782635629</v>
      </c>
      <c r="G30" s="2">
        <f>(SUM(I30*Inittialize!$B$21,J30*Inittialize!$C$21,K30*Inittialize!$D$21,L30*Inittialize!$E$21,M30*Inittialize!$F$21,N30*Inittialize!$G$21,O30*Inittialize!$H$21,P30*Inittialize!$I$21,Q30*Inittialize!$J$21,H30*Inittialize!$A$21))</f>
        <v>0.12917581781255486</v>
      </c>
      <c r="H30" s="2">
        <f>IF(Rules!$B$4=Rules!$E$4,0,SUM(J30*Inittialize!$B$21,K30*Inittialize!$C$21,L30*Inittialize!$D$21,M30*Inittialize!$E$21,N30*Inittialize!$F$21,O30*Inittialize!$G$21,P30*Inittialize!$H$21,Q30*Inittialize!$I$21,R30*Inittialize!$J$21,I30*Inittialize!$A$21))</f>
        <v>0</v>
      </c>
      <c r="I30" s="26">
        <v>0</v>
      </c>
      <c r="J30" s="26">
        <v>0</v>
      </c>
      <c r="K30" s="26">
        <v>0</v>
      </c>
      <c r="L30" s="26">
        <v>1</v>
      </c>
      <c r="M30" s="2">
        <f t="shared" ref="M30:Q31" si="18">M20</f>
        <v>0.10346545719957016</v>
      </c>
      <c r="N30" s="2">
        <f t="shared" si="18"/>
        <v>9.6075067399600866E-2</v>
      </c>
      <c r="O30" s="2">
        <f t="shared" si="18"/>
        <v>8.9212562585343658E-2</v>
      </c>
      <c r="P30" s="2">
        <f t="shared" si="18"/>
        <v>8.2840236686390539E-2</v>
      </c>
      <c r="Q30" s="2">
        <f t="shared" si="18"/>
        <v>7.6923076923076927E-2</v>
      </c>
      <c r="R30" s="26">
        <f t="shared" ref="R30:V31" si="19">R20</f>
        <v>0</v>
      </c>
      <c r="S30" s="26">
        <f t="shared" si="19"/>
        <v>0</v>
      </c>
      <c r="T30" s="26">
        <f t="shared" si="19"/>
        <v>0</v>
      </c>
      <c r="U30" s="1">
        <f t="shared" si="19"/>
        <v>0</v>
      </c>
      <c r="V30" s="1">
        <f t="shared" si="19"/>
        <v>1</v>
      </c>
      <c r="W30" s="9">
        <f t="shared" si="13"/>
        <v>0</v>
      </c>
    </row>
    <row r="31" spans="1:32" ht="16.2" thickBot="1" x14ac:dyDescent="0.35">
      <c r="A31" s="126">
        <v>22</v>
      </c>
      <c r="B31" s="105">
        <f t="shared" si="11"/>
        <v>0</v>
      </c>
      <c r="C31" s="2">
        <f>(SUM(E31*Inittialize!$B$21,F31*Inittialize!$C$21,G31*Inittialize!$D$21,H31*Inittialize!$E$21,I31*Inittialize!$F$21,J31*Inittialize!$G$21,K31*Inittialize!$H$21,L31*Inittialize!$I$21,M31*Inittialize!$J$21,D31*Inittialize!$A$21))</f>
        <v>0</v>
      </c>
      <c r="D31" s="2">
        <f>(SUM(F31*Inittialize!$B$21,G31*Inittialize!$C$21,H31*Inittialize!$D$21,I31*Inittialize!$E$21,J31*Inittialize!$F$21,K31*Inittialize!$G$21,L31*Inittialize!$H$21,M31*Inittialize!$I$21,N31*Inittialize!$J$21,E31*Inittialize!$A$21))</f>
        <v>0</v>
      </c>
      <c r="E31" s="2">
        <f>(SUM(G31*Inittialize!$B$21,H31*Inittialize!$C$21,I31*Inittialize!$D$21,J31*Inittialize!$E$21,K31*Inittialize!$F$21,L31*Inittialize!$G$21,M31*Inittialize!$H$21,N31*Inittialize!$I$21,O31*Inittialize!$J$21,F31*Inittialize!$A$21))</f>
        <v>0</v>
      </c>
      <c r="F31" s="2">
        <f>(SUM(H31*Inittialize!$B$21,I31*Inittialize!$C$21,J31*Inittialize!$D$21,K31*Inittialize!$E$21,L31*Inittialize!$F$21,M31*Inittialize!$G$21,N31*Inittialize!$H$21,O31*Inittialize!$I$21,P31*Inittialize!$J$21,G31*Inittialize!$A$21))</f>
        <v>0</v>
      </c>
      <c r="G31" s="2">
        <f>(SUM(I31*Inittialize!$B$21,J31*Inittialize!$C$21,K31*Inittialize!$D$21,L31*Inittialize!$E$21,M31*Inittialize!$F$21,N31*Inittialize!$G$21,O31*Inittialize!$H$21,P31*Inittialize!$I$21,Q31*Inittialize!$J$21,H31*Inittialize!$A$21))</f>
        <v>0</v>
      </c>
      <c r="H31" s="106">
        <f>IF(Rules!$B$4=Rules!$E$4,0,SUM(J31*Inittialize!$B$21,K31*Inittialize!$C$21,L31*Inittialize!$D$21,M31*Inittialize!$E$21,N31*Inittialize!$F$21,O31*Inittialize!$G$21,P31*Inittialize!$H$21,Q31*Inittialize!$I$21,R31*Inittialize!$J$21,I31*Inittialize!$A$21))</f>
        <v>0</v>
      </c>
      <c r="I31" s="109">
        <v>0</v>
      </c>
      <c r="J31" s="109">
        <v>0</v>
      </c>
      <c r="K31" s="109">
        <v>0</v>
      </c>
      <c r="L31" s="109">
        <v>0</v>
      </c>
      <c r="M31" s="106">
        <f t="shared" si="18"/>
        <v>0</v>
      </c>
      <c r="N31" s="106">
        <f t="shared" si="18"/>
        <v>0</v>
      </c>
      <c r="O31" s="106">
        <f t="shared" si="18"/>
        <v>0</v>
      </c>
      <c r="P31" s="106">
        <f t="shared" si="18"/>
        <v>0</v>
      </c>
      <c r="Q31" s="106">
        <f t="shared" si="18"/>
        <v>0</v>
      </c>
      <c r="R31" s="109">
        <f t="shared" si="19"/>
        <v>0</v>
      </c>
      <c r="S31" s="109">
        <f t="shared" si="19"/>
        <v>0</v>
      </c>
      <c r="T31" s="109">
        <f t="shared" si="19"/>
        <v>0</v>
      </c>
      <c r="U31" s="109">
        <f t="shared" si="19"/>
        <v>0</v>
      </c>
      <c r="V31" s="109">
        <f t="shared" si="19"/>
        <v>0</v>
      </c>
      <c r="W31" s="10">
        <f t="shared" si="13"/>
        <v>0</v>
      </c>
    </row>
    <row r="32" spans="1:32" ht="16.2" thickBot="1" x14ac:dyDescent="0.35">
      <c r="A32" s="103"/>
      <c r="B32" s="127">
        <f t="shared" ref="B32:W32" si="20">SUM(B25:B31)</f>
        <v>1</v>
      </c>
      <c r="C32" s="106">
        <f t="shared" si="20"/>
        <v>1</v>
      </c>
      <c r="D32" s="106">
        <f t="shared" si="20"/>
        <v>1.0000000000000002</v>
      </c>
      <c r="E32" s="106">
        <f t="shared" si="20"/>
        <v>1.0000000000000002</v>
      </c>
      <c r="F32" s="106">
        <f t="shared" si="20"/>
        <v>1.0000000000000002</v>
      </c>
      <c r="G32" s="106">
        <f t="shared" si="20"/>
        <v>1</v>
      </c>
      <c r="H32" s="106">
        <f t="shared" si="20"/>
        <v>1</v>
      </c>
      <c r="I32" s="106">
        <f t="shared" si="20"/>
        <v>1</v>
      </c>
      <c r="J32" s="106">
        <f t="shared" si="20"/>
        <v>1</v>
      </c>
      <c r="K32" s="106">
        <f t="shared" si="20"/>
        <v>1</v>
      </c>
      <c r="L32" s="106">
        <f t="shared" si="20"/>
        <v>1</v>
      </c>
      <c r="M32" s="106">
        <f t="shared" si="20"/>
        <v>0.99999999999999989</v>
      </c>
      <c r="N32" s="106">
        <f t="shared" si="20"/>
        <v>1.0000000000000004</v>
      </c>
      <c r="O32" s="106">
        <f t="shared" si="20"/>
        <v>1.0000000000000002</v>
      </c>
      <c r="P32" s="106">
        <f t="shared" si="20"/>
        <v>1</v>
      </c>
      <c r="Q32" s="106">
        <f t="shared" si="20"/>
        <v>0.99999999999999978</v>
      </c>
      <c r="R32" s="106">
        <f t="shared" si="20"/>
        <v>1</v>
      </c>
      <c r="S32" s="106">
        <f t="shared" si="20"/>
        <v>1</v>
      </c>
      <c r="T32" s="106">
        <f t="shared" si="20"/>
        <v>1</v>
      </c>
      <c r="U32" s="106">
        <f t="shared" si="20"/>
        <v>1</v>
      </c>
      <c r="V32" s="106">
        <f t="shared" si="20"/>
        <v>1</v>
      </c>
      <c r="W32" s="106">
        <f t="shared" si="20"/>
        <v>1</v>
      </c>
    </row>
    <row r="33" spans="2:15" ht="16.2" thickBot="1" x14ac:dyDescent="0.35"/>
    <row r="34" spans="2:15" ht="16.2" thickBot="1" x14ac:dyDescent="0.35">
      <c r="B34" s="4" t="s">
        <v>5</v>
      </c>
      <c r="C34" s="15" t="s">
        <v>0</v>
      </c>
      <c r="D34" s="11" t="s">
        <v>6</v>
      </c>
      <c r="E34" s="3"/>
      <c r="F34" s="30"/>
      <c r="I34" s="1" t="s">
        <v>29</v>
      </c>
      <c r="J34" s="1">
        <f>2*(Inittialize!A21)*(Inittialize!J21)</f>
        <v>4.7337278106508882E-2</v>
      </c>
      <c r="L34" s="60" t="s">
        <v>32</v>
      </c>
      <c r="M34" s="63" t="s">
        <v>0</v>
      </c>
      <c r="N34" s="62" t="s">
        <v>6</v>
      </c>
      <c r="O34" s="61"/>
    </row>
    <row r="35" spans="2:15" ht="16.2" thickBot="1" x14ac:dyDescent="0.35">
      <c r="B35" s="5" t="s">
        <v>1</v>
      </c>
      <c r="C35" s="16">
        <f>B15</f>
        <v>0.2121090766176992</v>
      </c>
      <c r="D35" s="12">
        <f>SUM(B16:B20)</f>
        <v>0.78789092338230082</v>
      </c>
      <c r="E35" s="8">
        <f>SUM(C35:D35)</f>
        <v>1</v>
      </c>
      <c r="F35" s="30"/>
      <c r="G35" s="30"/>
      <c r="L35" s="54">
        <v>5</v>
      </c>
      <c r="M35" s="55">
        <f>F15</f>
        <v>0.41640366958226238</v>
      </c>
      <c r="N35" s="56">
        <f>1-M35</f>
        <v>0.58359633041773762</v>
      </c>
      <c r="O35" s="57">
        <f t="shared" ref="O35:O46" si="21">SUM(M35:N35)</f>
        <v>1</v>
      </c>
    </row>
    <row r="36" spans="2:15" ht="16.2" thickBot="1" x14ac:dyDescent="0.35">
      <c r="B36" s="6">
        <v>2</v>
      </c>
      <c r="C36" s="17">
        <f>C15</f>
        <v>0.35360813639536137</v>
      </c>
      <c r="D36" s="13">
        <f>SUM(C16:C20)</f>
        <v>0.64639186360463874</v>
      </c>
      <c r="E36" s="9">
        <f t="shared" ref="E36:E44" si="22">SUM(C36:D36)</f>
        <v>1</v>
      </c>
      <c r="F36" s="30"/>
      <c r="G36" s="30"/>
      <c r="L36" s="58">
        <v>6</v>
      </c>
      <c r="M36" s="53">
        <f>G15</f>
        <v>0.42315049208499778</v>
      </c>
      <c r="N36" s="56">
        <f t="shared" ref="N36:N46" si="23">1-M36</f>
        <v>0.57684950791500222</v>
      </c>
      <c r="O36" s="9">
        <f t="shared" si="21"/>
        <v>1</v>
      </c>
    </row>
    <row r="37" spans="2:15" ht="16.2" thickBot="1" x14ac:dyDescent="0.35">
      <c r="B37" s="6">
        <v>3</v>
      </c>
      <c r="C37" s="17">
        <f>D15</f>
        <v>0.37387488538214331</v>
      </c>
      <c r="D37" s="13">
        <f>SUM(D16:D20)</f>
        <v>0.6261251146178568</v>
      </c>
      <c r="E37" s="9">
        <f t="shared" si="22"/>
        <v>1</v>
      </c>
      <c r="F37" s="30"/>
      <c r="G37" s="30"/>
      <c r="L37" s="58">
        <v>7</v>
      </c>
      <c r="M37" s="53">
        <f>H15</f>
        <v>0.26231240836153336</v>
      </c>
      <c r="N37" s="56">
        <f t="shared" si="23"/>
        <v>0.73768759163846664</v>
      </c>
      <c r="O37" s="9">
        <f t="shared" si="21"/>
        <v>1</v>
      </c>
    </row>
    <row r="38" spans="2:15" ht="16.2" thickBot="1" x14ac:dyDescent="0.35">
      <c r="B38" s="6">
        <v>4</v>
      </c>
      <c r="C38" s="17">
        <f>E15</f>
        <v>0.39446844550254284</v>
      </c>
      <c r="D38" s="13">
        <f>SUM(E16:E20)</f>
        <v>0.60553155449745721</v>
      </c>
      <c r="E38" s="9">
        <f t="shared" si="22"/>
        <v>1</v>
      </c>
      <c r="F38" s="30"/>
      <c r="G38" s="30"/>
      <c r="L38" s="58">
        <v>8</v>
      </c>
      <c r="M38" s="53">
        <f>I15</f>
        <v>0.24474124225119143</v>
      </c>
      <c r="N38" s="56">
        <f t="shared" si="23"/>
        <v>0.75525875774880857</v>
      </c>
      <c r="O38" s="9">
        <f t="shared" si="21"/>
        <v>1</v>
      </c>
    </row>
    <row r="39" spans="2:15" ht="16.2" thickBot="1" x14ac:dyDescent="0.35">
      <c r="B39" s="6">
        <v>5</v>
      </c>
      <c r="C39" s="17">
        <f>F15</f>
        <v>0.41640366958226238</v>
      </c>
      <c r="D39" s="13">
        <f>SUM(F16:F20)</f>
        <v>0.58359633041773784</v>
      </c>
      <c r="E39" s="9">
        <f t="shared" si="22"/>
        <v>1.0000000000000002</v>
      </c>
      <c r="F39" s="30"/>
      <c r="G39" s="30"/>
      <c r="L39" s="58">
        <v>9</v>
      </c>
      <c r="M39" s="53">
        <f>J15</f>
        <v>0.2284251594344453</v>
      </c>
      <c r="N39" s="56">
        <f t="shared" si="23"/>
        <v>0.7715748405655547</v>
      </c>
      <c r="O39" s="9">
        <f t="shared" si="21"/>
        <v>1</v>
      </c>
    </row>
    <row r="40" spans="2:15" ht="16.2" thickBot="1" x14ac:dyDescent="0.35">
      <c r="B40" s="6">
        <v>6</v>
      </c>
      <c r="C40" s="17">
        <f>G15</f>
        <v>0.42315049208499778</v>
      </c>
      <c r="D40" s="13">
        <f>SUM(G16:G20)</f>
        <v>0.57684950791500234</v>
      </c>
      <c r="E40" s="9">
        <f t="shared" si="22"/>
        <v>1</v>
      </c>
      <c r="F40" s="30"/>
      <c r="G40" s="30"/>
      <c r="L40" s="58">
        <v>10</v>
      </c>
      <c r="M40" s="53">
        <f>K15</f>
        <v>0.21210907661769923</v>
      </c>
      <c r="N40" s="56">
        <f t="shared" si="23"/>
        <v>0.78789092338230082</v>
      </c>
      <c r="O40" s="9">
        <f t="shared" si="21"/>
        <v>1</v>
      </c>
    </row>
    <row r="41" spans="2:15" ht="16.2" thickBot="1" x14ac:dyDescent="0.35">
      <c r="B41" s="6">
        <v>7</v>
      </c>
      <c r="C41" s="17">
        <f>H15</f>
        <v>0.26231240836153336</v>
      </c>
      <c r="D41" s="13">
        <f>SUM(H16:H20)</f>
        <v>0.73768759163846687</v>
      </c>
      <c r="E41" s="9">
        <f t="shared" si="22"/>
        <v>1.0000000000000002</v>
      </c>
      <c r="F41" s="30"/>
      <c r="G41" s="30"/>
      <c r="L41" s="58">
        <v>11</v>
      </c>
      <c r="M41" s="53">
        <f>L15</f>
        <v>0.2121090766176992</v>
      </c>
      <c r="N41" s="56">
        <f t="shared" si="23"/>
        <v>0.78789092338230082</v>
      </c>
      <c r="O41" s="9">
        <f t="shared" si="21"/>
        <v>1</v>
      </c>
    </row>
    <row r="42" spans="2:15" ht="16.2" thickBot="1" x14ac:dyDescent="0.35">
      <c r="B42" s="6">
        <v>8</v>
      </c>
      <c r="C42" s="17">
        <f>I15</f>
        <v>0.24474124225119143</v>
      </c>
      <c r="D42" s="13">
        <f>SUM(I16:I20)</f>
        <v>0.7552587577488088</v>
      </c>
      <c r="E42" s="9">
        <f t="shared" si="22"/>
        <v>1.0000000000000002</v>
      </c>
      <c r="F42" s="30"/>
      <c r="G42" s="30"/>
      <c r="L42" s="58">
        <v>12</v>
      </c>
      <c r="M42" s="53">
        <f>M15</f>
        <v>0.48267271400214928</v>
      </c>
      <c r="N42" s="56">
        <f t="shared" si="23"/>
        <v>0.51732728599785072</v>
      </c>
      <c r="O42" s="9">
        <f t="shared" si="21"/>
        <v>1</v>
      </c>
    </row>
    <row r="43" spans="2:15" ht="16.2" thickBot="1" x14ac:dyDescent="0.35">
      <c r="B43" s="6">
        <v>9</v>
      </c>
      <c r="C43" s="17">
        <f>J15</f>
        <v>0.2284251594344453</v>
      </c>
      <c r="D43" s="13">
        <f>SUM(J16:J20)</f>
        <v>0.77157484056555481</v>
      </c>
      <c r="E43" s="9">
        <f t="shared" si="22"/>
        <v>1</v>
      </c>
      <c r="F43" s="30"/>
      <c r="G43" s="30"/>
      <c r="L43" s="58">
        <v>13</v>
      </c>
      <c r="M43" s="53">
        <f>N15</f>
        <v>0.51962466300199583</v>
      </c>
      <c r="N43" s="56">
        <f t="shared" si="23"/>
        <v>0.48037533699800417</v>
      </c>
      <c r="O43" s="9">
        <f t="shared" si="21"/>
        <v>1</v>
      </c>
    </row>
    <row r="44" spans="2:15" ht="16.2" thickBot="1" x14ac:dyDescent="0.35">
      <c r="B44" s="7">
        <v>10</v>
      </c>
      <c r="C44" s="18">
        <f>K15</f>
        <v>0.21210907661769923</v>
      </c>
      <c r="D44" s="14">
        <f>SUM(K16:K20)</f>
        <v>0.78789092338230093</v>
      </c>
      <c r="E44" s="10">
        <f t="shared" si="22"/>
        <v>1.0000000000000002</v>
      </c>
      <c r="F44" s="30"/>
      <c r="G44" s="30"/>
      <c r="L44" s="58">
        <v>14</v>
      </c>
      <c r="M44" s="53">
        <f>O15</f>
        <v>0.55393718707328177</v>
      </c>
      <c r="N44" s="56">
        <f t="shared" si="23"/>
        <v>0.44606281292671823</v>
      </c>
      <c r="O44" s="9">
        <f t="shared" si="21"/>
        <v>1</v>
      </c>
    </row>
    <row r="45" spans="2:15" ht="16.2" thickBot="1" x14ac:dyDescent="0.35">
      <c r="C45" s="66">
        <f>SUM(C35:C44)/SUM($C$35:$D$44)</f>
        <v>0.31212025922298758</v>
      </c>
      <c r="D45" s="66">
        <f>SUM(D35:D44)/SUM($C$35:$D$44)</f>
        <v>0.68787974077701253</v>
      </c>
      <c r="L45" s="58">
        <v>15</v>
      </c>
      <c r="M45" s="53">
        <f>P15</f>
        <v>0.58579881656804744</v>
      </c>
      <c r="N45" s="56">
        <f t="shared" si="23"/>
        <v>0.41420118343195256</v>
      </c>
      <c r="O45" s="9">
        <f t="shared" si="21"/>
        <v>1</v>
      </c>
    </row>
    <row r="46" spans="2:15" ht="16.2" thickBot="1" x14ac:dyDescent="0.35">
      <c r="L46" s="59">
        <v>16</v>
      </c>
      <c r="M46" s="64">
        <f>Q15</f>
        <v>0.61538461538461542</v>
      </c>
      <c r="N46" s="65">
        <f t="shared" si="23"/>
        <v>0.38461538461538458</v>
      </c>
      <c r="O46" s="10">
        <f t="shared" si="21"/>
        <v>1</v>
      </c>
    </row>
    <row r="47" spans="2:15" x14ac:dyDescent="0.3">
      <c r="M47" s="66">
        <f>SUM(M35:M46)/SUM($M$35:$N$46)</f>
        <v>0.39638909341499318</v>
      </c>
      <c r="N47" s="66">
        <f>SUM(N35:N46)/SUM($M$35:$N$46)</f>
        <v>0.60361090658500682</v>
      </c>
    </row>
  </sheetData>
  <sheetProtection sheet="1" objects="1" scenarios="1"/>
  <mergeCells count="3">
    <mergeCell ref="A2:L2"/>
    <mergeCell ref="A13:L13"/>
    <mergeCell ref="A1:U1"/>
  </mergeCells>
  <phoneticPr fontId="16" type="noConversion"/>
  <pageMargins left="0.7" right="0.7" top="0.75" bottom="0.75" header="0.3" footer="0.3"/>
  <pageSetup paperSize="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U156"/>
  <sheetViews>
    <sheetView workbookViewId="0">
      <selection activeCell="A2" sqref="A2"/>
    </sheetView>
  </sheetViews>
  <sheetFormatPr defaultColWidth="8.796875" defaultRowHeight="15.6" x14ac:dyDescent="0.3"/>
  <sheetData>
    <row r="1" spans="1:21" ht="25.8" x14ac:dyDescent="0.5">
      <c r="A1" s="575" t="s">
        <v>317</v>
      </c>
      <c r="B1" s="575"/>
      <c r="C1" s="575"/>
      <c r="D1" s="575"/>
      <c r="E1" s="575"/>
      <c r="F1" s="575"/>
      <c r="G1" s="575"/>
      <c r="H1" s="575"/>
      <c r="I1" s="575"/>
      <c r="J1" s="575"/>
      <c r="K1" s="575"/>
      <c r="L1" s="575"/>
      <c r="M1" s="575"/>
      <c r="N1" s="575"/>
      <c r="O1" s="575"/>
      <c r="P1" s="575"/>
      <c r="Q1" s="575"/>
      <c r="R1" s="575"/>
      <c r="S1" s="575"/>
      <c r="T1" s="575"/>
      <c r="U1" s="575"/>
    </row>
    <row r="2" spans="1:21" x14ac:dyDescent="0.3">
      <c r="A2" t="s">
        <v>7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</row>
    <row r="3" spans="1:21" x14ac:dyDescent="0.3">
      <c r="A3">
        <v>4</v>
      </c>
      <c r="B3">
        <f>IF(Rules!$B$11=Rules!$E$11,Dealer!B15-SUM(Dealer!$B$16:$B$20),Dealer!B4-SUM(Dealer!$B$5:$B$9))</f>
        <v>-0.57578184676460165</v>
      </c>
      <c r="C3">
        <f>IF(Rules!$B$11=Rules!$E$11,Dealer!C15-SUM(Dealer!C16:C20),Dealer!C4-SUM(Dealer!C5:C9))</f>
        <v>-0.29278372720927737</v>
      </c>
      <c r="D3">
        <f>IF(Rules!$B$11=Rules!$E$11,Dealer!D15-SUM(Dealer!D16:D20),Dealer!D4-SUM(Dealer!D5:D9))</f>
        <v>-0.2522502292357135</v>
      </c>
      <c r="E3">
        <f>IF(Rules!$B$11=Rules!$E$11,Dealer!E15-SUM(Dealer!E16:E20),Dealer!E4-SUM(Dealer!E5:E9))</f>
        <v>-0.21106310899491437</v>
      </c>
      <c r="F3">
        <f>IF(Rules!$B$11=Rules!$E$11,Dealer!F15-SUM(Dealer!F16:F20),Dealer!F4-SUM(Dealer!F5:F9))</f>
        <v>-0.16719266083547546</v>
      </c>
      <c r="G3">
        <f>IF(Rules!$B$11=Rules!$E$11,Dealer!G15-SUM(Dealer!G16:G20),Dealer!G4-SUM(Dealer!G5:G9))</f>
        <v>-0.15369901583000456</v>
      </c>
      <c r="H3">
        <f>IF(Rules!$B$11=Rules!$E$11,Dealer!H15-SUM(Dealer!H16:H20),Dealer!H4-SUM(Dealer!H5:H9))</f>
        <v>-0.47537518327693351</v>
      </c>
      <c r="I3">
        <f>IF(Rules!$B$11=Rules!$E$11,Dealer!I15-SUM(Dealer!I16:I20),Dealer!I4-SUM(Dealer!I5:I9))</f>
        <v>-0.51051751549761737</v>
      </c>
      <c r="J3">
        <f>IF(Rules!$B$11=Rules!$E$11,Dealer!J15-SUM(Dealer!J16:J20),Dealer!J4-SUM(Dealer!J5:J9))</f>
        <v>-0.54314968113110951</v>
      </c>
      <c r="K3">
        <f>IF(Rules!$B$11=Rules!$E$11,Dealer!K15-SUM(Dealer!K16:K20),Dealer!K4-SUM(Dealer!K5:K9))</f>
        <v>-0.57578184676460165</v>
      </c>
    </row>
    <row r="4" spans="1:21" x14ac:dyDescent="0.3">
      <c r="A4">
        <v>5</v>
      </c>
      <c r="B4">
        <f t="shared" ref="B4:B15" si="0">B3</f>
        <v>-0.57578184676460165</v>
      </c>
      <c r="C4">
        <f t="shared" ref="C4:K15" si="1">C3</f>
        <v>-0.29278372720927737</v>
      </c>
      <c r="D4">
        <f t="shared" si="1"/>
        <v>-0.2522502292357135</v>
      </c>
      <c r="E4">
        <f t="shared" si="1"/>
        <v>-0.21106310899491437</v>
      </c>
      <c r="F4">
        <f t="shared" si="1"/>
        <v>-0.16719266083547546</v>
      </c>
      <c r="G4">
        <f t="shared" si="1"/>
        <v>-0.15369901583000456</v>
      </c>
      <c r="H4">
        <f t="shared" si="1"/>
        <v>-0.47537518327693351</v>
      </c>
      <c r="I4">
        <f t="shared" si="1"/>
        <v>-0.51051751549761737</v>
      </c>
      <c r="J4">
        <f t="shared" si="1"/>
        <v>-0.54314968113110951</v>
      </c>
      <c r="K4">
        <f t="shared" si="1"/>
        <v>-0.57578184676460165</v>
      </c>
    </row>
    <row r="5" spans="1:21" x14ac:dyDescent="0.3">
      <c r="A5">
        <v>6</v>
      </c>
      <c r="B5">
        <f t="shared" si="0"/>
        <v>-0.57578184676460165</v>
      </c>
      <c r="C5">
        <f t="shared" si="1"/>
        <v>-0.29278372720927737</v>
      </c>
      <c r="D5">
        <f t="shared" si="1"/>
        <v>-0.2522502292357135</v>
      </c>
      <c r="E5">
        <f t="shared" si="1"/>
        <v>-0.21106310899491437</v>
      </c>
      <c r="F5">
        <f t="shared" si="1"/>
        <v>-0.16719266083547546</v>
      </c>
      <c r="G5">
        <f t="shared" si="1"/>
        <v>-0.15369901583000456</v>
      </c>
      <c r="H5">
        <f t="shared" si="1"/>
        <v>-0.47537518327693351</v>
      </c>
      <c r="I5">
        <f t="shared" si="1"/>
        <v>-0.51051751549761737</v>
      </c>
      <c r="J5">
        <f t="shared" si="1"/>
        <v>-0.54314968113110951</v>
      </c>
      <c r="K5">
        <f t="shared" si="1"/>
        <v>-0.57578184676460165</v>
      </c>
    </row>
    <row r="6" spans="1:21" x14ac:dyDescent="0.3">
      <c r="A6">
        <v>7</v>
      </c>
      <c r="B6">
        <f t="shared" si="0"/>
        <v>-0.57578184676460165</v>
      </c>
      <c r="C6">
        <f t="shared" si="1"/>
        <v>-0.29278372720927737</v>
      </c>
      <c r="D6">
        <f t="shared" si="1"/>
        <v>-0.2522502292357135</v>
      </c>
      <c r="E6">
        <f t="shared" si="1"/>
        <v>-0.21106310899491437</v>
      </c>
      <c r="F6">
        <f t="shared" si="1"/>
        <v>-0.16719266083547546</v>
      </c>
      <c r="G6">
        <f t="shared" si="1"/>
        <v>-0.15369901583000456</v>
      </c>
      <c r="H6">
        <f t="shared" si="1"/>
        <v>-0.47537518327693351</v>
      </c>
      <c r="I6">
        <f t="shared" si="1"/>
        <v>-0.51051751549761737</v>
      </c>
      <c r="J6">
        <f t="shared" si="1"/>
        <v>-0.54314968113110951</v>
      </c>
      <c r="K6">
        <f t="shared" si="1"/>
        <v>-0.57578184676460165</v>
      </c>
    </row>
    <row r="7" spans="1:21" x14ac:dyDescent="0.3">
      <c r="A7">
        <v>8</v>
      </c>
      <c r="B7">
        <f t="shared" si="0"/>
        <v>-0.57578184676460165</v>
      </c>
      <c r="C7">
        <f t="shared" si="1"/>
        <v>-0.29278372720927737</v>
      </c>
      <c r="D7">
        <f t="shared" si="1"/>
        <v>-0.2522502292357135</v>
      </c>
      <c r="E7">
        <f t="shared" si="1"/>
        <v>-0.21106310899491437</v>
      </c>
      <c r="F7">
        <f t="shared" si="1"/>
        <v>-0.16719266083547546</v>
      </c>
      <c r="G7">
        <f t="shared" si="1"/>
        <v>-0.15369901583000456</v>
      </c>
      <c r="H7">
        <f t="shared" si="1"/>
        <v>-0.47537518327693351</v>
      </c>
      <c r="I7">
        <f t="shared" si="1"/>
        <v>-0.51051751549761737</v>
      </c>
      <c r="J7">
        <f t="shared" si="1"/>
        <v>-0.54314968113110951</v>
      </c>
      <c r="K7">
        <f t="shared" si="1"/>
        <v>-0.57578184676460165</v>
      </c>
    </row>
    <row r="8" spans="1:21" x14ac:dyDescent="0.3">
      <c r="A8">
        <v>9</v>
      </c>
      <c r="B8">
        <f t="shared" si="0"/>
        <v>-0.57578184676460165</v>
      </c>
      <c r="C8">
        <f t="shared" si="1"/>
        <v>-0.29278372720927737</v>
      </c>
      <c r="D8">
        <f t="shared" si="1"/>
        <v>-0.2522502292357135</v>
      </c>
      <c r="E8">
        <f t="shared" si="1"/>
        <v>-0.21106310899491437</v>
      </c>
      <c r="F8">
        <f t="shared" si="1"/>
        <v>-0.16719266083547546</v>
      </c>
      <c r="G8">
        <f t="shared" si="1"/>
        <v>-0.15369901583000456</v>
      </c>
      <c r="H8">
        <f t="shared" si="1"/>
        <v>-0.47537518327693351</v>
      </c>
      <c r="I8">
        <f t="shared" si="1"/>
        <v>-0.51051751549761737</v>
      </c>
      <c r="J8">
        <f t="shared" si="1"/>
        <v>-0.54314968113110951</v>
      </c>
      <c r="K8">
        <f t="shared" si="1"/>
        <v>-0.57578184676460165</v>
      </c>
    </row>
    <row r="9" spans="1:21" x14ac:dyDescent="0.3">
      <c r="A9">
        <v>10</v>
      </c>
      <c r="B9">
        <f t="shared" si="0"/>
        <v>-0.57578184676460165</v>
      </c>
      <c r="C9">
        <f t="shared" si="1"/>
        <v>-0.29278372720927737</v>
      </c>
      <c r="D9">
        <f t="shared" si="1"/>
        <v>-0.2522502292357135</v>
      </c>
      <c r="E9">
        <f t="shared" si="1"/>
        <v>-0.21106310899491437</v>
      </c>
      <c r="F9">
        <f t="shared" si="1"/>
        <v>-0.16719266083547546</v>
      </c>
      <c r="G9">
        <f t="shared" si="1"/>
        <v>-0.15369901583000456</v>
      </c>
      <c r="H9">
        <f t="shared" si="1"/>
        <v>-0.47537518327693351</v>
      </c>
      <c r="I9">
        <f t="shared" si="1"/>
        <v>-0.51051751549761737</v>
      </c>
      <c r="J9">
        <f t="shared" si="1"/>
        <v>-0.54314968113110951</v>
      </c>
      <c r="K9">
        <f t="shared" si="1"/>
        <v>-0.57578184676460165</v>
      </c>
    </row>
    <row r="10" spans="1:21" x14ac:dyDescent="0.3">
      <c r="A10">
        <v>11</v>
      </c>
      <c r="B10">
        <f t="shared" si="0"/>
        <v>-0.57578184676460165</v>
      </c>
      <c r="C10">
        <f t="shared" si="1"/>
        <v>-0.29278372720927737</v>
      </c>
      <c r="D10">
        <f t="shared" si="1"/>
        <v>-0.2522502292357135</v>
      </c>
      <c r="E10">
        <f t="shared" si="1"/>
        <v>-0.21106310899491437</v>
      </c>
      <c r="F10">
        <f t="shared" si="1"/>
        <v>-0.16719266083547546</v>
      </c>
      <c r="G10">
        <f t="shared" si="1"/>
        <v>-0.15369901583000456</v>
      </c>
      <c r="H10">
        <f t="shared" si="1"/>
        <v>-0.47537518327693351</v>
      </c>
      <c r="I10">
        <f t="shared" si="1"/>
        <v>-0.51051751549761737</v>
      </c>
      <c r="J10">
        <f t="shared" si="1"/>
        <v>-0.54314968113110951</v>
      </c>
      <c r="K10">
        <f t="shared" si="1"/>
        <v>-0.57578184676460165</v>
      </c>
    </row>
    <row r="11" spans="1:21" x14ac:dyDescent="0.3">
      <c r="A11">
        <v>12</v>
      </c>
      <c r="B11">
        <f t="shared" si="0"/>
        <v>-0.57578184676460165</v>
      </c>
      <c r="C11">
        <f t="shared" si="1"/>
        <v>-0.29278372720927737</v>
      </c>
      <c r="D11">
        <f t="shared" si="1"/>
        <v>-0.2522502292357135</v>
      </c>
      <c r="E11">
        <f t="shared" si="1"/>
        <v>-0.21106310899491437</v>
      </c>
      <c r="F11">
        <f t="shared" si="1"/>
        <v>-0.16719266083547546</v>
      </c>
      <c r="G11">
        <f t="shared" si="1"/>
        <v>-0.15369901583000456</v>
      </c>
      <c r="H11">
        <f t="shared" si="1"/>
        <v>-0.47537518327693351</v>
      </c>
      <c r="I11">
        <f t="shared" si="1"/>
        <v>-0.51051751549761737</v>
      </c>
      <c r="J11">
        <f t="shared" si="1"/>
        <v>-0.54314968113110951</v>
      </c>
      <c r="K11">
        <f t="shared" si="1"/>
        <v>-0.57578184676460165</v>
      </c>
    </row>
    <row r="12" spans="1:21" x14ac:dyDescent="0.3">
      <c r="A12">
        <v>13</v>
      </c>
      <c r="B12">
        <f t="shared" si="0"/>
        <v>-0.57578184676460165</v>
      </c>
      <c r="C12">
        <f t="shared" si="1"/>
        <v>-0.29278372720927737</v>
      </c>
      <c r="D12">
        <f t="shared" si="1"/>
        <v>-0.2522502292357135</v>
      </c>
      <c r="E12">
        <f t="shared" si="1"/>
        <v>-0.21106310899491437</v>
      </c>
      <c r="F12">
        <f t="shared" si="1"/>
        <v>-0.16719266083547546</v>
      </c>
      <c r="G12">
        <f t="shared" si="1"/>
        <v>-0.15369901583000456</v>
      </c>
      <c r="H12">
        <f t="shared" si="1"/>
        <v>-0.47537518327693351</v>
      </c>
      <c r="I12">
        <f t="shared" si="1"/>
        <v>-0.51051751549761737</v>
      </c>
      <c r="J12">
        <f t="shared" si="1"/>
        <v>-0.54314968113110951</v>
      </c>
      <c r="K12">
        <f t="shared" si="1"/>
        <v>-0.57578184676460165</v>
      </c>
    </row>
    <row r="13" spans="1:21" x14ac:dyDescent="0.3">
      <c r="A13">
        <v>14</v>
      </c>
      <c r="B13">
        <f t="shared" si="0"/>
        <v>-0.57578184676460165</v>
      </c>
      <c r="C13">
        <f t="shared" si="1"/>
        <v>-0.29278372720927737</v>
      </c>
      <c r="D13">
        <f t="shared" si="1"/>
        <v>-0.2522502292357135</v>
      </c>
      <c r="E13">
        <f t="shared" si="1"/>
        <v>-0.21106310899491437</v>
      </c>
      <c r="F13">
        <f t="shared" si="1"/>
        <v>-0.16719266083547546</v>
      </c>
      <c r="G13">
        <f t="shared" si="1"/>
        <v>-0.15369901583000456</v>
      </c>
      <c r="H13">
        <f t="shared" si="1"/>
        <v>-0.47537518327693351</v>
      </c>
      <c r="I13">
        <f t="shared" si="1"/>
        <v>-0.51051751549761737</v>
      </c>
      <c r="J13">
        <f t="shared" si="1"/>
        <v>-0.54314968113110951</v>
      </c>
      <c r="K13">
        <f t="shared" si="1"/>
        <v>-0.57578184676460165</v>
      </c>
    </row>
    <row r="14" spans="1:21" x14ac:dyDescent="0.3">
      <c r="A14">
        <v>15</v>
      </c>
      <c r="B14">
        <f t="shared" si="0"/>
        <v>-0.57578184676460165</v>
      </c>
      <c r="C14">
        <f t="shared" si="1"/>
        <v>-0.29278372720927737</v>
      </c>
      <c r="D14">
        <f t="shared" si="1"/>
        <v>-0.2522502292357135</v>
      </c>
      <c r="E14">
        <f t="shared" si="1"/>
        <v>-0.21106310899491437</v>
      </c>
      <c r="F14">
        <f t="shared" si="1"/>
        <v>-0.16719266083547546</v>
      </c>
      <c r="G14">
        <f t="shared" si="1"/>
        <v>-0.15369901583000456</v>
      </c>
      <c r="H14">
        <f t="shared" si="1"/>
        <v>-0.47537518327693351</v>
      </c>
      <c r="I14">
        <f t="shared" si="1"/>
        <v>-0.51051751549761737</v>
      </c>
      <c r="J14">
        <f t="shared" si="1"/>
        <v>-0.54314968113110951</v>
      </c>
      <c r="K14">
        <f t="shared" si="1"/>
        <v>-0.57578184676460165</v>
      </c>
    </row>
    <row r="15" spans="1:21" x14ac:dyDescent="0.3">
      <c r="A15">
        <v>16</v>
      </c>
      <c r="B15">
        <f t="shared" si="0"/>
        <v>-0.57578184676460165</v>
      </c>
      <c r="C15">
        <f t="shared" si="1"/>
        <v>-0.29278372720927737</v>
      </c>
      <c r="D15">
        <f t="shared" si="1"/>
        <v>-0.2522502292357135</v>
      </c>
      <c r="E15">
        <f t="shared" si="1"/>
        <v>-0.21106310899491437</v>
      </c>
      <c r="F15">
        <f t="shared" si="1"/>
        <v>-0.16719266083547546</v>
      </c>
      <c r="G15">
        <f t="shared" si="1"/>
        <v>-0.15369901583000456</v>
      </c>
      <c r="H15">
        <f t="shared" si="1"/>
        <v>-0.47537518327693351</v>
      </c>
      <c r="I15">
        <f t="shared" si="1"/>
        <v>-0.51051751549761737</v>
      </c>
      <c r="J15">
        <f t="shared" si="1"/>
        <v>-0.54314968113110951</v>
      </c>
      <c r="K15">
        <f t="shared" si="1"/>
        <v>-0.57578184676460165</v>
      </c>
    </row>
    <row r="16" spans="1:21" x14ac:dyDescent="0.3">
      <c r="A16">
        <v>17</v>
      </c>
      <c r="B16">
        <f>IF(Rules!$B$11=Rules!$E$11,Dealer!B15-SUM(Dealer!B17:B20),Dealer!B4-SUM(Dealer!B6:B9))</f>
        <v>-0.46435750824198774</v>
      </c>
      <c r="C16">
        <f>IF(Rules!$B$11=Rules!$E$11,Dealer!C15-SUM(Dealer!C17:C20),Dealer!C4-SUM(Dealer!C6:C9))</f>
        <v>-0.15297458768154204</v>
      </c>
      <c r="D16">
        <f>IF(Rules!$B$11=Rules!$E$11,Dealer!D15-SUM(Dealer!D17:D20),Dealer!D4-SUM(Dealer!D6:D9))</f>
        <v>-0.11721624142457354</v>
      </c>
      <c r="E16">
        <f>IF(Rules!$B$11=Rules!$E$11,Dealer!E15-SUM(Dealer!E17:E20),Dealer!E4-SUM(Dealer!E6:E9))</f>
        <v>-8.0573373145316152E-2</v>
      </c>
      <c r="F16">
        <f>IF(Rules!$B$11=Rules!$E$11,Dealer!F15-SUM(Dealer!F17:F20),Dealer!F4-SUM(Dealer!F6:F9))</f>
        <v>-4.4941375564924613E-2</v>
      </c>
      <c r="G16">
        <f>IF(Rules!$B$11=Rules!$E$11,Dealer!G15-SUM(Dealer!G17:G20),Dealer!G4-SUM(Dealer!G6:G9))</f>
        <v>1.1739160673341797E-2</v>
      </c>
      <c r="H16">
        <f>IF(Rules!$B$11=Rules!$E$11,Dealer!H15-SUM(Dealer!H17:H20),Dealer!H4-SUM(Dealer!H6:H9))</f>
        <v>-0.10680898948269474</v>
      </c>
      <c r="I16">
        <f>IF(Rules!$B$11=Rules!$E$11,Dealer!I15-SUM(Dealer!I17:I20),Dealer!I4-SUM(Dealer!I6:I9))</f>
        <v>-0.38195097104844722</v>
      </c>
      <c r="J16">
        <f>IF(Rules!$B$11=Rules!$E$11,Dealer!J15-SUM(Dealer!J17:J20),Dealer!J4-SUM(Dealer!J6:J9))</f>
        <v>-0.42315423964521748</v>
      </c>
      <c r="K16">
        <f>IF(Rules!$B$11=Rules!$E$11,Dealer!K15-SUM(Dealer!K17:K20),Dealer!K4-SUM(Dealer!K6:K9))</f>
        <v>-0.46435750824198757</v>
      </c>
    </row>
    <row r="17" spans="1:11" x14ac:dyDescent="0.3">
      <c r="A17">
        <v>18</v>
      </c>
      <c r="B17">
        <f>IF(Rules!$B$11=Rules!$E$11,Dealer!B15+Dealer!B16-SUM(Dealer!B18:B20),SUM(Dealer!B4:B5)-SUM(Dealer!B7:B9))</f>
        <v>-0.24150883119675959</v>
      </c>
      <c r="C17">
        <f>IF(Rules!$B$11=Rules!$E$11,Dealer!C15+Dealer!C16-SUM(Dealer!C18:C20),SUM(Dealer!C4:C5)-SUM(Dealer!C7:C9))</f>
        <v>0.12174190222088777</v>
      </c>
      <c r="D17">
        <f>IF(Rules!$B$11=Rules!$E$11,Dealer!D15+Dealer!D16-SUM(Dealer!D18:D20),SUM(Dealer!D4:D5)-SUM(Dealer!D7:D9))</f>
        <v>0.14830007284131125</v>
      </c>
      <c r="E17">
        <f>IF(Rules!$B$11=Rules!$E$11,Dealer!E15+Dealer!E16-SUM(Dealer!E18:E20),SUM(Dealer!E4:E5)-SUM(Dealer!E7:E9))</f>
        <v>0.17585443719748528</v>
      </c>
      <c r="F17">
        <f>IF(Rules!$B$11=Rules!$E$11,Dealer!F15+Dealer!F16-SUM(Dealer!F18:F20),SUM(Dealer!F4:F5)-SUM(Dealer!F7:F9))</f>
        <v>0.19956119497617708</v>
      </c>
      <c r="G17">
        <f>IF(Rules!$B$11=Rules!$E$11,Dealer!G15+Dealer!G16-SUM(Dealer!G18:G20),SUM(Dealer!G4:G5)-SUM(Dealer!G7:G9))</f>
        <v>0.28344391604689845</v>
      </c>
      <c r="H17">
        <f>IF(Rules!$B$11=Rules!$E$11,Dealer!H15+Dealer!H16-SUM(Dealer!H18:H20),SUM(Dealer!H4:H5)-SUM(Dealer!H7:H9))</f>
        <v>0.39955416733655175</v>
      </c>
      <c r="I17">
        <f>IF(Rules!$B$11=Rules!$E$11,Dealer!I15+Dealer!I16-SUM(Dealer!I18:I20),SUM(Dealer!I4:I5)-SUM(Dealer!I7:I9))</f>
        <v>0.10595134861912359</v>
      </c>
      <c r="J17">
        <f>IF(Rules!$B$11=Rules!$E$11,Dealer!J15+Dealer!J16-SUM(Dealer!J18:J20),SUM(Dealer!J4:J5)-SUM(Dealer!J7:J9))</f>
        <v>-0.18316335667343342</v>
      </c>
      <c r="K17">
        <f>IF(Rules!$B$11=Rules!$E$11,Dealer!K15+Dealer!K16-SUM(Dealer!K18:K20),SUM(Dealer!K4:K5)-SUM(Dealer!K7:K9))</f>
        <v>-0.24150883119675953</v>
      </c>
    </row>
    <row r="18" spans="1:11" x14ac:dyDescent="0.3">
      <c r="A18">
        <v>19</v>
      </c>
      <c r="B18">
        <f>IF(Rules!$B$11=Rules!$E$11,SUM(Dealer!B15:B17)-Dealer!B19-Dealer!B20,SUM(Dealer!B4:B6)-SUM(Dealer!B8:B9))</f>
        <v>-1.8660154151531605E-2</v>
      </c>
      <c r="C18">
        <f>IF(Rules!$B$11=Rules!$E$11,SUM(Dealer!C15:C17)-Dealer!C19-Dealer!C20,SUM(Dealer!C4:C6)-SUM(Dealer!C8:C9))</f>
        <v>0.38630468602058998</v>
      </c>
      <c r="D18">
        <f>IF(Rules!$B$11=Rules!$E$11,SUM(Dealer!D15:D17)-Dealer!D19-Dealer!D20,SUM(Dealer!D4:D6)-SUM(Dealer!D8:D9))</f>
        <v>0.40436293659776018</v>
      </c>
      <c r="E18">
        <f>IF(Rules!$B$11=Rules!$E$11,SUM(Dealer!E15:E17)-Dealer!E19-Dealer!E20,SUM(Dealer!E4:E6)-SUM(Dealer!E8:E9))</f>
        <v>0.42317892482749647</v>
      </c>
      <c r="F18">
        <f>IF(Rules!$B$11=Rules!$E$11,SUM(Dealer!F15:F17)-Dealer!F19-Dealer!F20,SUM(Dealer!F4:F6)-SUM(Dealer!F8:F9))</f>
        <v>0.43951210416088371</v>
      </c>
      <c r="G18">
        <f>IF(Rules!$B$11=Rules!$E$11,SUM(Dealer!G15:G17)-Dealer!G19-Dealer!G20,SUM(Dealer!G4:G6)-SUM(Dealer!G8:G9))</f>
        <v>0.49597707378731903</v>
      </c>
      <c r="H18">
        <f>IF(Rules!$B$11=Rules!$E$11,SUM(Dealer!H15:H17)-Dealer!H19-Dealer!H20,SUM(Dealer!H4:H6)-SUM(Dealer!H8:H9))</f>
        <v>0.61597649575343139</v>
      </c>
      <c r="I18">
        <f>IF(Rules!$B$11=Rules!$E$11,SUM(Dealer!I15:I17)-Dealer!I19-Dealer!I20,SUM(Dealer!I4:I6)-SUM(Dealer!I8:I9))</f>
        <v>0.59385366828669439</v>
      </c>
      <c r="J18">
        <f>IF(Rules!$B$11=Rules!$E$11,SUM(Dealer!J15:J17)-Dealer!J19-Dealer!J20,SUM(Dealer!J4:J6)-SUM(Dealer!J8:J9))</f>
        <v>0.28759675706758142</v>
      </c>
      <c r="K18">
        <f>IF(Rules!$B$11=Rules!$E$11,SUM(Dealer!K15:K17)-Dealer!K19-Dealer!K20,SUM(Dealer!K4:K6)-SUM(Dealer!K8:K9))</f>
        <v>-1.8660154151531549E-2</v>
      </c>
    </row>
    <row r="19" spans="1:11" x14ac:dyDescent="0.3">
      <c r="A19">
        <v>20</v>
      </c>
      <c r="B19">
        <f>IF(Rules!$B$11=Rules!$E$11,SUM(Dealer!B15:B18)-Dealer!B20,SUM(Dealer!B4:B7)-Dealer!B9)</f>
        <v>0.20418852289369643</v>
      </c>
      <c r="C19">
        <f>IF(Rules!$B$11=Rules!$E$11,SUM(Dealer!C15:C18)-Dealer!C20,SUM(Dealer!C4:C7)-Dealer!C9)</f>
        <v>0.63998657521683899</v>
      </c>
      <c r="D19">
        <f>IF(Rules!$B$11=Rules!$E$11,SUM(Dealer!D15:D18)-Dealer!D20,SUM(Dealer!D4:D7)-Dealer!D9)</f>
        <v>0.65027209425148147</v>
      </c>
      <c r="E19">
        <f>IF(Rules!$B$11=Rules!$E$11,SUM(Dealer!E15:E18)-Dealer!E20,SUM(Dealer!E4:E7)-Dealer!E9)</f>
        <v>0.66104996194807175</v>
      </c>
      <c r="F19">
        <f>IF(Rules!$B$11=Rules!$E$11,SUM(Dealer!F15:F18)-Dealer!F20,SUM(Dealer!F4:F7)-Dealer!F9)</f>
        <v>0.67035969063279999</v>
      </c>
      <c r="G19">
        <f>IF(Rules!$B$11=Rules!$E$11,SUM(Dealer!G15:G18)-Dealer!G20,SUM(Dealer!G4:G7)-Dealer!G9)</f>
        <v>0.70395857017134456</v>
      </c>
      <c r="H19">
        <f>IF(Rules!$B$11=Rules!$E$11,SUM(Dealer!H15:H18)-Dealer!H20,SUM(Dealer!H4:H7)-Dealer!H9)</f>
        <v>0.77322722653717502</v>
      </c>
      <c r="I19">
        <f>IF(Rules!$B$11=Rules!$E$11,SUM(Dealer!I15:I18)-Dealer!I20,SUM(Dealer!I4:I7)-Dealer!I9)</f>
        <v>0.79181515955189852</v>
      </c>
      <c r="J19">
        <f>IF(Rules!$B$11=Rules!$E$11,SUM(Dealer!J15:J18)-Dealer!J20,SUM(Dealer!J4:J7)-Dealer!J9)</f>
        <v>0.75835687080859615</v>
      </c>
      <c r="K19">
        <f>IF(Rules!$B$11=Rules!$E$11,SUM(Dealer!K15:K18)-Dealer!K20,SUM(Dealer!K4:K7)-Dealer!K9)</f>
        <v>0.43495775366292733</v>
      </c>
    </row>
    <row r="20" spans="1:11" x14ac:dyDescent="0.3">
      <c r="A20">
        <v>21</v>
      </c>
      <c r="B20">
        <f>IF(Rules!$B$14=Rules!$D$14,1,IF(Rules!$B$11=Rules!$E$11,SUM(Dealer!B15:B19),SUM(Dealer!B4:B8)))</f>
        <v>0.65780643070815525</v>
      </c>
      <c r="C20">
        <f>IF(Rules!$B$14=Rules!$D$14,1,IF(Rules!$B$11=Rules!$E$11,SUM(Dealer!C15:C19),SUM(Dealer!C4:C8)))</f>
        <v>0.88200651549404019</v>
      </c>
      <c r="D20">
        <f>IF(Rules!$B$14=Rules!$D$14,1,IF(Rules!$B$11=Rules!$E$11,SUM(Dealer!D15:D19),SUM(Dealer!D4:D8)))</f>
        <v>0.8853003573017495</v>
      </c>
      <c r="E20">
        <f>IF(Rules!$B$14=Rules!$D$14,1,IF(Rules!$B$11=Rules!$E$11,SUM(Dealer!E15:E19),SUM(Dealer!E4:E8)))</f>
        <v>0.88876729296591961</v>
      </c>
      <c r="F20">
        <f>IF(Rules!$B$14=Rules!$D$14,1,IF(Rules!$B$11=Rules!$E$11,SUM(Dealer!F15:F19),SUM(Dealer!F4:F8)))</f>
        <v>0.89175382659528035</v>
      </c>
      <c r="G20">
        <f>IF(Rules!$B$14=Rules!$D$14,1,IF(Rules!$B$11=Rules!$E$11,SUM(Dealer!G15:G19),SUM(Dealer!G4:G8)))</f>
        <v>0.90283674384257995</v>
      </c>
      <c r="H20">
        <f>IF(Rules!$B$14=Rules!$D$14,1,IF(Rules!$B$11=Rules!$E$11,SUM(Dealer!H15:H19),SUM(Dealer!H4:H8)))</f>
        <v>0.92592629596452347</v>
      </c>
      <c r="I20">
        <f>IF(Rules!$B$14=Rules!$D$14,1,IF(Rules!$B$11=Rules!$E$11,SUM(Dealer!I15:I19),SUM(Dealer!I4:I8)))</f>
        <v>0.93060505318396625</v>
      </c>
      <c r="J20">
        <f>IF(Rules!$B$14=Rules!$D$14,1,IF(Rules!$B$11=Rules!$E$11,SUM(Dealer!J15:J19),SUM(Dealer!J4:J8)))</f>
        <v>0.93917615614724415</v>
      </c>
      <c r="K20">
        <f>IF(Rules!$B$14=Rules!$D$14,1,IF(Rules!$B$11=Rules!$E$11,SUM(Dealer!K15:K19),SUM(Dealer!K4:K8)))</f>
        <v>0.88857566147738609</v>
      </c>
    </row>
    <row r="21" spans="1:11" x14ac:dyDescent="0.3">
      <c r="A21">
        <v>22</v>
      </c>
      <c r="B21">
        <v>-1</v>
      </c>
      <c r="C21">
        <v>-1</v>
      </c>
      <c r="D21">
        <v>-1</v>
      </c>
      <c r="E21">
        <v>-1</v>
      </c>
      <c r="F21">
        <v>-1</v>
      </c>
      <c r="G21">
        <v>-1</v>
      </c>
      <c r="H21">
        <v>-1</v>
      </c>
      <c r="I21">
        <v>-1</v>
      </c>
      <c r="J21">
        <v>-1</v>
      </c>
      <c r="K21">
        <v>-1</v>
      </c>
    </row>
    <row r="22" spans="1:11" x14ac:dyDescent="0.3">
      <c r="A22">
        <v>23</v>
      </c>
      <c r="B22">
        <v>-1</v>
      </c>
      <c r="C22">
        <v>-1</v>
      </c>
      <c r="D22">
        <v>-1</v>
      </c>
      <c r="E22">
        <v>-1</v>
      </c>
      <c r="F22">
        <v>-1</v>
      </c>
      <c r="G22">
        <v>-1</v>
      </c>
      <c r="H22">
        <v>-1</v>
      </c>
      <c r="I22">
        <v>-1</v>
      </c>
      <c r="J22">
        <v>-1</v>
      </c>
      <c r="K22">
        <v>-1</v>
      </c>
    </row>
    <row r="23" spans="1:11" x14ac:dyDescent="0.3">
      <c r="A23">
        <v>24</v>
      </c>
      <c r="B23">
        <v>-1</v>
      </c>
      <c r="C23">
        <v>-1</v>
      </c>
      <c r="D23">
        <v>-1</v>
      </c>
      <c r="E23">
        <v>-1</v>
      </c>
      <c r="F23">
        <v>-1</v>
      </c>
      <c r="G23">
        <v>-1</v>
      </c>
      <c r="H23">
        <v>-1</v>
      </c>
      <c r="I23">
        <v>-1</v>
      </c>
      <c r="J23">
        <v>-1</v>
      </c>
      <c r="K23">
        <v>-1</v>
      </c>
    </row>
    <row r="24" spans="1:11" x14ac:dyDescent="0.3">
      <c r="A24">
        <v>25</v>
      </c>
      <c r="B24">
        <v>-1</v>
      </c>
      <c r="C24">
        <v>-1</v>
      </c>
      <c r="D24">
        <v>-1</v>
      </c>
      <c r="E24">
        <v>-1</v>
      </c>
      <c r="F24">
        <v>-1</v>
      </c>
      <c r="G24">
        <v>-1</v>
      </c>
      <c r="H24">
        <v>-1</v>
      </c>
      <c r="I24">
        <v>-1</v>
      </c>
      <c r="J24">
        <v>-1</v>
      </c>
      <c r="K24">
        <v>-1</v>
      </c>
    </row>
    <row r="25" spans="1:11" x14ac:dyDescent="0.3">
      <c r="A25">
        <v>26</v>
      </c>
      <c r="B25">
        <v>-1</v>
      </c>
      <c r="C25">
        <v>-1</v>
      </c>
      <c r="D25">
        <v>-1</v>
      </c>
      <c r="E25">
        <v>-1</v>
      </c>
      <c r="F25">
        <v>-1</v>
      </c>
      <c r="G25">
        <v>-1</v>
      </c>
      <c r="H25">
        <v>-1</v>
      </c>
      <c r="I25">
        <v>-1</v>
      </c>
      <c r="J25">
        <v>-1</v>
      </c>
      <c r="K25">
        <v>-1</v>
      </c>
    </row>
    <row r="26" spans="1:11" x14ac:dyDescent="0.3">
      <c r="A26">
        <v>27</v>
      </c>
      <c r="B26">
        <v>-1</v>
      </c>
      <c r="C26">
        <v>-1</v>
      </c>
      <c r="D26">
        <v>-1</v>
      </c>
      <c r="E26">
        <v>-1</v>
      </c>
      <c r="F26">
        <v>-1</v>
      </c>
      <c r="G26">
        <v>-1</v>
      </c>
      <c r="H26">
        <v>-1</v>
      </c>
      <c r="I26">
        <v>-1</v>
      </c>
      <c r="J26">
        <v>-1</v>
      </c>
      <c r="K26">
        <v>-1</v>
      </c>
    </row>
    <row r="27" spans="1:11" x14ac:dyDescent="0.3">
      <c r="A27">
        <v>28</v>
      </c>
      <c r="B27">
        <v>-1</v>
      </c>
      <c r="C27">
        <v>-1</v>
      </c>
      <c r="D27">
        <v>-1</v>
      </c>
      <c r="E27">
        <v>-1</v>
      </c>
      <c r="F27">
        <v>-1</v>
      </c>
      <c r="G27">
        <v>-1</v>
      </c>
      <c r="H27">
        <v>-1</v>
      </c>
      <c r="I27">
        <v>-1</v>
      </c>
      <c r="J27">
        <v>-1</v>
      </c>
      <c r="K27">
        <v>-1</v>
      </c>
    </row>
    <row r="28" spans="1:11" x14ac:dyDescent="0.3">
      <c r="A28">
        <v>29</v>
      </c>
      <c r="B28">
        <v>-1</v>
      </c>
      <c r="C28">
        <v>-1</v>
      </c>
      <c r="D28">
        <v>-1</v>
      </c>
      <c r="E28">
        <v>-1</v>
      </c>
      <c r="F28">
        <v>-1</v>
      </c>
      <c r="G28">
        <v>-1</v>
      </c>
      <c r="H28">
        <v>-1</v>
      </c>
      <c r="I28">
        <v>-1</v>
      </c>
      <c r="J28">
        <v>-1</v>
      </c>
      <c r="K28">
        <v>-1</v>
      </c>
    </row>
    <row r="29" spans="1:11" x14ac:dyDescent="0.3">
      <c r="A29">
        <v>30</v>
      </c>
      <c r="B29">
        <v>-1</v>
      </c>
      <c r="C29">
        <v>-1</v>
      </c>
      <c r="D29">
        <v>-1</v>
      </c>
      <c r="E29">
        <v>-1</v>
      </c>
      <c r="F29">
        <v>-1</v>
      </c>
      <c r="G29">
        <v>-1</v>
      </c>
      <c r="H29">
        <v>-1</v>
      </c>
      <c r="I29">
        <v>-1</v>
      </c>
      <c r="J29">
        <v>-1</v>
      </c>
      <c r="K29">
        <v>-1</v>
      </c>
    </row>
    <row r="30" spans="1:11" x14ac:dyDescent="0.3">
      <c r="A30">
        <v>31</v>
      </c>
      <c r="B30">
        <v>-1</v>
      </c>
      <c r="C30">
        <v>-1</v>
      </c>
      <c r="D30">
        <v>-1</v>
      </c>
      <c r="E30">
        <v>-1</v>
      </c>
      <c r="F30">
        <v>-1</v>
      </c>
      <c r="G30">
        <v>-1</v>
      </c>
      <c r="H30">
        <v>-1</v>
      </c>
      <c r="I30">
        <v>-1</v>
      </c>
      <c r="J30">
        <v>-1</v>
      </c>
      <c r="K30">
        <v>-1</v>
      </c>
    </row>
    <row r="32" spans="1:11" x14ac:dyDescent="0.3">
      <c r="A32" t="s">
        <v>4</v>
      </c>
      <c r="B32">
        <v>1</v>
      </c>
      <c r="C32">
        <v>2</v>
      </c>
      <c r="D32">
        <v>3</v>
      </c>
      <c r="E32">
        <v>4</v>
      </c>
      <c r="F32">
        <v>5</v>
      </c>
      <c r="G32">
        <v>6</v>
      </c>
      <c r="H32">
        <v>7</v>
      </c>
      <c r="I32">
        <v>8</v>
      </c>
      <c r="J32">
        <v>9</v>
      </c>
      <c r="K32">
        <v>10</v>
      </c>
    </row>
    <row r="33" spans="1:11" x14ac:dyDescent="0.3">
      <c r="A33">
        <v>12</v>
      </c>
      <c r="B33">
        <f t="shared" ref="B33:K33" si="2">B11</f>
        <v>-0.57578184676460165</v>
      </c>
      <c r="C33">
        <f t="shared" si="2"/>
        <v>-0.29278372720927737</v>
      </c>
      <c r="D33">
        <f t="shared" si="2"/>
        <v>-0.2522502292357135</v>
      </c>
      <c r="E33">
        <f t="shared" si="2"/>
        <v>-0.21106310899491437</v>
      </c>
      <c r="F33">
        <f t="shared" si="2"/>
        <v>-0.16719266083547546</v>
      </c>
      <c r="G33">
        <f t="shared" si="2"/>
        <v>-0.15369901583000456</v>
      </c>
      <c r="H33">
        <f t="shared" si="2"/>
        <v>-0.47537518327693351</v>
      </c>
      <c r="I33">
        <f t="shared" si="2"/>
        <v>-0.51051751549761737</v>
      </c>
      <c r="J33">
        <f t="shared" si="2"/>
        <v>-0.54314968113110951</v>
      </c>
      <c r="K33">
        <f t="shared" si="2"/>
        <v>-0.57578184676460165</v>
      </c>
    </row>
    <row r="34" spans="1:11" x14ac:dyDescent="0.3">
      <c r="A34">
        <v>13</v>
      </c>
      <c r="B34">
        <f t="shared" ref="B34:K34" si="3">B12</f>
        <v>-0.57578184676460165</v>
      </c>
      <c r="C34">
        <f t="shared" si="3"/>
        <v>-0.29278372720927737</v>
      </c>
      <c r="D34">
        <f t="shared" si="3"/>
        <v>-0.2522502292357135</v>
      </c>
      <c r="E34">
        <f t="shared" si="3"/>
        <v>-0.21106310899491437</v>
      </c>
      <c r="F34">
        <f t="shared" si="3"/>
        <v>-0.16719266083547546</v>
      </c>
      <c r="G34">
        <f t="shared" si="3"/>
        <v>-0.15369901583000456</v>
      </c>
      <c r="H34">
        <f t="shared" si="3"/>
        <v>-0.47537518327693351</v>
      </c>
      <c r="I34">
        <f t="shared" si="3"/>
        <v>-0.51051751549761737</v>
      </c>
      <c r="J34">
        <f t="shared" si="3"/>
        <v>-0.54314968113110951</v>
      </c>
      <c r="K34">
        <f t="shared" si="3"/>
        <v>-0.57578184676460165</v>
      </c>
    </row>
    <row r="35" spans="1:11" x14ac:dyDescent="0.3">
      <c r="A35">
        <v>14</v>
      </c>
      <c r="B35">
        <f t="shared" ref="B35:K35" si="4">B13</f>
        <v>-0.57578184676460165</v>
      </c>
      <c r="C35">
        <f t="shared" si="4"/>
        <v>-0.29278372720927737</v>
      </c>
      <c r="D35">
        <f t="shared" si="4"/>
        <v>-0.2522502292357135</v>
      </c>
      <c r="E35">
        <f t="shared" si="4"/>
        <v>-0.21106310899491437</v>
      </c>
      <c r="F35">
        <f t="shared" si="4"/>
        <v>-0.16719266083547546</v>
      </c>
      <c r="G35">
        <f t="shared" si="4"/>
        <v>-0.15369901583000456</v>
      </c>
      <c r="H35">
        <f t="shared" si="4"/>
        <v>-0.47537518327693351</v>
      </c>
      <c r="I35">
        <f t="shared" si="4"/>
        <v>-0.51051751549761737</v>
      </c>
      <c r="J35">
        <f t="shared" si="4"/>
        <v>-0.54314968113110951</v>
      </c>
      <c r="K35">
        <f t="shared" si="4"/>
        <v>-0.57578184676460165</v>
      </c>
    </row>
    <row r="36" spans="1:11" x14ac:dyDescent="0.3">
      <c r="A36">
        <v>15</v>
      </c>
      <c r="B36">
        <f t="shared" ref="B36:K36" si="5">B14</f>
        <v>-0.57578184676460165</v>
      </c>
      <c r="C36">
        <f t="shared" si="5"/>
        <v>-0.29278372720927737</v>
      </c>
      <c r="D36">
        <f t="shared" si="5"/>
        <v>-0.2522502292357135</v>
      </c>
      <c r="E36">
        <f t="shared" si="5"/>
        <v>-0.21106310899491437</v>
      </c>
      <c r="F36">
        <f t="shared" si="5"/>
        <v>-0.16719266083547546</v>
      </c>
      <c r="G36">
        <f t="shared" si="5"/>
        <v>-0.15369901583000456</v>
      </c>
      <c r="H36">
        <f t="shared" si="5"/>
        <v>-0.47537518327693351</v>
      </c>
      <c r="I36">
        <f t="shared" si="5"/>
        <v>-0.51051751549761737</v>
      </c>
      <c r="J36">
        <f t="shared" si="5"/>
        <v>-0.54314968113110951</v>
      </c>
      <c r="K36">
        <f t="shared" si="5"/>
        <v>-0.57578184676460165</v>
      </c>
    </row>
    <row r="37" spans="1:11" x14ac:dyDescent="0.3">
      <c r="A37">
        <v>16</v>
      </c>
      <c r="B37">
        <f t="shared" ref="B37:K37" si="6">B15</f>
        <v>-0.57578184676460165</v>
      </c>
      <c r="C37">
        <f t="shared" si="6"/>
        <v>-0.29278372720927737</v>
      </c>
      <c r="D37">
        <f t="shared" si="6"/>
        <v>-0.2522502292357135</v>
      </c>
      <c r="E37">
        <f t="shared" si="6"/>
        <v>-0.21106310899491437</v>
      </c>
      <c r="F37">
        <f t="shared" si="6"/>
        <v>-0.16719266083547546</v>
      </c>
      <c r="G37">
        <f t="shared" si="6"/>
        <v>-0.15369901583000456</v>
      </c>
      <c r="H37">
        <f t="shared" si="6"/>
        <v>-0.47537518327693351</v>
      </c>
      <c r="I37">
        <f t="shared" si="6"/>
        <v>-0.51051751549761737</v>
      </c>
      <c r="J37">
        <f t="shared" si="6"/>
        <v>-0.54314968113110951</v>
      </c>
      <c r="K37">
        <f t="shared" si="6"/>
        <v>-0.57578184676460165</v>
      </c>
    </row>
    <row r="38" spans="1:11" x14ac:dyDescent="0.3">
      <c r="A38">
        <v>17</v>
      </c>
      <c r="B38">
        <f t="shared" ref="B38:K38" si="7">B16</f>
        <v>-0.46435750824198774</v>
      </c>
      <c r="C38">
        <f t="shared" si="7"/>
        <v>-0.15297458768154204</v>
      </c>
      <c r="D38">
        <f t="shared" si="7"/>
        <v>-0.11721624142457354</v>
      </c>
      <c r="E38">
        <f t="shared" si="7"/>
        <v>-8.0573373145316152E-2</v>
      </c>
      <c r="F38">
        <f t="shared" si="7"/>
        <v>-4.4941375564924613E-2</v>
      </c>
      <c r="G38">
        <f t="shared" si="7"/>
        <v>1.1739160673341797E-2</v>
      </c>
      <c r="H38">
        <f t="shared" si="7"/>
        <v>-0.10680898948269474</v>
      </c>
      <c r="I38">
        <f t="shared" si="7"/>
        <v>-0.38195097104844722</v>
      </c>
      <c r="J38">
        <f t="shared" si="7"/>
        <v>-0.42315423964521748</v>
      </c>
      <c r="K38">
        <f t="shared" si="7"/>
        <v>-0.46435750824198757</v>
      </c>
    </row>
    <row r="39" spans="1:11" x14ac:dyDescent="0.3">
      <c r="A39">
        <v>18</v>
      </c>
      <c r="B39">
        <f t="shared" ref="B39:K39" si="8">B17</f>
        <v>-0.24150883119675959</v>
      </c>
      <c r="C39">
        <f t="shared" si="8"/>
        <v>0.12174190222088777</v>
      </c>
      <c r="D39">
        <f t="shared" si="8"/>
        <v>0.14830007284131125</v>
      </c>
      <c r="E39">
        <f t="shared" si="8"/>
        <v>0.17585443719748528</v>
      </c>
      <c r="F39">
        <f t="shared" si="8"/>
        <v>0.19956119497617708</v>
      </c>
      <c r="G39">
        <f t="shared" si="8"/>
        <v>0.28344391604689845</v>
      </c>
      <c r="H39">
        <f t="shared" si="8"/>
        <v>0.39955416733655175</v>
      </c>
      <c r="I39">
        <f t="shared" si="8"/>
        <v>0.10595134861912359</v>
      </c>
      <c r="J39">
        <f t="shared" si="8"/>
        <v>-0.18316335667343342</v>
      </c>
      <c r="K39">
        <f t="shared" si="8"/>
        <v>-0.24150883119675953</v>
      </c>
    </row>
    <row r="40" spans="1:11" x14ac:dyDescent="0.3">
      <c r="A40">
        <v>19</v>
      </c>
      <c r="B40">
        <f t="shared" ref="B40:K40" si="9">B18</f>
        <v>-1.8660154151531605E-2</v>
      </c>
      <c r="C40">
        <f t="shared" si="9"/>
        <v>0.38630468602058998</v>
      </c>
      <c r="D40">
        <f t="shared" si="9"/>
        <v>0.40436293659776018</v>
      </c>
      <c r="E40">
        <f t="shared" si="9"/>
        <v>0.42317892482749647</v>
      </c>
      <c r="F40">
        <f t="shared" si="9"/>
        <v>0.43951210416088371</v>
      </c>
      <c r="G40">
        <f t="shared" si="9"/>
        <v>0.49597707378731903</v>
      </c>
      <c r="H40">
        <f t="shared" si="9"/>
        <v>0.61597649575343139</v>
      </c>
      <c r="I40">
        <f t="shared" si="9"/>
        <v>0.59385366828669439</v>
      </c>
      <c r="J40">
        <f t="shared" si="9"/>
        <v>0.28759675706758142</v>
      </c>
      <c r="K40">
        <f t="shared" si="9"/>
        <v>-1.8660154151531549E-2</v>
      </c>
    </row>
    <row r="41" spans="1:11" x14ac:dyDescent="0.3">
      <c r="A41">
        <v>20</v>
      </c>
      <c r="B41">
        <f t="shared" ref="B41:K41" si="10">B19</f>
        <v>0.20418852289369643</v>
      </c>
      <c r="C41">
        <f t="shared" si="10"/>
        <v>0.63998657521683899</v>
      </c>
      <c r="D41">
        <f t="shared" si="10"/>
        <v>0.65027209425148147</v>
      </c>
      <c r="E41">
        <f t="shared" si="10"/>
        <v>0.66104996194807175</v>
      </c>
      <c r="F41">
        <f t="shared" si="10"/>
        <v>0.67035969063279999</v>
      </c>
      <c r="G41">
        <f t="shared" si="10"/>
        <v>0.70395857017134456</v>
      </c>
      <c r="H41">
        <f t="shared" si="10"/>
        <v>0.77322722653717502</v>
      </c>
      <c r="I41">
        <f t="shared" si="10"/>
        <v>0.79181515955189852</v>
      </c>
      <c r="J41">
        <f t="shared" si="10"/>
        <v>0.75835687080859615</v>
      </c>
      <c r="K41">
        <f t="shared" si="10"/>
        <v>0.43495775366292733</v>
      </c>
    </row>
    <row r="42" spans="1:11" x14ac:dyDescent="0.3">
      <c r="A42">
        <v>21</v>
      </c>
      <c r="B42">
        <f t="shared" ref="B42:K42" si="11">B20</f>
        <v>0.65780643070815525</v>
      </c>
      <c r="C42">
        <f t="shared" si="11"/>
        <v>0.88200651549404019</v>
      </c>
      <c r="D42">
        <f t="shared" si="11"/>
        <v>0.8853003573017495</v>
      </c>
      <c r="E42">
        <f t="shared" si="11"/>
        <v>0.88876729296591961</v>
      </c>
      <c r="F42">
        <f t="shared" si="11"/>
        <v>0.89175382659528035</v>
      </c>
      <c r="G42">
        <f t="shared" si="11"/>
        <v>0.90283674384257995</v>
      </c>
      <c r="H42">
        <f t="shared" si="11"/>
        <v>0.92592629596452347</v>
      </c>
      <c r="I42">
        <f t="shared" si="11"/>
        <v>0.93060505318396625</v>
      </c>
      <c r="J42">
        <f t="shared" si="11"/>
        <v>0.93917615614724415</v>
      </c>
      <c r="K42">
        <f t="shared" si="11"/>
        <v>0.88857566147738609</v>
      </c>
    </row>
    <row r="43" spans="1:11" x14ac:dyDescent="0.3">
      <c r="A43">
        <v>22</v>
      </c>
      <c r="B43">
        <f>B11</f>
        <v>-0.57578184676460165</v>
      </c>
      <c r="C43">
        <f t="shared" ref="C43:K43" si="12">C11</f>
        <v>-0.29278372720927737</v>
      </c>
      <c r="D43">
        <f t="shared" si="12"/>
        <v>-0.2522502292357135</v>
      </c>
      <c r="E43">
        <f t="shared" si="12"/>
        <v>-0.21106310899491437</v>
      </c>
      <c r="F43">
        <f t="shared" si="12"/>
        <v>-0.16719266083547546</v>
      </c>
      <c r="G43">
        <f t="shared" si="12"/>
        <v>-0.15369901583000456</v>
      </c>
      <c r="H43">
        <f t="shared" si="12"/>
        <v>-0.47537518327693351</v>
      </c>
      <c r="I43">
        <f t="shared" si="12"/>
        <v>-0.51051751549761737</v>
      </c>
      <c r="J43">
        <f t="shared" si="12"/>
        <v>-0.54314968113110951</v>
      </c>
      <c r="K43">
        <f t="shared" si="12"/>
        <v>-0.57578184676460165</v>
      </c>
    </row>
    <row r="44" spans="1:11" x14ac:dyDescent="0.3">
      <c r="A44">
        <v>23</v>
      </c>
      <c r="B44">
        <f t="shared" ref="B44:K44" si="13">B12</f>
        <v>-0.57578184676460165</v>
      </c>
      <c r="C44">
        <f t="shared" si="13"/>
        <v>-0.29278372720927737</v>
      </c>
      <c r="D44">
        <f t="shared" si="13"/>
        <v>-0.2522502292357135</v>
      </c>
      <c r="E44">
        <f t="shared" si="13"/>
        <v>-0.21106310899491437</v>
      </c>
      <c r="F44">
        <f t="shared" si="13"/>
        <v>-0.16719266083547546</v>
      </c>
      <c r="G44">
        <f t="shared" si="13"/>
        <v>-0.15369901583000456</v>
      </c>
      <c r="H44">
        <f t="shared" si="13"/>
        <v>-0.47537518327693351</v>
      </c>
      <c r="I44">
        <f t="shared" si="13"/>
        <v>-0.51051751549761737</v>
      </c>
      <c r="J44">
        <f t="shared" si="13"/>
        <v>-0.54314968113110951</v>
      </c>
      <c r="K44">
        <f t="shared" si="13"/>
        <v>-0.57578184676460165</v>
      </c>
    </row>
    <row r="45" spans="1:11" x14ac:dyDescent="0.3">
      <c r="A45">
        <v>24</v>
      </c>
      <c r="B45">
        <f t="shared" ref="B45:K45" si="14">B13</f>
        <v>-0.57578184676460165</v>
      </c>
      <c r="C45">
        <f t="shared" si="14"/>
        <v>-0.29278372720927737</v>
      </c>
      <c r="D45">
        <f t="shared" si="14"/>
        <v>-0.2522502292357135</v>
      </c>
      <c r="E45">
        <f t="shared" si="14"/>
        <v>-0.21106310899491437</v>
      </c>
      <c r="F45">
        <f t="shared" si="14"/>
        <v>-0.16719266083547546</v>
      </c>
      <c r="G45">
        <f t="shared" si="14"/>
        <v>-0.15369901583000456</v>
      </c>
      <c r="H45">
        <f t="shared" si="14"/>
        <v>-0.47537518327693351</v>
      </c>
      <c r="I45">
        <f t="shared" si="14"/>
        <v>-0.51051751549761737</v>
      </c>
      <c r="J45">
        <f t="shared" si="14"/>
        <v>-0.54314968113110951</v>
      </c>
      <c r="K45">
        <f t="shared" si="14"/>
        <v>-0.57578184676460165</v>
      </c>
    </row>
    <row r="46" spans="1:11" x14ac:dyDescent="0.3">
      <c r="A46">
        <v>25</v>
      </c>
      <c r="B46">
        <f t="shared" ref="B46:K46" si="15">B14</f>
        <v>-0.57578184676460165</v>
      </c>
      <c r="C46">
        <f t="shared" si="15"/>
        <v>-0.29278372720927737</v>
      </c>
      <c r="D46">
        <f t="shared" si="15"/>
        <v>-0.2522502292357135</v>
      </c>
      <c r="E46">
        <f t="shared" si="15"/>
        <v>-0.21106310899491437</v>
      </c>
      <c r="F46">
        <f t="shared" si="15"/>
        <v>-0.16719266083547546</v>
      </c>
      <c r="G46">
        <f t="shared" si="15"/>
        <v>-0.15369901583000456</v>
      </c>
      <c r="H46">
        <f t="shared" si="15"/>
        <v>-0.47537518327693351</v>
      </c>
      <c r="I46">
        <f t="shared" si="15"/>
        <v>-0.51051751549761737</v>
      </c>
      <c r="J46">
        <f t="shared" si="15"/>
        <v>-0.54314968113110951</v>
      </c>
      <c r="K46">
        <f t="shared" si="15"/>
        <v>-0.57578184676460165</v>
      </c>
    </row>
    <row r="47" spans="1:11" x14ac:dyDescent="0.3">
      <c r="A47">
        <v>26</v>
      </c>
      <c r="B47">
        <f t="shared" ref="B47:K47" si="16">B15</f>
        <v>-0.57578184676460165</v>
      </c>
      <c r="C47">
        <f t="shared" si="16"/>
        <v>-0.29278372720927737</v>
      </c>
      <c r="D47">
        <f t="shared" si="16"/>
        <v>-0.2522502292357135</v>
      </c>
      <c r="E47">
        <f t="shared" si="16"/>
        <v>-0.21106310899491437</v>
      </c>
      <c r="F47">
        <f t="shared" si="16"/>
        <v>-0.16719266083547546</v>
      </c>
      <c r="G47">
        <f t="shared" si="16"/>
        <v>-0.15369901583000456</v>
      </c>
      <c r="H47">
        <f t="shared" si="16"/>
        <v>-0.47537518327693351</v>
      </c>
      <c r="I47">
        <f t="shared" si="16"/>
        <v>-0.51051751549761737</v>
      </c>
      <c r="J47">
        <f t="shared" si="16"/>
        <v>-0.54314968113110951</v>
      </c>
      <c r="K47">
        <f t="shared" si="16"/>
        <v>-0.57578184676460165</v>
      </c>
    </row>
    <row r="48" spans="1:11" x14ac:dyDescent="0.3">
      <c r="A48">
        <v>27</v>
      </c>
      <c r="B48">
        <f t="shared" ref="B48:K48" si="17">B16</f>
        <v>-0.46435750824198774</v>
      </c>
      <c r="C48">
        <f t="shared" si="17"/>
        <v>-0.15297458768154204</v>
      </c>
      <c r="D48">
        <f t="shared" si="17"/>
        <v>-0.11721624142457354</v>
      </c>
      <c r="E48">
        <f t="shared" si="17"/>
        <v>-8.0573373145316152E-2</v>
      </c>
      <c r="F48">
        <f t="shared" si="17"/>
        <v>-4.4941375564924613E-2</v>
      </c>
      <c r="G48">
        <f t="shared" si="17"/>
        <v>1.1739160673341797E-2</v>
      </c>
      <c r="H48">
        <f t="shared" si="17"/>
        <v>-0.10680898948269474</v>
      </c>
      <c r="I48">
        <f t="shared" si="17"/>
        <v>-0.38195097104844722</v>
      </c>
      <c r="J48">
        <f t="shared" si="17"/>
        <v>-0.42315423964521748</v>
      </c>
      <c r="K48">
        <f t="shared" si="17"/>
        <v>-0.46435750824198757</v>
      </c>
    </row>
    <row r="49" spans="1:11" x14ac:dyDescent="0.3">
      <c r="A49">
        <v>28</v>
      </c>
      <c r="B49">
        <f t="shared" ref="B49:K49" si="18">B17</f>
        <v>-0.24150883119675959</v>
      </c>
      <c r="C49">
        <f t="shared" si="18"/>
        <v>0.12174190222088777</v>
      </c>
      <c r="D49">
        <f t="shared" si="18"/>
        <v>0.14830007284131125</v>
      </c>
      <c r="E49">
        <f t="shared" si="18"/>
        <v>0.17585443719748528</v>
      </c>
      <c r="F49">
        <f t="shared" si="18"/>
        <v>0.19956119497617708</v>
      </c>
      <c r="G49">
        <f t="shared" si="18"/>
        <v>0.28344391604689845</v>
      </c>
      <c r="H49">
        <f t="shared" si="18"/>
        <v>0.39955416733655175</v>
      </c>
      <c r="I49">
        <f t="shared" si="18"/>
        <v>0.10595134861912359</v>
      </c>
      <c r="J49">
        <f t="shared" si="18"/>
        <v>-0.18316335667343342</v>
      </c>
      <c r="K49">
        <f t="shared" si="18"/>
        <v>-0.24150883119675953</v>
      </c>
    </row>
    <row r="50" spans="1:11" x14ac:dyDescent="0.3">
      <c r="A50">
        <v>29</v>
      </c>
      <c r="B50">
        <f t="shared" ref="B50:K50" si="19">B18</f>
        <v>-1.8660154151531605E-2</v>
      </c>
      <c r="C50">
        <f t="shared" si="19"/>
        <v>0.38630468602058998</v>
      </c>
      <c r="D50">
        <f t="shared" si="19"/>
        <v>0.40436293659776018</v>
      </c>
      <c r="E50">
        <f t="shared" si="19"/>
        <v>0.42317892482749647</v>
      </c>
      <c r="F50">
        <f t="shared" si="19"/>
        <v>0.43951210416088371</v>
      </c>
      <c r="G50">
        <f t="shared" si="19"/>
        <v>0.49597707378731903</v>
      </c>
      <c r="H50">
        <f t="shared" si="19"/>
        <v>0.61597649575343139</v>
      </c>
      <c r="I50">
        <f t="shared" si="19"/>
        <v>0.59385366828669439</v>
      </c>
      <c r="J50">
        <f t="shared" si="19"/>
        <v>0.28759675706758142</v>
      </c>
      <c r="K50">
        <f t="shared" si="19"/>
        <v>-1.8660154151531549E-2</v>
      </c>
    </row>
    <row r="51" spans="1:11" x14ac:dyDescent="0.3">
      <c r="A51">
        <v>30</v>
      </c>
      <c r="B51">
        <f t="shared" ref="B51:K51" si="20">B19</f>
        <v>0.20418852289369643</v>
      </c>
      <c r="C51">
        <f t="shared" si="20"/>
        <v>0.63998657521683899</v>
      </c>
      <c r="D51">
        <f t="shared" si="20"/>
        <v>0.65027209425148147</v>
      </c>
      <c r="E51">
        <f t="shared" si="20"/>
        <v>0.66104996194807175</v>
      </c>
      <c r="F51">
        <f t="shared" si="20"/>
        <v>0.67035969063279999</v>
      </c>
      <c r="G51">
        <f t="shared" si="20"/>
        <v>0.70395857017134456</v>
      </c>
      <c r="H51">
        <f t="shared" si="20"/>
        <v>0.77322722653717502</v>
      </c>
      <c r="I51">
        <f t="shared" si="20"/>
        <v>0.79181515955189852</v>
      </c>
      <c r="J51">
        <f t="shared" si="20"/>
        <v>0.75835687080859615</v>
      </c>
      <c r="K51">
        <f t="shared" si="20"/>
        <v>0.43495775366292733</v>
      </c>
    </row>
    <row r="52" spans="1:11" x14ac:dyDescent="0.3">
      <c r="A52">
        <v>31</v>
      </c>
      <c r="B52">
        <f t="shared" ref="B52:K52" si="21">B20</f>
        <v>0.65780643070815525</v>
      </c>
      <c r="C52">
        <f t="shared" si="21"/>
        <v>0.88200651549404019</v>
      </c>
      <c r="D52">
        <f t="shared" si="21"/>
        <v>0.8853003573017495</v>
      </c>
      <c r="E52">
        <f t="shared" si="21"/>
        <v>0.88876729296591961</v>
      </c>
      <c r="F52">
        <f t="shared" si="21"/>
        <v>0.89175382659528035</v>
      </c>
      <c r="G52">
        <f t="shared" si="21"/>
        <v>0.90283674384257995</v>
      </c>
      <c r="H52">
        <f t="shared" si="21"/>
        <v>0.92592629596452347</v>
      </c>
      <c r="I52">
        <f t="shared" si="21"/>
        <v>0.93060505318396625</v>
      </c>
      <c r="J52">
        <f t="shared" si="21"/>
        <v>0.93917615614724415</v>
      </c>
      <c r="K52">
        <f t="shared" si="21"/>
        <v>0.88857566147738609</v>
      </c>
    </row>
    <row r="53" spans="1:11" x14ac:dyDescent="0.3">
      <c r="A53" s="500" t="s">
        <v>127</v>
      </c>
      <c r="B53" s="500"/>
      <c r="C53" s="500"/>
      <c r="D53" s="500"/>
      <c r="E53" s="500"/>
      <c r="F53" s="500"/>
      <c r="G53" s="500"/>
      <c r="H53" s="500"/>
      <c r="I53" s="500"/>
      <c r="J53" s="500"/>
      <c r="K53" s="500"/>
    </row>
    <row r="54" spans="1:11" x14ac:dyDescent="0.3">
      <c r="A54" t="s">
        <v>7</v>
      </c>
      <c r="B54">
        <v>1</v>
      </c>
      <c r="C54">
        <v>2</v>
      </c>
      <c r="D54">
        <v>3</v>
      </c>
      <c r="E54">
        <v>4</v>
      </c>
      <c r="F54">
        <v>5</v>
      </c>
      <c r="G54">
        <v>6</v>
      </c>
      <c r="H54">
        <v>7</v>
      </c>
      <c r="I54">
        <v>8</v>
      </c>
      <c r="J54">
        <v>9</v>
      </c>
      <c r="K54">
        <v>10</v>
      </c>
    </row>
    <row r="55" spans="1:11" x14ac:dyDescent="0.3">
      <c r="A55">
        <v>4</v>
      </c>
      <c r="B55">
        <f>IF(Rules!$B$11=Rules!$E$11,Dealer!B15,Dealer!B4)</f>
        <v>0.2121090766176992</v>
      </c>
      <c r="C55">
        <f>IF(Rules!$B$11=Rules!$E$11,Dealer!C15,Dealer!C4)</f>
        <v>0.35360813639536137</v>
      </c>
      <c r="D55">
        <f>IF(Rules!$B$11=Rules!$E$11,Dealer!D15,Dealer!D4)</f>
        <v>0.37387488538214331</v>
      </c>
      <c r="E55">
        <f>IF(Rules!$B$11=Rules!$E$11,Dealer!E15,Dealer!E4)</f>
        <v>0.39446844550254284</v>
      </c>
      <c r="F55">
        <f>IF(Rules!$B$11=Rules!$E$11,Dealer!F15,Dealer!F4)</f>
        <v>0.41640366958226238</v>
      </c>
      <c r="G55">
        <f>IF(Rules!$B$11=Rules!$E$11,Dealer!G15,Dealer!G4)</f>
        <v>0.42315049208499778</v>
      </c>
      <c r="H55">
        <f>IF(Rules!$B$11=Rules!$E$11,Dealer!H15,Dealer!H4)</f>
        <v>0.26231240836153336</v>
      </c>
      <c r="I55">
        <f>IF(Rules!$B$11=Rules!$E$11,Dealer!I15,Dealer!I4)</f>
        <v>0.24474124225119143</v>
      </c>
      <c r="J55">
        <f>IF(Rules!$B$11=Rules!$E$11,Dealer!J15,Dealer!J4)</f>
        <v>0.2284251594344453</v>
      </c>
      <c r="K55">
        <f>IF(Rules!$B$11=Rules!$E$11,Dealer!K15,Dealer!K4)</f>
        <v>0.21210907661769923</v>
      </c>
    </row>
    <row r="56" spans="1:11" x14ac:dyDescent="0.3">
      <c r="A56">
        <v>5</v>
      </c>
      <c r="B56">
        <f t="shared" ref="B56:K67" si="22">B55</f>
        <v>0.2121090766176992</v>
      </c>
      <c r="C56">
        <f t="shared" si="22"/>
        <v>0.35360813639536137</v>
      </c>
      <c r="D56">
        <f t="shared" si="22"/>
        <v>0.37387488538214331</v>
      </c>
      <c r="E56">
        <f t="shared" si="22"/>
        <v>0.39446844550254284</v>
      </c>
      <c r="F56">
        <f t="shared" si="22"/>
        <v>0.41640366958226238</v>
      </c>
      <c r="G56">
        <f t="shared" si="22"/>
        <v>0.42315049208499778</v>
      </c>
      <c r="H56">
        <f t="shared" si="22"/>
        <v>0.26231240836153336</v>
      </c>
      <c r="I56">
        <f t="shared" si="22"/>
        <v>0.24474124225119143</v>
      </c>
      <c r="J56">
        <f t="shared" si="22"/>
        <v>0.2284251594344453</v>
      </c>
      <c r="K56">
        <f t="shared" si="22"/>
        <v>0.21210907661769923</v>
      </c>
    </row>
    <row r="57" spans="1:11" x14ac:dyDescent="0.3">
      <c r="A57">
        <v>6</v>
      </c>
      <c r="B57">
        <f t="shared" si="22"/>
        <v>0.2121090766176992</v>
      </c>
      <c r="C57">
        <f t="shared" si="22"/>
        <v>0.35360813639536137</v>
      </c>
      <c r="D57">
        <f t="shared" si="22"/>
        <v>0.37387488538214331</v>
      </c>
      <c r="E57">
        <f t="shared" si="22"/>
        <v>0.39446844550254284</v>
      </c>
      <c r="F57">
        <f t="shared" si="22"/>
        <v>0.41640366958226238</v>
      </c>
      <c r="G57">
        <f t="shared" si="22"/>
        <v>0.42315049208499778</v>
      </c>
      <c r="H57">
        <f t="shared" si="22"/>
        <v>0.26231240836153336</v>
      </c>
      <c r="I57">
        <f t="shared" si="22"/>
        <v>0.24474124225119143</v>
      </c>
      <c r="J57">
        <f t="shared" si="22"/>
        <v>0.2284251594344453</v>
      </c>
      <c r="K57">
        <f t="shared" si="22"/>
        <v>0.21210907661769923</v>
      </c>
    </row>
    <row r="58" spans="1:11" x14ac:dyDescent="0.3">
      <c r="A58">
        <v>7</v>
      </c>
      <c r="B58">
        <f t="shared" si="22"/>
        <v>0.2121090766176992</v>
      </c>
      <c r="C58">
        <f t="shared" si="22"/>
        <v>0.35360813639536137</v>
      </c>
      <c r="D58">
        <f t="shared" si="22"/>
        <v>0.37387488538214331</v>
      </c>
      <c r="E58">
        <f t="shared" si="22"/>
        <v>0.39446844550254284</v>
      </c>
      <c r="F58">
        <f t="shared" si="22"/>
        <v>0.41640366958226238</v>
      </c>
      <c r="G58">
        <f t="shared" si="22"/>
        <v>0.42315049208499778</v>
      </c>
      <c r="H58">
        <f t="shared" si="22"/>
        <v>0.26231240836153336</v>
      </c>
      <c r="I58">
        <f t="shared" si="22"/>
        <v>0.24474124225119143</v>
      </c>
      <c r="J58">
        <f t="shared" si="22"/>
        <v>0.2284251594344453</v>
      </c>
      <c r="K58">
        <f t="shared" si="22"/>
        <v>0.21210907661769923</v>
      </c>
    </row>
    <row r="59" spans="1:11" x14ac:dyDescent="0.3">
      <c r="A59">
        <v>8</v>
      </c>
      <c r="B59">
        <f t="shared" si="22"/>
        <v>0.2121090766176992</v>
      </c>
      <c r="C59">
        <f t="shared" si="22"/>
        <v>0.35360813639536137</v>
      </c>
      <c r="D59">
        <f t="shared" si="22"/>
        <v>0.37387488538214331</v>
      </c>
      <c r="E59">
        <f t="shared" si="22"/>
        <v>0.39446844550254284</v>
      </c>
      <c r="F59">
        <f t="shared" si="22"/>
        <v>0.41640366958226238</v>
      </c>
      <c r="G59">
        <f t="shared" si="22"/>
        <v>0.42315049208499778</v>
      </c>
      <c r="H59">
        <f t="shared" si="22"/>
        <v>0.26231240836153336</v>
      </c>
      <c r="I59">
        <f t="shared" si="22"/>
        <v>0.24474124225119143</v>
      </c>
      <c r="J59">
        <f t="shared" si="22"/>
        <v>0.2284251594344453</v>
      </c>
      <c r="K59">
        <f t="shared" si="22"/>
        <v>0.21210907661769923</v>
      </c>
    </row>
    <row r="60" spans="1:11" x14ac:dyDescent="0.3">
      <c r="A60">
        <v>9</v>
      </c>
      <c r="B60">
        <f t="shared" si="22"/>
        <v>0.2121090766176992</v>
      </c>
      <c r="C60">
        <f t="shared" si="22"/>
        <v>0.35360813639536137</v>
      </c>
      <c r="D60">
        <f t="shared" si="22"/>
        <v>0.37387488538214331</v>
      </c>
      <c r="E60">
        <f t="shared" si="22"/>
        <v>0.39446844550254284</v>
      </c>
      <c r="F60">
        <f t="shared" si="22"/>
        <v>0.41640366958226238</v>
      </c>
      <c r="G60">
        <f t="shared" si="22"/>
        <v>0.42315049208499778</v>
      </c>
      <c r="H60">
        <f t="shared" si="22"/>
        <v>0.26231240836153336</v>
      </c>
      <c r="I60">
        <f t="shared" si="22"/>
        <v>0.24474124225119143</v>
      </c>
      <c r="J60">
        <f t="shared" si="22"/>
        <v>0.2284251594344453</v>
      </c>
      <c r="K60">
        <f t="shared" si="22"/>
        <v>0.21210907661769923</v>
      </c>
    </row>
    <row r="61" spans="1:11" x14ac:dyDescent="0.3">
      <c r="A61">
        <v>10</v>
      </c>
      <c r="B61">
        <f t="shared" si="22"/>
        <v>0.2121090766176992</v>
      </c>
      <c r="C61">
        <f t="shared" si="22"/>
        <v>0.35360813639536137</v>
      </c>
      <c r="D61">
        <f t="shared" si="22"/>
        <v>0.37387488538214331</v>
      </c>
      <c r="E61">
        <f t="shared" si="22"/>
        <v>0.39446844550254284</v>
      </c>
      <c r="F61">
        <f t="shared" si="22"/>
        <v>0.41640366958226238</v>
      </c>
      <c r="G61">
        <f t="shared" si="22"/>
        <v>0.42315049208499778</v>
      </c>
      <c r="H61">
        <f t="shared" si="22"/>
        <v>0.26231240836153336</v>
      </c>
      <c r="I61">
        <f t="shared" si="22"/>
        <v>0.24474124225119143</v>
      </c>
      <c r="J61">
        <f t="shared" si="22"/>
        <v>0.2284251594344453</v>
      </c>
      <c r="K61">
        <f t="shared" si="22"/>
        <v>0.21210907661769923</v>
      </c>
    </row>
    <row r="62" spans="1:11" x14ac:dyDescent="0.3">
      <c r="A62">
        <v>11</v>
      </c>
      <c r="B62">
        <f t="shared" si="22"/>
        <v>0.2121090766176992</v>
      </c>
      <c r="C62">
        <f t="shared" si="22"/>
        <v>0.35360813639536137</v>
      </c>
      <c r="D62">
        <f t="shared" si="22"/>
        <v>0.37387488538214331</v>
      </c>
      <c r="E62">
        <f t="shared" si="22"/>
        <v>0.39446844550254284</v>
      </c>
      <c r="F62">
        <f t="shared" si="22"/>
        <v>0.41640366958226238</v>
      </c>
      <c r="G62">
        <f t="shared" si="22"/>
        <v>0.42315049208499778</v>
      </c>
      <c r="H62">
        <f t="shared" si="22"/>
        <v>0.26231240836153336</v>
      </c>
      <c r="I62">
        <f t="shared" si="22"/>
        <v>0.24474124225119143</v>
      </c>
      <c r="J62">
        <f t="shared" si="22"/>
        <v>0.2284251594344453</v>
      </c>
      <c r="K62">
        <f t="shared" si="22"/>
        <v>0.21210907661769923</v>
      </c>
    </row>
    <row r="63" spans="1:11" x14ac:dyDescent="0.3">
      <c r="A63">
        <v>12</v>
      </c>
      <c r="B63">
        <f t="shared" si="22"/>
        <v>0.2121090766176992</v>
      </c>
      <c r="C63">
        <f t="shared" si="22"/>
        <v>0.35360813639536137</v>
      </c>
      <c r="D63">
        <f t="shared" si="22"/>
        <v>0.37387488538214331</v>
      </c>
      <c r="E63">
        <f t="shared" si="22"/>
        <v>0.39446844550254284</v>
      </c>
      <c r="F63">
        <f t="shared" si="22"/>
        <v>0.41640366958226238</v>
      </c>
      <c r="G63">
        <f t="shared" si="22"/>
        <v>0.42315049208499778</v>
      </c>
      <c r="H63">
        <f t="shared" si="22"/>
        <v>0.26231240836153336</v>
      </c>
      <c r="I63">
        <f t="shared" si="22"/>
        <v>0.24474124225119143</v>
      </c>
      <c r="J63">
        <f t="shared" si="22"/>
        <v>0.2284251594344453</v>
      </c>
      <c r="K63">
        <f t="shared" si="22"/>
        <v>0.21210907661769923</v>
      </c>
    </row>
    <row r="64" spans="1:11" x14ac:dyDescent="0.3">
      <c r="A64">
        <v>13</v>
      </c>
      <c r="B64">
        <f t="shared" si="22"/>
        <v>0.2121090766176992</v>
      </c>
      <c r="C64">
        <f t="shared" si="22"/>
        <v>0.35360813639536137</v>
      </c>
      <c r="D64">
        <f t="shared" si="22"/>
        <v>0.37387488538214331</v>
      </c>
      <c r="E64">
        <f t="shared" si="22"/>
        <v>0.39446844550254284</v>
      </c>
      <c r="F64">
        <f t="shared" si="22"/>
        <v>0.41640366958226238</v>
      </c>
      <c r="G64">
        <f t="shared" si="22"/>
        <v>0.42315049208499778</v>
      </c>
      <c r="H64">
        <f t="shared" si="22"/>
        <v>0.26231240836153336</v>
      </c>
      <c r="I64">
        <f t="shared" si="22"/>
        <v>0.24474124225119143</v>
      </c>
      <c r="J64">
        <f t="shared" si="22"/>
        <v>0.2284251594344453</v>
      </c>
      <c r="K64">
        <f t="shared" si="22"/>
        <v>0.21210907661769923</v>
      </c>
    </row>
    <row r="65" spans="1:11" x14ac:dyDescent="0.3">
      <c r="A65">
        <v>14</v>
      </c>
      <c r="B65">
        <f t="shared" si="22"/>
        <v>0.2121090766176992</v>
      </c>
      <c r="C65">
        <f t="shared" si="22"/>
        <v>0.35360813639536137</v>
      </c>
      <c r="D65">
        <f t="shared" si="22"/>
        <v>0.37387488538214331</v>
      </c>
      <c r="E65">
        <f t="shared" si="22"/>
        <v>0.39446844550254284</v>
      </c>
      <c r="F65">
        <f t="shared" si="22"/>
        <v>0.41640366958226238</v>
      </c>
      <c r="G65">
        <f t="shared" si="22"/>
        <v>0.42315049208499778</v>
      </c>
      <c r="H65">
        <f t="shared" si="22"/>
        <v>0.26231240836153336</v>
      </c>
      <c r="I65">
        <f t="shared" si="22"/>
        <v>0.24474124225119143</v>
      </c>
      <c r="J65">
        <f t="shared" si="22"/>
        <v>0.2284251594344453</v>
      </c>
      <c r="K65">
        <f t="shared" si="22"/>
        <v>0.21210907661769923</v>
      </c>
    </row>
    <row r="66" spans="1:11" x14ac:dyDescent="0.3">
      <c r="A66">
        <v>15</v>
      </c>
      <c r="B66">
        <f t="shared" si="22"/>
        <v>0.2121090766176992</v>
      </c>
      <c r="C66">
        <f t="shared" si="22"/>
        <v>0.35360813639536137</v>
      </c>
      <c r="D66">
        <f t="shared" si="22"/>
        <v>0.37387488538214331</v>
      </c>
      <c r="E66">
        <f t="shared" si="22"/>
        <v>0.39446844550254284</v>
      </c>
      <c r="F66">
        <f t="shared" si="22"/>
        <v>0.41640366958226238</v>
      </c>
      <c r="G66">
        <f t="shared" si="22"/>
        <v>0.42315049208499778</v>
      </c>
      <c r="H66">
        <f t="shared" si="22"/>
        <v>0.26231240836153336</v>
      </c>
      <c r="I66">
        <f t="shared" si="22"/>
        <v>0.24474124225119143</v>
      </c>
      <c r="J66">
        <f t="shared" si="22"/>
        <v>0.2284251594344453</v>
      </c>
      <c r="K66">
        <f t="shared" si="22"/>
        <v>0.21210907661769923</v>
      </c>
    </row>
    <row r="67" spans="1:11" x14ac:dyDescent="0.3">
      <c r="A67">
        <v>16</v>
      </c>
      <c r="B67">
        <f t="shared" si="22"/>
        <v>0.2121090766176992</v>
      </c>
      <c r="C67">
        <f t="shared" si="22"/>
        <v>0.35360813639536137</v>
      </c>
      <c r="D67">
        <f t="shared" si="22"/>
        <v>0.37387488538214331</v>
      </c>
      <c r="E67">
        <f t="shared" si="22"/>
        <v>0.39446844550254284</v>
      </c>
      <c r="F67">
        <f t="shared" si="22"/>
        <v>0.41640366958226238</v>
      </c>
      <c r="G67">
        <f t="shared" si="22"/>
        <v>0.42315049208499778</v>
      </c>
      <c r="H67">
        <f t="shared" si="22"/>
        <v>0.26231240836153336</v>
      </c>
      <c r="I67">
        <f t="shared" si="22"/>
        <v>0.24474124225119143</v>
      </c>
      <c r="J67">
        <f t="shared" si="22"/>
        <v>0.2284251594344453</v>
      </c>
      <c r="K67">
        <f t="shared" si="22"/>
        <v>0.21210907661769923</v>
      </c>
    </row>
    <row r="68" spans="1:11" x14ac:dyDescent="0.3">
      <c r="A68">
        <v>17</v>
      </c>
      <c r="B68">
        <f>IF(Rules!$B$11=Rules!$E$11,Dealer!B15,Dealer!B4)</f>
        <v>0.2121090766176992</v>
      </c>
      <c r="C68">
        <f>IF(Rules!$B$11=Rules!$E$11,Dealer!C15,Dealer!C4)</f>
        <v>0.35360813639536137</v>
      </c>
      <c r="D68">
        <f>IF(Rules!$B$11=Rules!$E$11,Dealer!D15,Dealer!D4)</f>
        <v>0.37387488538214331</v>
      </c>
      <c r="E68">
        <f>IF(Rules!$B$11=Rules!$E$11,Dealer!E15,Dealer!E4)</f>
        <v>0.39446844550254284</v>
      </c>
      <c r="F68">
        <f>IF(Rules!$B$11=Rules!$E$11,Dealer!F15,Dealer!F4)</f>
        <v>0.41640366958226238</v>
      </c>
      <c r="G68">
        <f>IF(Rules!$B$11=Rules!$E$11,Dealer!G15,Dealer!G4)</f>
        <v>0.42315049208499778</v>
      </c>
      <c r="H68">
        <f>IF(Rules!$B$11=Rules!$E$11,Dealer!H15,Dealer!H4)</f>
        <v>0.26231240836153336</v>
      </c>
      <c r="I68">
        <f>IF(Rules!$B$11=Rules!$E$11,Dealer!I15,Dealer!I4)</f>
        <v>0.24474124225119143</v>
      </c>
      <c r="J68">
        <f>IF(Rules!$B$11=Rules!$E$11,Dealer!J15,Dealer!J4)</f>
        <v>0.2284251594344453</v>
      </c>
      <c r="K68">
        <f>IF(Rules!$B$11=Rules!$E$11,Dealer!K15,Dealer!K4)</f>
        <v>0.21210907661769923</v>
      </c>
    </row>
    <row r="69" spans="1:11" x14ac:dyDescent="0.3">
      <c r="A69">
        <v>18</v>
      </c>
      <c r="B69">
        <f>IF(Rules!$B$11=Rules!$E$11,Dealer!B15+Dealer!B16,SUM(Dealer!B4:B5))</f>
        <v>0.3235334151403132</v>
      </c>
      <c r="C69">
        <f>IF(Rules!$B$11=Rules!$E$11,Dealer!C15+Dealer!C16,SUM(Dealer!C4:C5))</f>
        <v>0.4934172759230967</v>
      </c>
      <c r="D69">
        <f>IF(Rules!$B$11=Rules!$E$11,Dealer!D15+Dealer!D16,SUM(Dealer!D4:D5))</f>
        <v>0.50890887319328326</v>
      </c>
      <c r="E69">
        <f>IF(Rules!$B$11=Rules!$E$11,Dealer!E15+Dealer!E16,SUM(Dealer!E4:E5))</f>
        <v>0.52495818135214112</v>
      </c>
      <c r="F69">
        <f>IF(Rules!$B$11=Rules!$E$11,Dealer!F15+Dealer!F16,SUM(Dealer!F4:F5))</f>
        <v>0.53865495485281323</v>
      </c>
      <c r="G69">
        <f>IF(Rules!$B$11=Rules!$E$11,Dealer!G15+Dealer!G16,SUM(Dealer!G4:G5))</f>
        <v>0.58858866858834413</v>
      </c>
      <c r="H69">
        <f>IF(Rules!$B$11=Rules!$E$11,Dealer!H15+Dealer!H16,SUM(Dealer!H4:H5))</f>
        <v>0.63087860215577196</v>
      </c>
      <c r="I69">
        <f>IF(Rules!$B$11=Rules!$E$11,Dealer!I15+Dealer!I16,SUM(Dealer!I4:I5))</f>
        <v>0.37330778670036147</v>
      </c>
      <c r="J69">
        <f>IF(Rules!$B$11=Rules!$E$11,Dealer!J15+Dealer!J16,SUM(Dealer!J4:J5))</f>
        <v>0.34842060092033733</v>
      </c>
      <c r="K69">
        <f>IF(Rules!$B$11=Rules!$E$11,Dealer!K15+Dealer!K16,SUM(Dealer!K4:K5))</f>
        <v>0.32353341514031325</v>
      </c>
    </row>
    <row r="70" spans="1:11" x14ac:dyDescent="0.3">
      <c r="A70">
        <v>19</v>
      </c>
      <c r="B70">
        <f>IF(Rules!$B$11=Rules!$E$11,SUM(Dealer!B15:B17),SUM(Dealer!B4:B6))</f>
        <v>0.43495775366292722</v>
      </c>
      <c r="C70">
        <f>IF(Rules!$B$11=Rules!$E$11,SUM(Dealer!C15:C17),SUM(Dealer!C4:C6))</f>
        <v>0.62832462629779118</v>
      </c>
      <c r="D70">
        <f>IF(Rules!$B$11=Rules!$E$11,SUM(Dealer!D15:D17),SUM(Dealer!D4:D6))</f>
        <v>0.63939119964802815</v>
      </c>
      <c r="E70">
        <f>IF(Rules!$B$11=Rules!$E$11,SUM(Dealer!E15:E17),SUM(Dealer!E4:E6))</f>
        <v>0.65089625584534427</v>
      </c>
      <c r="F70">
        <f>IF(Rules!$B$11=Rules!$E$11,SUM(Dealer!F15:F17),SUM(Dealer!F4:F6))</f>
        <v>0.66090624012336407</v>
      </c>
      <c r="G70">
        <f>IF(Rules!$B$11=Rules!$E$11,SUM(Dealer!G15:G17),SUM(Dealer!G4:G6))</f>
        <v>0.69485524745855443</v>
      </c>
      <c r="H70">
        <f>IF(Rules!$B$11=Rules!$E$11,SUM(Dealer!H15:H17),SUM(Dealer!H4:H6))</f>
        <v>0.76867556518077984</v>
      </c>
      <c r="I70">
        <f>IF(Rules!$B$11=Rules!$E$11,SUM(Dealer!I15:I17),SUM(Dealer!I4:I6))</f>
        <v>0.73264356191876234</v>
      </c>
      <c r="J70">
        <f>IF(Rules!$B$11=Rules!$E$11,SUM(Dealer!J15:J17),SUM(Dealer!J4:J6))</f>
        <v>0.46841604240622936</v>
      </c>
      <c r="K70">
        <f>IF(Rules!$B$11=Rules!$E$11,SUM(Dealer!K15:K17),SUM(Dealer!K4:K6))</f>
        <v>0.43495775366292727</v>
      </c>
    </row>
    <row r="71" spans="1:11" x14ac:dyDescent="0.3">
      <c r="A71">
        <v>20</v>
      </c>
      <c r="B71">
        <f>IF(Rules!$B$11=Rules!$E$11,SUM(Dealer!B15:B18),SUM(Dealer!B4:B7))</f>
        <v>0.54638209218554123</v>
      </c>
      <c r="C71">
        <f>IF(Rules!$B$11=Rules!$E$11,SUM(Dealer!C15:C18),SUM(Dealer!C4:C7))</f>
        <v>0.75798005972279903</v>
      </c>
      <c r="D71">
        <f>IF(Rules!$B$11=Rules!$E$11,SUM(Dealer!D15:D18),SUM(Dealer!D4:D7))</f>
        <v>0.7649717369497322</v>
      </c>
      <c r="E71">
        <f>IF(Rules!$B$11=Rules!$E$11,SUM(Dealer!E15:E18),SUM(Dealer!E4:E7))</f>
        <v>0.77228266898215236</v>
      </c>
      <c r="F71">
        <f>IF(Rules!$B$11=Rules!$E$11,SUM(Dealer!F15:F18),SUM(Dealer!F4:F7))</f>
        <v>0.77860586403751975</v>
      </c>
      <c r="G71">
        <f>IF(Rules!$B$11=Rules!$E$11,SUM(Dealer!G15:G18),SUM(Dealer!G4:G7))</f>
        <v>0.80112182632876472</v>
      </c>
      <c r="H71">
        <f>IF(Rules!$B$11=Rules!$E$11,SUM(Dealer!H15:H18),SUM(Dealer!H4:H7))</f>
        <v>0.84730093057265166</v>
      </c>
      <c r="I71">
        <f>IF(Rules!$B$11=Rules!$E$11,SUM(Dealer!I15:I18),SUM(Dealer!I4:I7))</f>
        <v>0.86121010636793238</v>
      </c>
      <c r="J71">
        <f>IF(Rules!$B$11=Rules!$E$11,SUM(Dealer!J15:J18),SUM(Dealer!J4:J7))</f>
        <v>0.81918071466135212</v>
      </c>
      <c r="K71">
        <f>IF(Rules!$B$11=Rules!$E$11,SUM(Dealer!K15:K18),SUM(Dealer!K4:K7))</f>
        <v>0.54638209218554135</v>
      </c>
    </row>
    <row r="72" spans="1:11" x14ac:dyDescent="0.3">
      <c r="A72">
        <v>21</v>
      </c>
      <c r="B72">
        <f>IF(Rules!$B$14=Rules!$D$14,1,IF(Rules!$B$11=Rules!$E$11,SUM(Dealer!B15:B19),SUM(Dealer!B4:B8)))</f>
        <v>0.65780643070815525</v>
      </c>
      <c r="C72">
        <f>IF(Rules!$B$14=Rules!$D$14,1,IF(Rules!$B$11=Rules!$E$11,SUM(Dealer!C15:C19),SUM(Dealer!C4:C8)))</f>
        <v>0.88200651549404019</v>
      </c>
      <c r="D72">
        <f>IF(Rules!$B$14=Rules!$D$14,1,IF(Rules!$B$11=Rules!$E$11,SUM(Dealer!D15:D19),SUM(Dealer!D4:D8)))</f>
        <v>0.8853003573017495</v>
      </c>
      <c r="E72">
        <f>IF(Rules!$B$14=Rules!$D$14,1,IF(Rules!$B$11=Rules!$E$11,SUM(Dealer!E15:E19),SUM(Dealer!E4:E8)))</f>
        <v>0.88876729296591961</v>
      </c>
      <c r="F72">
        <f>IF(Rules!$B$14=Rules!$D$14,1,IF(Rules!$B$11=Rules!$E$11,SUM(Dealer!F15:F19),SUM(Dealer!F4:F8)))</f>
        <v>0.89175382659528035</v>
      </c>
      <c r="G72">
        <f>IF(Rules!$B$14=Rules!$D$14,1,IF(Rules!$B$11=Rules!$E$11,SUM(Dealer!G15:G19),SUM(Dealer!G4:G8)))</f>
        <v>0.90283674384257995</v>
      </c>
      <c r="H72">
        <f>IF(Rules!$B$14=Rules!$D$14,1,IF(Rules!$B$11=Rules!$E$11,SUM(Dealer!H15:H19),SUM(Dealer!H4:H8)))</f>
        <v>0.92592629596452347</v>
      </c>
      <c r="I72">
        <f>IF(Rules!$B$14=Rules!$D$14,1,IF(Rules!$B$11=Rules!$E$11,SUM(Dealer!I15:I19),SUM(Dealer!I4:I8)))</f>
        <v>0.93060505318396625</v>
      </c>
      <c r="J72">
        <f>IF(Rules!$B$14=Rules!$D$14,1,IF(Rules!$B$11=Rules!$E$11,SUM(Dealer!J15:J19),SUM(Dealer!J4:J8)))</f>
        <v>0.93917615614724415</v>
      </c>
      <c r="K72">
        <f>IF(Rules!$B$14=Rules!$D$14,1,IF(Rules!$B$11=Rules!$E$11,SUM(Dealer!K15:K19),SUM(Dealer!K4:K8)))</f>
        <v>0.88857566147738609</v>
      </c>
    </row>
    <row r="73" spans="1:11" x14ac:dyDescent="0.3">
      <c r="A73">
        <v>22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 x14ac:dyDescent="0.3">
      <c r="A74">
        <v>23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 x14ac:dyDescent="0.3">
      <c r="A75">
        <v>24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 x14ac:dyDescent="0.3">
      <c r="A76">
        <v>25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 x14ac:dyDescent="0.3">
      <c r="A77">
        <v>26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3">
      <c r="A78">
        <v>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x14ac:dyDescent="0.3">
      <c r="A79">
        <v>28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 x14ac:dyDescent="0.3">
      <c r="A80">
        <v>29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 x14ac:dyDescent="0.3">
      <c r="A81">
        <v>30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 x14ac:dyDescent="0.3">
      <c r="A82">
        <v>31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4" spans="1:11" x14ac:dyDescent="0.3">
      <c r="A84" t="s">
        <v>4</v>
      </c>
      <c r="B84">
        <v>1</v>
      </c>
      <c r="C84">
        <v>2</v>
      </c>
      <c r="D84">
        <v>3</v>
      </c>
      <c r="E84">
        <v>4</v>
      </c>
      <c r="F84">
        <v>5</v>
      </c>
      <c r="G84">
        <v>6</v>
      </c>
      <c r="H84">
        <v>7</v>
      </c>
      <c r="I84">
        <v>8</v>
      </c>
      <c r="J84">
        <v>9</v>
      </c>
      <c r="K84">
        <v>10</v>
      </c>
    </row>
    <row r="85" spans="1:11" x14ac:dyDescent="0.3">
      <c r="A85">
        <v>12</v>
      </c>
      <c r="B85">
        <f t="shared" ref="B85:K85" si="23">B63</f>
        <v>0.2121090766176992</v>
      </c>
      <c r="C85">
        <f t="shared" si="23"/>
        <v>0.35360813639536137</v>
      </c>
      <c r="D85">
        <f t="shared" si="23"/>
        <v>0.37387488538214331</v>
      </c>
      <c r="E85">
        <f t="shared" si="23"/>
        <v>0.39446844550254284</v>
      </c>
      <c r="F85">
        <f t="shared" si="23"/>
        <v>0.41640366958226238</v>
      </c>
      <c r="G85">
        <f t="shared" si="23"/>
        <v>0.42315049208499778</v>
      </c>
      <c r="H85">
        <f t="shared" si="23"/>
        <v>0.26231240836153336</v>
      </c>
      <c r="I85">
        <f t="shared" si="23"/>
        <v>0.24474124225119143</v>
      </c>
      <c r="J85">
        <f t="shared" si="23"/>
        <v>0.2284251594344453</v>
      </c>
      <c r="K85">
        <f t="shared" si="23"/>
        <v>0.21210907661769923</v>
      </c>
    </row>
    <row r="86" spans="1:11" x14ac:dyDescent="0.3">
      <c r="A86">
        <v>13</v>
      </c>
      <c r="B86">
        <f t="shared" ref="B86:K86" si="24">B64</f>
        <v>0.2121090766176992</v>
      </c>
      <c r="C86">
        <f t="shared" si="24"/>
        <v>0.35360813639536137</v>
      </c>
      <c r="D86">
        <f t="shared" si="24"/>
        <v>0.37387488538214331</v>
      </c>
      <c r="E86">
        <f t="shared" si="24"/>
        <v>0.39446844550254284</v>
      </c>
      <c r="F86">
        <f t="shared" si="24"/>
        <v>0.41640366958226238</v>
      </c>
      <c r="G86">
        <f t="shared" si="24"/>
        <v>0.42315049208499778</v>
      </c>
      <c r="H86">
        <f t="shared" si="24"/>
        <v>0.26231240836153336</v>
      </c>
      <c r="I86">
        <f t="shared" si="24"/>
        <v>0.24474124225119143</v>
      </c>
      <c r="J86">
        <f t="shared" si="24"/>
        <v>0.2284251594344453</v>
      </c>
      <c r="K86">
        <f t="shared" si="24"/>
        <v>0.21210907661769923</v>
      </c>
    </row>
    <row r="87" spans="1:11" x14ac:dyDescent="0.3">
      <c r="A87">
        <v>14</v>
      </c>
      <c r="B87">
        <f t="shared" ref="B87:K87" si="25">B65</f>
        <v>0.2121090766176992</v>
      </c>
      <c r="C87">
        <f t="shared" si="25"/>
        <v>0.35360813639536137</v>
      </c>
      <c r="D87">
        <f t="shared" si="25"/>
        <v>0.37387488538214331</v>
      </c>
      <c r="E87">
        <f t="shared" si="25"/>
        <v>0.39446844550254284</v>
      </c>
      <c r="F87">
        <f t="shared" si="25"/>
        <v>0.41640366958226238</v>
      </c>
      <c r="G87">
        <f t="shared" si="25"/>
        <v>0.42315049208499778</v>
      </c>
      <c r="H87">
        <f t="shared" si="25"/>
        <v>0.26231240836153336</v>
      </c>
      <c r="I87">
        <f t="shared" si="25"/>
        <v>0.24474124225119143</v>
      </c>
      <c r="J87">
        <f t="shared" si="25"/>
        <v>0.2284251594344453</v>
      </c>
      <c r="K87">
        <f t="shared" si="25"/>
        <v>0.21210907661769923</v>
      </c>
    </row>
    <row r="88" spans="1:11" x14ac:dyDescent="0.3">
      <c r="A88">
        <v>15</v>
      </c>
      <c r="B88">
        <f t="shared" ref="B88:K88" si="26">B66</f>
        <v>0.2121090766176992</v>
      </c>
      <c r="C88">
        <f t="shared" si="26"/>
        <v>0.35360813639536137</v>
      </c>
      <c r="D88">
        <f t="shared" si="26"/>
        <v>0.37387488538214331</v>
      </c>
      <c r="E88">
        <f t="shared" si="26"/>
        <v>0.39446844550254284</v>
      </c>
      <c r="F88">
        <f t="shared" si="26"/>
        <v>0.41640366958226238</v>
      </c>
      <c r="G88">
        <f t="shared" si="26"/>
        <v>0.42315049208499778</v>
      </c>
      <c r="H88">
        <f t="shared" si="26"/>
        <v>0.26231240836153336</v>
      </c>
      <c r="I88">
        <f t="shared" si="26"/>
        <v>0.24474124225119143</v>
      </c>
      <c r="J88">
        <f t="shared" si="26"/>
        <v>0.2284251594344453</v>
      </c>
      <c r="K88">
        <f t="shared" si="26"/>
        <v>0.21210907661769923</v>
      </c>
    </row>
    <row r="89" spans="1:11" x14ac:dyDescent="0.3">
      <c r="A89">
        <v>16</v>
      </c>
      <c r="B89">
        <f t="shared" ref="B89:K89" si="27">B67</f>
        <v>0.2121090766176992</v>
      </c>
      <c r="C89">
        <f t="shared" si="27"/>
        <v>0.35360813639536137</v>
      </c>
      <c r="D89">
        <f t="shared" si="27"/>
        <v>0.37387488538214331</v>
      </c>
      <c r="E89">
        <f t="shared" si="27"/>
        <v>0.39446844550254284</v>
      </c>
      <c r="F89">
        <f t="shared" si="27"/>
        <v>0.41640366958226238</v>
      </c>
      <c r="G89">
        <f t="shared" si="27"/>
        <v>0.42315049208499778</v>
      </c>
      <c r="H89">
        <f t="shared" si="27"/>
        <v>0.26231240836153336</v>
      </c>
      <c r="I89">
        <f t="shared" si="27"/>
        <v>0.24474124225119143</v>
      </c>
      <c r="J89">
        <f t="shared" si="27"/>
        <v>0.2284251594344453</v>
      </c>
      <c r="K89">
        <f t="shared" si="27"/>
        <v>0.21210907661769923</v>
      </c>
    </row>
    <row r="90" spans="1:11" x14ac:dyDescent="0.3">
      <c r="A90">
        <v>17</v>
      </c>
      <c r="B90">
        <f t="shared" ref="B90:K90" si="28">B68</f>
        <v>0.2121090766176992</v>
      </c>
      <c r="C90">
        <f t="shared" si="28"/>
        <v>0.35360813639536137</v>
      </c>
      <c r="D90">
        <f t="shared" si="28"/>
        <v>0.37387488538214331</v>
      </c>
      <c r="E90">
        <f t="shared" si="28"/>
        <v>0.39446844550254284</v>
      </c>
      <c r="F90">
        <f t="shared" si="28"/>
        <v>0.41640366958226238</v>
      </c>
      <c r="G90">
        <f t="shared" si="28"/>
        <v>0.42315049208499778</v>
      </c>
      <c r="H90">
        <f t="shared" si="28"/>
        <v>0.26231240836153336</v>
      </c>
      <c r="I90">
        <f t="shared" si="28"/>
        <v>0.24474124225119143</v>
      </c>
      <c r="J90">
        <f t="shared" si="28"/>
        <v>0.2284251594344453</v>
      </c>
      <c r="K90">
        <f t="shared" si="28"/>
        <v>0.21210907661769923</v>
      </c>
    </row>
    <row r="91" spans="1:11" x14ac:dyDescent="0.3">
      <c r="A91">
        <v>18</v>
      </c>
      <c r="B91">
        <f t="shared" ref="B91:K91" si="29">B69</f>
        <v>0.3235334151403132</v>
      </c>
      <c r="C91">
        <f t="shared" si="29"/>
        <v>0.4934172759230967</v>
      </c>
      <c r="D91">
        <f t="shared" si="29"/>
        <v>0.50890887319328326</v>
      </c>
      <c r="E91">
        <f t="shared" si="29"/>
        <v>0.52495818135214112</v>
      </c>
      <c r="F91">
        <f t="shared" si="29"/>
        <v>0.53865495485281323</v>
      </c>
      <c r="G91">
        <f t="shared" si="29"/>
        <v>0.58858866858834413</v>
      </c>
      <c r="H91">
        <f t="shared" si="29"/>
        <v>0.63087860215577196</v>
      </c>
      <c r="I91">
        <f t="shared" si="29"/>
        <v>0.37330778670036147</v>
      </c>
      <c r="J91">
        <f t="shared" si="29"/>
        <v>0.34842060092033733</v>
      </c>
      <c r="K91">
        <f t="shared" si="29"/>
        <v>0.32353341514031325</v>
      </c>
    </row>
    <row r="92" spans="1:11" x14ac:dyDescent="0.3">
      <c r="A92">
        <v>19</v>
      </c>
      <c r="B92">
        <f t="shared" ref="B92:K92" si="30">B70</f>
        <v>0.43495775366292722</v>
      </c>
      <c r="C92">
        <f t="shared" si="30"/>
        <v>0.62832462629779118</v>
      </c>
      <c r="D92">
        <f t="shared" si="30"/>
        <v>0.63939119964802815</v>
      </c>
      <c r="E92">
        <f t="shared" si="30"/>
        <v>0.65089625584534427</v>
      </c>
      <c r="F92">
        <f t="shared" si="30"/>
        <v>0.66090624012336407</v>
      </c>
      <c r="G92">
        <f t="shared" si="30"/>
        <v>0.69485524745855443</v>
      </c>
      <c r="H92">
        <f t="shared" si="30"/>
        <v>0.76867556518077984</v>
      </c>
      <c r="I92">
        <f t="shared" si="30"/>
        <v>0.73264356191876234</v>
      </c>
      <c r="J92">
        <f t="shared" si="30"/>
        <v>0.46841604240622936</v>
      </c>
      <c r="K92">
        <f t="shared" si="30"/>
        <v>0.43495775366292727</v>
      </c>
    </row>
    <row r="93" spans="1:11" x14ac:dyDescent="0.3">
      <c r="A93">
        <v>20</v>
      </c>
      <c r="B93">
        <f t="shared" ref="B93:K93" si="31">B71</f>
        <v>0.54638209218554123</v>
      </c>
      <c r="C93">
        <f t="shared" si="31"/>
        <v>0.75798005972279903</v>
      </c>
      <c r="D93">
        <f t="shared" si="31"/>
        <v>0.7649717369497322</v>
      </c>
      <c r="E93">
        <f t="shared" si="31"/>
        <v>0.77228266898215236</v>
      </c>
      <c r="F93">
        <f t="shared" si="31"/>
        <v>0.77860586403751975</v>
      </c>
      <c r="G93">
        <f t="shared" si="31"/>
        <v>0.80112182632876472</v>
      </c>
      <c r="H93">
        <f t="shared" si="31"/>
        <v>0.84730093057265166</v>
      </c>
      <c r="I93">
        <f t="shared" si="31"/>
        <v>0.86121010636793238</v>
      </c>
      <c r="J93">
        <f t="shared" si="31"/>
        <v>0.81918071466135212</v>
      </c>
      <c r="K93">
        <f t="shared" si="31"/>
        <v>0.54638209218554135</v>
      </c>
    </row>
    <row r="94" spans="1:11" x14ac:dyDescent="0.3">
      <c r="A94">
        <v>21</v>
      </c>
      <c r="B94">
        <f t="shared" ref="B94:K94" si="32">B72</f>
        <v>0.65780643070815525</v>
      </c>
      <c r="C94">
        <f t="shared" si="32"/>
        <v>0.88200651549404019</v>
      </c>
      <c r="D94">
        <f t="shared" si="32"/>
        <v>0.8853003573017495</v>
      </c>
      <c r="E94">
        <f t="shared" si="32"/>
        <v>0.88876729296591961</v>
      </c>
      <c r="F94">
        <f t="shared" si="32"/>
        <v>0.89175382659528035</v>
      </c>
      <c r="G94">
        <f t="shared" si="32"/>
        <v>0.90283674384257995</v>
      </c>
      <c r="H94">
        <f t="shared" si="32"/>
        <v>0.92592629596452347</v>
      </c>
      <c r="I94">
        <f t="shared" si="32"/>
        <v>0.93060505318396625</v>
      </c>
      <c r="J94">
        <f t="shared" si="32"/>
        <v>0.93917615614724415</v>
      </c>
      <c r="K94">
        <f t="shared" si="32"/>
        <v>0.88857566147738609</v>
      </c>
    </row>
    <row r="95" spans="1:11" x14ac:dyDescent="0.3">
      <c r="A95">
        <v>22</v>
      </c>
      <c r="B95">
        <f>B63</f>
        <v>0.2121090766176992</v>
      </c>
      <c r="C95">
        <f t="shared" ref="C95:K95" si="33">C63</f>
        <v>0.35360813639536137</v>
      </c>
      <c r="D95">
        <f t="shared" si="33"/>
        <v>0.37387488538214331</v>
      </c>
      <c r="E95">
        <f t="shared" si="33"/>
        <v>0.39446844550254284</v>
      </c>
      <c r="F95">
        <f t="shared" si="33"/>
        <v>0.41640366958226238</v>
      </c>
      <c r="G95">
        <f t="shared" si="33"/>
        <v>0.42315049208499778</v>
      </c>
      <c r="H95">
        <f t="shared" si="33"/>
        <v>0.26231240836153336</v>
      </c>
      <c r="I95">
        <f t="shared" si="33"/>
        <v>0.24474124225119143</v>
      </c>
      <c r="J95">
        <f t="shared" si="33"/>
        <v>0.2284251594344453</v>
      </c>
      <c r="K95">
        <f t="shared" si="33"/>
        <v>0.21210907661769923</v>
      </c>
    </row>
    <row r="96" spans="1:11" x14ac:dyDescent="0.3">
      <c r="A96">
        <v>23</v>
      </c>
      <c r="B96">
        <f t="shared" ref="B96:K96" si="34">B64</f>
        <v>0.2121090766176992</v>
      </c>
      <c r="C96">
        <f t="shared" si="34"/>
        <v>0.35360813639536137</v>
      </c>
      <c r="D96">
        <f t="shared" si="34"/>
        <v>0.37387488538214331</v>
      </c>
      <c r="E96">
        <f t="shared" si="34"/>
        <v>0.39446844550254284</v>
      </c>
      <c r="F96">
        <f t="shared" si="34"/>
        <v>0.41640366958226238</v>
      </c>
      <c r="G96">
        <f t="shared" si="34"/>
        <v>0.42315049208499778</v>
      </c>
      <c r="H96">
        <f t="shared" si="34"/>
        <v>0.26231240836153336</v>
      </c>
      <c r="I96">
        <f t="shared" si="34"/>
        <v>0.24474124225119143</v>
      </c>
      <c r="J96">
        <f t="shared" si="34"/>
        <v>0.2284251594344453</v>
      </c>
      <c r="K96">
        <f t="shared" si="34"/>
        <v>0.21210907661769923</v>
      </c>
    </row>
    <row r="97" spans="1:11" x14ac:dyDescent="0.3">
      <c r="A97">
        <v>24</v>
      </c>
      <c r="B97">
        <f t="shared" ref="B97:K97" si="35">B65</f>
        <v>0.2121090766176992</v>
      </c>
      <c r="C97">
        <f t="shared" si="35"/>
        <v>0.35360813639536137</v>
      </c>
      <c r="D97">
        <f t="shared" si="35"/>
        <v>0.37387488538214331</v>
      </c>
      <c r="E97">
        <f t="shared" si="35"/>
        <v>0.39446844550254284</v>
      </c>
      <c r="F97">
        <f t="shared" si="35"/>
        <v>0.41640366958226238</v>
      </c>
      <c r="G97">
        <f t="shared" si="35"/>
        <v>0.42315049208499778</v>
      </c>
      <c r="H97">
        <f t="shared" si="35"/>
        <v>0.26231240836153336</v>
      </c>
      <c r="I97">
        <f t="shared" si="35"/>
        <v>0.24474124225119143</v>
      </c>
      <c r="J97">
        <f t="shared" si="35"/>
        <v>0.2284251594344453</v>
      </c>
      <c r="K97">
        <f t="shared" si="35"/>
        <v>0.21210907661769923</v>
      </c>
    </row>
    <row r="98" spans="1:11" x14ac:dyDescent="0.3">
      <c r="A98">
        <v>25</v>
      </c>
      <c r="B98">
        <f t="shared" ref="B98:K98" si="36">B66</f>
        <v>0.2121090766176992</v>
      </c>
      <c r="C98">
        <f t="shared" si="36"/>
        <v>0.35360813639536137</v>
      </c>
      <c r="D98">
        <f t="shared" si="36"/>
        <v>0.37387488538214331</v>
      </c>
      <c r="E98">
        <f t="shared" si="36"/>
        <v>0.39446844550254284</v>
      </c>
      <c r="F98">
        <f t="shared" si="36"/>
        <v>0.41640366958226238</v>
      </c>
      <c r="G98">
        <f t="shared" si="36"/>
        <v>0.42315049208499778</v>
      </c>
      <c r="H98">
        <f t="shared" si="36"/>
        <v>0.26231240836153336</v>
      </c>
      <c r="I98">
        <f t="shared" si="36"/>
        <v>0.24474124225119143</v>
      </c>
      <c r="J98">
        <f t="shared" si="36"/>
        <v>0.2284251594344453</v>
      </c>
      <c r="K98">
        <f t="shared" si="36"/>
        <v>0.21210907661769923</v>
      </c>
    </row>
    <row r="99" spans="1:11" x14ac:dyDescent="0.3">
      <c r="A99">
        <v>26</v>
      </c>
      <c r="B99">
        <f t="shared" ref="B99:K99" si="37">B67</f>
        <v>0.2121090766176992</v>
      </c>
      <c r="C99">
        <f t="shared" si="37"/>
        <v>0.35360813639536137</v>
      </c>
      <c r="D99">
        <f t="shared" si="37"/>
        <v>0.37387488538214331</v>
      </c>
      <c r="E99">
        <f t="shared" si="37"/>
        <v>0.39446844550254284</v>
      </c>
      <c r="F99">
        <f t="shared" si="37"/>
        <v>0.41640366958226238</v>
      </c>
      <c r="G99">
        <f t="shared" si="37"/>
        <v>0.42315049208499778</v>
      </c>
      <c r="H99">
        <f t="shared" si="37"/>
        <v>0.26231240836153336</v>
      </c>
      <c r="I99">
        <f t="shared" si="37"/>
        <v>0.24474124225119143</v>
      </c>
      <c r="J99">
        <f t="shared" si="37"/>
        <v>0.2284251594344453</v>
      </c>
      <c r="K99">
        <f t="shared" si="37"/>
        <v>0.21210907661769923</v>
      </c>
    </row>
    <row r="100" spans="1:11" x14ac:dyDescent="0.3">
      <c r="A100">
        <v>27</v>
      </c>
      <c r="B100">
        <f t="shared" ref="B100:K100" si="38">B68</f>
        <v>0.2121090766176992</v>
      </c>
      <c r="C100">
        <f t="shared" si="38"/>
        <v>0.35360813639536137</v>
      </c>
      <c r="D100">
        <f t="shared" si="38"/>
        <v>0.37387488538214331</v>
      </c>
      <c r="E100">
        <f t="shared" si="38"/>
        <v>0.39446844550254284</v>
      </c>
      <c r="F100">
        <f t="shared" si="38"/>
        <v>0.41640366958226238</v>
      </c>
      <c r="G100">
        <f t="shared" si="38"/>
        <v>0.42315049208499778</v>
      </c>
      <c r="H100">
        <f t="shared" si="38"/>
        <v>0.26231240836153336</v>
      </c>
      <c r="I100">
        <f t="shared" si="38"/>
        <v>0.24474124225119143</v>
      </c>
      <c r="J100">
        <f t="shared" si="38"/>
        <v>0.2284251594344453</v>
      </c>
      <c r="K100">
        <f t="shared" si="38"/>
        <v>0.21210907661769923</v>
      </c>
    </row>
    <row r="101" spans="1:11" x14ac:dyDescent="0.3">
      <c r="A101">
        <v>28</v>
      </c>
      <c r="B101">
        <f t="shared" ref="B101:K101" si="39">B69</f>
        <v>0.3235334151403132</v>
      </c>
      <c r="C101">
        <f t="shared" si="39"/>
        <v>0.4934172759230967</v>
      </c>
      <c r="D101">
        <f t="shared" si="39"/>
        <v>0.50890887319328326</v>
      </c>
      <c r="E101">
        <f t="shared" si="39"/>
        <v>0.52495818135214112</v>
      </c>
      <c r="F101">
        <f t="shared" si="39"/>
        <v>0.53865495485281323</v>
      </c>
      <c r="G101">
        <f t="shared" si="39"/>
        <v>0.58858866858834413</v>
      </c>
      <c r="H101">
        <f t="shared" si="39"/>
        <v>0.63087860215577196</v>
      </c>
      <c r="I101">
        <f t="shared" si="39"/>
        <v>0.37330778670036147</v>
      </c>
      <c r="J101">
        <f t="shared" si="39"/>
        <v>0.34842060092033733</v>
      </c>
      <c r="K101">
        <f t="shared" si="39"/>
        <v>0.32353341514031325</v>
      </c>
    </row>
    <row r="102" spans="1:11" x14ac:dyDescent="0.3">
      <c r="A102">
        <v>29</v>
      </c>
      <c r="B102">
        <f t="shared" ref="B102:K102" si="40">B70</f>
        <v>0.43495775366292722</v>
      </c>
      <c r="C102">
        <f t="shared" si="40"/>
        <v>0.62832462629779118</v>
      </c>
      <c r="D102">
        <f t="shared" si="40"/>
        <v>0.63939119964802815</v>
      </c>
      <c r="E102">
        <f t="shared" si="40"/>
        <v>0.65089625584534427</v>
      </c>
      <c r="F102">
        <f t="shared" si="40"/>
        <v>0.66090624012336407</v>
      </c>
      <c r="G102">
        <f t="shared" si="40"/>
        <v>0.69485524745855443</v>
      </c>
      <c r="H102">
        <f t="shared" si="40"/>
        <v>0.76867556518077984</v>
      </c>
      <c r="I102">
        <f t="shared" si="40"/>
        <v>0.73264356191876234</v>
      </c>
      <c r="J102">
        <f t="shared" si="40"/>
        <v>0.46841604240622936</v>
      </c>
      <c r="K102">
        <f t="shared" si="40"/>
        <v>0.43495775366292727</v>
      </c>
    </row>
    <row r="103" spans="1:11" x14ac:dyDescent="0.3">
      <c r="A103">
        <v>30</v>
      </c>
      <c r="B103">
        <f t="shared" ref="B103:K103" si="41">B71</f>
        <v>0.54638209218554123</v>
      </c>
      <c r="C103">
        <f t="shared" si="41"/>
        <v>0.75798005972279903</v>
      </c>
      <c r="D103">
        <f t="shared" si="41"/>
        <v>0.7649717369497322</v>
      </c>
      <c r="E103">
        <f t="shared" si="41"/>
        <v>0.77228266898215236</v>
      </c>
      <c r="F103">
        <f t="shared" si="41"/>
        <v>0.77860586403751975</v>
      </c>
      <c r="G103">
        <f t="shared" si="41"/>
        <v>0.80112182632876472</v>
      </c>
      <c r="H103">
        <f t="shared" si="41"/>
        <v>0.84730093057265166</v>
      </c>
      <c r="I103">
        <f t="shared" si="41"/>
        <v>0.86121010636793238</v>
      </c>
      <c r="J103">
        <f t="shared" si="41"/>
        <v>0.81918071466135212</v>
      </c>
      <c r="K103">
        <f t="shared" si="41"/>
        <v>0.54638209218554135</v>
      </c>
    </row>
    <row r="104" spans="1:11" x14ac:dyDescent="0.3">
      <c r="A104">
        <v>31</v>
      </c>
      <c r="B104">
        <f t="shared" ref="B104:K104" si="42">B72</f>
        <v>0.65780643070815525</v>
      </c>
      <c r="C104">
        <f t="shared" si="42"/>
        <v>0.88200651549404019</v>
      </c>
      <c r="D104">
        <f t="shared" si="42"/>
        <v>0.8853003573017495</v>
      </c>
      <c r="E104">
        <f t="shared" si="42"/>
        <v>0.88876729296591961</v>
      </c>
      <c r="F104">
        <f t="shared" si="42"/>
        <v>0.89175382659528035</v>
      </c>
      <c r="G104">
        <f t="shared" si="42"/>
        <v>0.90283674384257995</v>
      </c>
      <c r="H104">
        <f t="shared" si="42"/>
        <v>0.92592629596452347</v>
      </c>
      <c r="I104">
        <f t="shared" si="42"/>
        <v>0.93060505318396625</v>
      </c>
      <c r="J104">
        <f t="shared" si="42"/>
        <v>0.93917615614724415</v>
      </c>
      <c r="K104">
        <f t="shared" si="42"/>
        <v>0.88857566147738609</v>
      </c>
    </row>
    <row r="105" spans="1:11" x14ac:dyDescent="0.3">
      <c r="A105" s="500" t="s">
        <v>132</v>
      </c>
      <c r="B105" s="500"/>
      <c r="C105" s="500"/>
      <c r="D105" s="500"/>
      <c r="E105" s="500"/>
      <c r="F105" s="500"/>
      <c r="G105" s="500"/>
      <c r="H105" s="500"/>
      <c r="I105" s="500"/>
      <c r="J105" s="500"/>
      <c r="K105" s="500"/>
    </row>
    <row r="106" spans="1:11" x14ac:dyDescent="0.3">
      <c r="A106" t="s">
        <v>7</v>
      </c>
      <c r="B106">
        <v>1</v>
      </c>
      <c r="C106">
        <v>2</v>
      </c>
      <c r="D106">
        <v>3</v>
      </c>
      <c r="E106">
        <v>4</v>
      </c>
      <c r="F106">
        <v>5</v>
      </c>
      <c r="G106">
        <v>6</v>
      </c>
      <c r="H106">
        <v>7</v>
      </c>
      <c r="I106">
        <v>8</v>
      </c>
      <c r="J106">
        <v>9</v>
      </c>
      <c r="K106">
        <v>10</v>
      </c>
    </row>
    <row r="107" spans="1:11" x14ac:dyDescent="0.3">
      <c r="A107">
        <v>4</v>
      </c>
      <c r="B107">
        <f>IF(Rules!$B$11=Rules!$E$11,-SUM(Dealer!$B$16:$B$20),-SUM(Dealer!$B$5:$B$9))</f>
        <v>-0.78789092338230082</v>
      </c>
      <c r="C107">
        <f>IF(Rules!$B$11=Rules!$E$11,-SUM(Dealer!$B$16:$B$20),-SUM(Dealer!$B$5:$B$9))</f>
        <v>-0.78789092338230082</v>
      </c>
      <c r="D107">
        <f>IF(Rules!$B$11=Rules!$E$11,-SUM(Dealer!$B$16:$B$20),-SUM(Dealer!$B$5:$B$9))</f>
        <v>-0.78789092338230082</v>
      </c>
      <c r="E107">
        <f>IF(Rules!$B$11=Rules!$E$11,-SUM(Dealer!$B$16:$B$20),-SUM(Dealer!$B$5:$B$9))</f>
        <v>-0.78789092338230082</v>
      </c>
      <c r="F107">
        <f>IF(Rules!$B$11=Rules!$E$11,-SUM(Dealer!$B$16:$B$20),-SUM(Dealer!$B$5:$B$9))</f>
        <v>-0.78789092338230082</v>
      </c>
      <c r="G107">
        <f>IF(Rules!$B$11=Rules!$E$11,-SUM(Dealer!$B$16:$B$20),-SUM(Dealer!$B$5:$B$9))</f>
        <v>-0.78789092338230082</v>
      </c>
      <c r="H107">
        <f>IF(Rules!$B$11=Rules!$E$11,-SUM(Dealer!$B$16:$B$20),-SUM(Dealer!$B$5:$B$9))</f>
        <v>-0.78789092338230082</v>
      </c>
      <c r="I107">
        <f>IF(Rules!$B$11=Rules!$E$11,-SUM(Dealer!$B$16:$B$20),-SUM(Dealer!$B$5:$B$9))</f>
        <v>-0.78789092338230082</v>
      </c>
      <c r="J107">
        <f>IF(Rules!$B$11=Rules!$E$11,-SUM(Dealer!$B$16:$B$20),-SUM(Dealer!$B$5:$B$9))</f>
        <v>-0.78789092338230082</v>
      </c>
      <c r="K107">
        <f>IF(Rules!$B$11=Rules!$E$11,-SUM(Dealer!$B$16:$B$20),-SUM(Dealer!$B$5:$B$9))</f>
        <v>-0.78789092338230082</v>
      </c>
    </row>
    <row r="108" spans="1:11" x14ac:dyDescent="0.3">
      <c r="A108">
        <v>5</v>
      </c>
      <c r="B108">
        <f t="shared" ref="B108:K119" si="43">B107</f>
        <v>-0.78789092338230082</v>
      </c>
      <c r="C108">
        <f t="shared" si="43"/>
        <v>-0.78789092338230082</v>
      </c>
      <c r="D108">
        <f t="shared" si="43"/>
        <v>-0.78789092338230082</v>
      </c>
      <c r="E108">
        <f t="shared" si="43"/>
        <v>-0.78789092338230082</v>
      </c>
      <c r="F108">
        <f t="shared" si="43"/>
        <v>-0.78789092338230082</v>
      </c>
      <c r="G108">
        <f t="shared" si="43"/>
        <v>-0.78789092338230082</v>
      </c>
      <c r="H108">
        <f t="shared" si="43"/>
        <v>-0.78789092338230082</v>
      </c>
      <c r="I108">
        <f t="shared" si="43"/>
        <v>-0.78789092338230082</v>
      </c>
      <c r="J108">
        <f t="shared" si="43"/>
        <v>-0.78789092338230082</v>
      </c>
      <c r="K108">
        <f t="shared" si="43"/>
        <v>-0.78789092338230082</v>
      </c>
    </row>
    <row r="109" spans="1:11" x14ac:dyDescent="0.3">
      <c r="A109">
        <v>6</v>
      </c>
      <c r="B109">
        <f t="shared" si="43"/>
        <v>-0.78789092338230082</v>
      </c>
      <c r="C109">
        <f t="shared" si="43"/>
        <v>-0.78789092338230082</v>
      </c>
      <c r="D109">
        <f t="shared" si="43"/>
        <v>-0.78789092338230082</v>
      </c>
      <c r="E109">
        <f t="shared" si="43"/>
        <v>-0.78789092338230082</v>
      </c>
      <c r="F109">
        <f t="shared" si="43"/>
        <v>-0.78789092338230082</v>
      </c>
      <c r="G109">
        <f t="shared" si="43"/>
        <v>-0.78789092338230082</v>
      </c>
      <c r="H109">
        <f t="shared" si="43"/>
        <v>-0.78789092338230082</v>
      </c>
      <c r="I109">
        <f t="shared" si="43"/>
        <v>-0.78789092338230082</v>
      </c>
      <c r="J109">
        <f t="shared" si="43"/>
        <v>-0.78789092338230082</v>
      </c>
      <c r="K109">
        <f t="shared" si="43"/>
        <v>-0.78789092338230082</v>
      </c>
    </row>
    <row r="110" spans="1:11" x14ac:dyDescent="0.3">
      <c r="A110">
        <v>7</v>
      </c>
      <c r="B110">
        <f t="shared" si="43"/>
        <v>-0.78789092338230082</v>
      </c>
      <c r="C110">
        <f t="shared" si="43"/>
        <v>-0.78789092338230082</v>
      </c>
      <c r="D110">
        <f t="shared" si="43"/>
        <v>-0.78789092338230082</v>
      </c>
      <c r="E110">
        <f t="shared" si="43"/>
        <v>-0.78789092338230082</v>
      </c>
      <c r="F110">
        <f t="shared" si="43"/>
        <v>-0.78789092338230082</v>
      </c>
      <c r="G110">
        <f t="shared" si="43"/>
        <v>-0.78789092338230082</v>
      </c>
      <c r="H110">
        <f t="shared" si="43"/>
        <v>-0.78789092338230082</v>
      </c>
      <c r="I110">
        <f t="shared" si="43"/>
        <v>-0.78789092338230082</v>
      </c>
      <c r="J110">
        <f t="shared" si="43"/>
        <v>-0.78789092338230082</v>
      </c>
      <c r="K110">
        <f t="shared" si="43"/>
        <v>-0.78789092338230082</v>
      </c>
    </row>
    <row r="111" spans="1:11" x14ac:dyDescent="0.3">
      <c r="A111">
        <v>8</v>
      </c>
      <c r="B111">
        <f t="shared" si="43"/>
        <v>-0.78789092338230082</v>
      </c>
      <c r="C111">
        <f t="shared" si="43"/>
        <v>-0.78789092338230082</v>
      </c>
      <c r="D111">
        <f t="shared" si="43"/>
        <v>-0.78789092338230082</v>
      </c>
      <c r="E111">
        <f t="shared" si="43"/>
        <v>-0.78789092338230082</v>
      </c>
      <c r="F111">
        <f t="shared" si="43"/>
        <v>-0.78789092338230082</v>
      </c>
      <c r="G111">
        <f t="shared" si="43"/>
        <v>-0.78789092338230082</v>
      </c>
      <c r="H111">
        <f t="shared" si="43"/>
        <v>-0.78789092338230082</v>
      </c>
      <c r="I111">
        <f t="shared" si="43"/>
        <v>-0.78789092338230082</v>
      </c>
      <c r="J111">
        <f t="shared" si="43"/>
        <v>-0.78789092338230082</v>
      </c>
      <c r="K111">
        <f t="shared" si="43"/>
        <v>-0.78789092338230082</v>
      </c>
    </row>
    <row r="112" spans="1:11" x14ac:dyDescent="0.3">
      <c r="A112">
        <v>9</v>
      </c>
      <c r="B112">
        <f t="shared" si="43"/>
        <v>-0.78789092338230082</v>
      </c>
      <c r="C112">
        <f t="shared" si="43"/>
        <v>-0.78789092338230082</v>
      </c>
      <c r="D112">
        <f t="shared" si="43"/>
        <v>-0.78789092338230082</v>
      </c>
      <c r="E112">
        <f t="shared" si="43"/>
        <v>-0.78789092338230082</v>
      </c>
      <c r="F112">
        <f t="shared" si="43"/>
        <v>-0.78789092338230082</v>
      </c>
      <c r="G112">
        <f t="shared" si="43"/>
        <v>-0.78789092338230082</v>
      </c>
      <c r="H112">
        <f t="shared" si="43"/>
        <v>-0.78789092338230082</v>
      </c>
      <c r="I112">
        <f t="shared" si="43"/>
        <v>-0.78789092338230082</v>
      </c>
      <c r="J112">
        <f t="shared" si="43"/>
        <v>-0.78789092338230082</v>
      </c>
      <c r="K112">
        <f t="shared" si="43"/>
        <v>-0.78789092338230082</v>
      </c>
    </row>
    <row r="113" spans="1:11" x14ac:dyDescent="0.3">
      <c r="A113">
        <v>10</v>
      </c>
      <c r="B113">
        <f t="shared" si="43"/>
        <v>-0.78789092338230082</v>
      </c>
      <c r="C113">
        <f t="shared" si="43"/>
        <v>-0.78789092338230082</v>
      </c>
      <c r="D113">
        <f t="shared" si="43"/>
        <v>-0.78789092338230082</v>
      </c>
      <c r="E113">
        <f t="shared" si="43"/>
        <v>-0.78789092338230082</v>
      </c>
      <c r="F113">
        <f t="shared" si="43"/>
        <v>-0.78789092338230082</v>
      </c>
      <c r="G113">
        <f t="shared" si="43"/>
        <v>-0.78789092338230082</v>
      </c>
      <c r="H113">
        <f t="shared" si="43"/>
        <v>-0.78789092338230082</v>
      </c>
      <c r="I113">
        <f t="shared" si="43"/>
        <v>-0.78789092338230082</v>
      </c>
      <c r="J113">
        <f t="shared" si="43"/>
        <v>-0.78789092338230082</v>
      </c>
      <c r="K113">
        <f t="shared" si="43"/>
        <v>-0.78789092338230082</v>
      </c>
    </row>
    <row r="114" spans="1:11" x14ac:dyDescent="0.3">
      <c r="A114">
        <v>11</v>
      </c>
      <c r="B114">
        <f t="shared" si="43"/>
        <v>-0.78789092338230082</v>
      </c>
      <c r="C114">
        <f t="shared" si="43"/>
        <v>-0.78789092338230082</v>
      </c>
      <c r="D114">
        <f t="shared" si="43"/>
        <v>-0.78789092338230082</v>
      </c>
      <c r="E114">
        <f t="shared" si="43"/>
        <v>-0.78789092338230082</v>
      </c>
      <c r="F114">
        <f t="shared" si="43"/>
        <v>-0.78789092338230082</v>
      </c>
      <c r="G114">
        <f t="shared" si="43"/>
        <v>-0.78789092338230082</v>
      </c>
      <c r="H114">
        <f t="shared" si="43"/>
        <v>-0.78789092338230082</v>
      </c>
      <c r="I114">
        <f t="shared" si="43"/>
        <v>-0.78789092338230082</v>
      </c>
      <c r="J114">
        <f t="shared" si="43"/>
        <v>-0.78789092338230082</v>
      </c>
      <c r="K114">
        <f t="shared" si="43"/>
        <v>-0.78789092338230082</v>
      </c>
    </row>
    <row r="115" spans="1:11" x14ac:dyDescent="0.3">
      <c r="A115">
        <v>12</v>
      </c>
      <c r="B115">
        <f t="shared" si="43"/>
        <v>-0.78789092338230082</v>
      </c>
      <c r="C115">
        <f t="shared" si="43"/>
        <v>-0.78789092338230082</v>
      </c>
      <c r="D115">
        <f t="shared" si="43"/>
        <v>-0.78789092338230082</v>
      </c>
      <c r="E115">
        <f t="shared" si="43"/>
        <v>-0.78789092338230082</v>
      </c>
      <c r="F115">
        <f t="shared" si="43"/>
        <v>-0.78789092338230082</v>
      </c>
      <c r="G115">
        <f t="shared" si="43"/>
        <v>-0.78789092338230082</v>
      </c>
      <c r="H115">
        <f t="shared" si="43"/>
        <v>-0.78789092338230082</v>
      </c>
      <c r="I115">
        <f t="shared" si="43"/>
        <v>-0.78789092338230082</v>
      </c>
      <c r="J115">
        <f t="shared" si="43"/>
        <v>-0.78789092338230082</v>
      </c>
      <c r="K115">
        <f t="shared" si="43"/>
        <v>-0.78789092338230082</v>
      </c>
    </row>
    <row r="116" spans="1:11" x14ac:dyDescent="0.3">
      <c r="A116">
        <v>13</v>
      </c>
      <c r="B116">
        <f t="shared" si="43"/>
        <v>-0.78789092338230082</v>
      </c>
      <c r="C116">
        <f t="shared" si="43"/>
        <v>-0.78789092338230082</v>
      </c>
      <c r="D116">
        <f t="shared" si="43"/>
        <v>-0.78789092338230082</v>
      </c>
      <c r="E116">
        <f t="shared" si="43"/>
        <v>-0.78789092338230082</v>
      </c>
      <c r="F116">
        <f t="shared" si="43"/>
        <v>-0.78789092338230082</v>
      </c>
      <c r="G116">
        <f t="shared" si="43"/>
        <v>-0.78789092338230082</v>
      </c>
      <c r="H116">
        <f t="shared" si="43"/>
        <v>-0.78789092338230082</v>
      </c>
      <c r="I116">
        <f t="shared" si="43"/>
        <v>-0.78789092338230082</v>
      </c>
      <c r="J116">
        <f t="shared" si="43"/>
        <v>-0.78789092338230082</v>
      </c>
      <c r="K116">
        <f t="shared" si="43"/>
        <v>-0.78789092338230082</v>
      </c>
    </row>
    <row r="117" spans="1:11" x14ac:dyDescent="0.3">
      <c r="A117">
        <v>14</v>
      </c>
      <c r="B117">
        <f t="shared" si="43"/>
        <v>-0.78789092338230082</v>
      </c>
      <c r="C117">
        <f t="shared" si="43"/>
        <v>-0.78789092338230082</v>
      </c>
      <c r="D117">
        <f t="shared" si="43"/>
        <v>-0.78789092338230082</v>
      </c>
      <c r="E117">
        <f t="shared" si="43"/>
        <v>-0.78789092338230082</v>
      </c>
      <c r="F117">
        <f t="shared" si="43"/>
        <v>-0.78789092338230082</v>
      </c>
      <c r="G117">
        <f t="shared" si="43"/>
        <v>-0.78789092338230082</v>
      </c>
      <c r="H117">
        <f t="shared" si="43"/>
        <v>-0.78789092338230082</v>
      </c>
      <c r="I117">
        <f t="shared" si="43"/>
        <v>-0.78789092338230082</v>
      </c>
      <c r="J117">
        <f t="shared" si="43"/>
        <v>-0.78789092338230082</v>
      </c>
      <c r="K117">
        <f t="shared" si="43"/>
        <v>-0.78789092338230082</v>
      </c>
    </row>
    <row r="118" spans="1:11" x14ac:dyDescent="0.3">
      <c r="A118">
        <v>15</v>
      </c>
      <c r="B118">
        <f t="shared" si="43"/>
        <v>-0.78789092338230082</v>
      </c>
      <c r="C118">
        <f t="shared" si="43"/>
        <v>-0.78789092338230082</v>
      </c>
      <c r="D118">
        <f t="shared" si="43"/>
        <v>-0.78789092338230082</v>
      </c>
      <c r="E118">
        <f t="shared" si="43"/>
        <v>-0.78789092338230082</v>
      </c>
      <c r="F118">
        <f t="shared" si="43"/>
        <v>-0.78789092338230082</v>
      </c>
      <c r="G118">
        <f t="shared" si="43"/>
        <v>-0.78789092338230082</v>
      </c>
      <c r="H118">
        <f t="shared" si="43"/>
        <v>-0.78789092338230082</v>
      </c>
      <c r="I118">
        <f t="shared" si="43"/>
        <v>-0.78789092338230082</v>
      </c>
      <c r="J118">
        <f t="shared" si="43"/>
        <v>-0.78789092338230082</v>
      </c>
      <c r="K118">
        <f t="shared" si="43"/>
        <v>-0.78789092338230082</v>
      </c>
    </row>
    <row r="119" spans="1:11" x14ac:dyDescent="0.3">
      <c r="A119">
        <v>16</v>
      </c>
      <c r="B119">
        <f t="shared" si="43"/>
        <v>-0.78789092338230082</v>
      </c>
      <c r="C119">
        <f t="shared" si="43"/>
        <v>-0.78789092338230082</v>
      </c>
      <c r="D119">
        <f t="shared" si="43"/>
        <v>-0.78789092338230082</v>
      </c>
      <c r="E119">
        <f t="shared" si="43"/>
        <v>-0.78789092338230082</v>
      </c>
      <c r="F119">
        <f t="shared" si="43"/>
        <v>-0.78789092338230082</v>
      </c>
      <c r="G119">
        <f t="shared" si="43"/>
        <v>-0.78789092338230082</v>
      </c>
      <c r="H119">
        <f t="shared" si="43"/>
        <v>-0.78789092338230082</v>
      </c>
      <c r="I119">
        <f t="shared" si="43"/>
        <v>-0.78789092338230082</v>
      </c>
      <c r="J119">
        <f t="shared" si="43"/>
        <v>-0.78789092338230082</v>
      </c>
      <c r="K119">
        <f t="shared" si="43"/>
        <v>-0.78789092338230082</v>
      </c>
    </row>
    <row r="120" spans="1:11" x14ac:dyDescent="0.3">
      <c r="A120">
        <v>17</v>
      </c>
      <c r="B120">
        <f>IF(Rules!$B$11=Rules!$E$11,-SUM(Dealer!B17:B20),-SUM(Dealer!B6:B9))</f>
        <v>-0.67646658485968691</v>
      </c>
      <c r="C120">
        <f>IF(Rules!$B$11=Rules!$E$11,-SUM(Dealer!C17:C20),-SUM(Dealer!C6:C9))</f>
        <v>-0.50658272407690341</v>
      </c>
      <c r="D120">
        <f>IF(Rules!$B$11=Rules!$E$11,-SUM(Dealer!D17:D20),-SUM(Dealer!D6:D9))</f>
        <v>-0.49109112680671685</v>
      </c>
      <c r="E120">
        <f>IF(Rules!$B$11=Rules!$E$11,-SUM(Dealer!E17:E20),-SUM(Dealer!E6:E9))</f>
        <v>-0.47504181864785899</v>
      </c>
      <c r="F120">
        <f>IF(Rules!$B$11=Rules!$E$11,-SUM(Dealer!F17:F20),-SUM(Dealer!F6:F9))</f>
        <v>-0.46134504514718699</v>
      </c>
      <c r="G120">
        <f>IF(Rules!$B$11=Rules!$E$11,-SUM(Dealer!G17:G20),-SUM(Dealer!G6:G9))</f>
        <v>-0.41141133141165598</v>
      </c>
      <c r="H120">
        <f>IF(Rules!$B$11=Rules!$E$11,-SUM(Dealer!H17:H20),-SUM(Dealer!H6:H9))</f>
        <v>-0.36912139784422809</v>
      </c>
      <c r="I120">
        <f>IF(Rules!$B$11=Rules!$E$11,-SUM(Dealer!I17:I20),-SUM(Dealer!I6:I9))</f>
        <v>-0.62669221329963865</v>
      </c>
      <c r="J120">
        <f>IF(Rules!$B$11=Rules!$E$11,-SUM(Dealer!J17:J20),-SUM(Dealer!J6:J9))</f>
        <v>-0.65157939907966278</v>
      </c>
      <c r="K120">
        <f>IF(Rules!$B$11=Rules!$E$11,-SUM(Dealer!K17:K20),-SUM(Dealer!K6:K9))</f>
        <v>-0.6764665848596868</v>
      </c>
    </row>
    <row r="121" spans="1:11" x14ac:dyDescent="0.3">
      <c r="A121">
        <v>18</v>
      </c>
      <c r="B121">
        <f>IF(Rules!$B$11=Rules!$E$11,-SUM(Dealer!B18:B20),-SUM(Dealer!B7:B9))</f>
        <v>-0.56504224633707278</v>
      </c>
      <c r="C121">
        <f>IF(Rules!$B$11=Rules!$E$11,-SUM(Dealer!C18:C20),-SUM(Dealer!C7:C9))</f>
        <v>-0.37167537370220893</v>
      </c>
      <c r="D121">
        <f>IF(Rules!$B$11=Rules!$E$11,-SUM(Dealer!D18:D20),-SUM(Dealer!D7:D9))</f>
        <v>-0.36060880035197201</v>
      </c>
      <c r="E121">
        <f>IF(Rules!$B$11=Rules!$E$11,-SUM(Dealer!E18:E20),-SUM(Dealer!E7:E9))</f>
        <v>-0.34910374415465584</v>
      </c>
      <c r="F121">
        <f>IF(Rules!$B$11=Rules!$E$11,-SUM(Dealer!F18:F20),-SUM(Dealer!F7:F9))</f>
        <v>-0.33909375987663615</v>
      </c>
      <c r="G121">
        <f>IF(Rules!$B$11=Rules!$E$11,-SUM(Dealer!G18:G20),-SUM(Dealer!G7:G9))</f>
        <v>-0.30514475254144569</v>
      </c>
      <c r="H121">
        <f>IF(Rules!$B$11=Rules!$E$11,-SUM(Dealer!H18:H20),-SUM(Dealer!H7:H9))</f>
        <v>-0.23132443481922021</v>
      </c>
      <c r="I121">
        <f>IF(Rules!$B$11=Rules!$E$11,-SUM(Dealer!I18:I20),-SUM(Dealer!I7:I9))</f>
        <v>-0.26735643808123788</v>
      </c>
      <c r="J121">
        <f>IF(Rules!$B$11=Rules!$E$11,-SUM(Dealer!J18:J20),-SUM(Dealer!J7:J9))</f>
        <v>-0.53158395759377075</v>
      </c>
      <c r="K121">
        <f>IF(Rules!$B$11=Rules!$E$11,-SUM(Dealer!K18:K20),-SUM(Dealer!K7:K9))</f>
        <v>-0.56504224633707278</v>
      </c>
    </row>
    <row r="122" spans="1:11" x14ac:dyDescent="0.3">
      <c r="A122">
        <v>19</v>
      </c>
      <c r="B122">
        <f>IF(Rules!$B$11=Rules!$E$11,-Dealer!B19-Dealer!B20,-SUM(Dealer!B8:B9))</f>
        <v>-0.45361790781445882</v>
      </c>
      <c r="C122">
        <f>IF(Rules!$B$11=Rules!$E$11,-Dealer!C19-Dealer!C20,-SUM(Dealer!C8:C9))</f>
        <v>-0.24201994027720117</v>
      </c>
      <c r="D122">
        <f>IF(Rules!$B$11=Rules!$E$11,-Dealer!D19-Dealer!D20,-SUM(Dealer!D8:D9))</f>
        <v>-0.23502826305026803</v>
      </c>
      <c r="E122">
        <f>IF(Rules!$B$11=Rules!$E$11,-Dealer!E19-Dealer!E20,-SUM(Dealer!E8:E9))</f>
        <v>-0.22771733101784777</v>
      </c>
      <c r="F122">
        <f>IF(Rules!$B$11=Rules!$E$11,-Dealer!F19-Dealer!F20,-SUM(Dealer!F8:F9))</f>
        <v>-0.22139413596248042</v>
      </c>
      <c r="G122">
        <f>IF(Rules!$B$11=Rules!$E$11,-Dealer!G19-Dealer!G20,-SUM(Dealer!G8:G9))</f>
        <v>-0.19887817367123536</v>
      </c>
      <c r="H122">
        <f>IF(Rules!$B$11=Rules!$E$11,-Dealer!H19-Dealer!H20,-SUM(Dealer!H8:H9))</f>
        <v>-0.15269906942734846</v>
      </c>
      <c r="I122">
        <f>IF(Rules!$B$11=Rules!$E$11,-Dealer!I19-Dealer!I20,-SUM(Dealer!I8:I9))</f>
        <v>-0.13878989363206784</v>
      </c>
      <c r="J122">
        <f>IF(Rules!$B$11=Rules!$E$11,-Dealer!J19-Dealer!J20,-SUM(Dealer!J8:J9))</f>
        <v>-0.18081928533864794</v>
      </c>
      <c r="K122">
        <f>IF(Rules!$B$11=Rules!$E$11,-Dealer!K19-Dealer!K20,-SUM(Dealer!K8:K9))</f>
        <v>-0.45361790781445882</v>
      </c>
    </row>
    <row r="123" spans="1:11" x14ac:dyDescent="0.3">
      <c r="A123">
        <v>20</v>
      </c>
      <c r="B123">
        <f>IF(Rules!$B$11=Rules!$E$11,-Dealer!B20,-Dealer!B9)</f>
        <v>-0.3421935692918448</v>
      </c>
      <c r="C123">
        <f>IF(Rules!$B$11=Rules!$E$11,-Dealer!C20,-Dealer!C9)</f>
        <v>-0.11799348450596005</v>
      </c>
      <c r="D123">
        <f>IF(Rules!$B$11=Rules!$E$11,-Dealer!D20,-Dealer!D9)</f>
        <v>-0.11469964269825067</v>
      </c>
      <c r="E123">
        <f>IF(Rules!$B$11=Rules!$E$11,-Dealer!E20,-Dealer!E9)</f>
        <v>-0.11123270703408057</v>
      </c>
      <c r="F123">
        <f>IF(Rules!$B$11=Rules!$E$11,-Dealer!F20,-Dealer!F9)</f>
        <v>-0.10824617340471979</v>
      </c>
      <c r="G123">
        <f>IF(Rules!$B$11=Rules!$E$11,-Dealer!G20,-Dealer!G9)</f>
        <v>-9.7163256157420136E-2</v>
      </c>
      <c r="H123">
        <f>IF(Rules!$B$11=Rules!$E$11,-Dealer!H20,-Dealer!H9)</f>
        <v>-7.4073704035476681E-2</v>
      </c>
      <c r="I123">
        <f>IF(Rules!$B$11=Rules!$E$11,-Dealer!I20,-Dealer!I9)</f>
        <v>-6.939494681603392E-2</v>
      </c>
      <c r="J123">
        <f>IF(Rules!$B$11=Rules!$E$11,-Dealer!J20,-Dealer!J9)</f>
        <v>-6.0823843852755924E-2</v>
      </c>
      <c r="K123">
        <f>IF(Rules!$B$11=Rules!$E$11,-Dealer!K20,-Dealer!K9)</f>
        <v>-0.11142433852261402</v>
      </c>
    </row>
    <row r="124" spans="1:11" x14ac:dyDescent="0.3">
      <c r="A124">
        <v>21</v>
      </c>
      <c r="B124">
        <f>IF(Rules!$B$14=Rules!$D$14,1,IF(Rules!$B$11=Rules!$E$11,SUM(Dealer!B118:B122),SUM(Dealer!B107:B111)))</f>
        <v>0</v>
      </c>
      <c r="C124">
        <f>IF(Rules!$B$14=Rules!$D$14,1,IF(Rules!$B$11=Rules!$E$11,SUM(Dealer!C118:C122),SUM(Dealer!C107:C111)))</f>
        <v>0</v>
      </c>
      <c r="D124">
        <f>IF(Rules!$B$14=Rules!$D$14,1,IF(Rules!$B$11=Rules!$E$11,SUM(Dealer!D118:D122),SUM(Dealer!D107:D111)))</f>
        <v>0</v>
      </c>
      <c r="E124">
        <f>IF(Rules!$B$14=Rules!$D$14,1,IF(Rules!$B$11=Rules!$E$11,SUM(Dealer!E118:E122),SUM(Dealer!E107:E111)))</f>
        <v>0</v>
      </c>
      <c r="F124">
        <f>IF(Rules!$B$14=Rules!$D$14,1,IF(Rules!$B$11=Rules!$E$11,SUM(Dealer!F118:F122),SUM(Dealer!F107:F111)))</f>
        <v>0</v>
      </c>
      <c r="G124">
        <f>IF(Rules!$B$14=Rules!$D$14,1,IF(Rules!$B$11=Rules!$E$11,SUM(Dealer!G118:G122),SUM(Dealer!G107:G111)))</f>
        <v>0</v>
      </c>
      <c r="H124">
        <f>IF(Rules!$B$14=Rules!$D$14,1,IF(Rules!$B$11=Rules!$E$11,SUM(Dealer!H118:H122),SUM(Dealer!H107:H111)))</f>
        <v>0</v>
      </c>
      <c r="I124">
        <f>IF(Rules!$B$14=Rules!$D$14,1,IF(Rules!$B$11=Rules!$E$11,SUM(Dealer!I118:I122),SUM(Dealer!I107:I111)))</f>
        <v>0</v>
      </c>
      <c r="J124">
        <f>IF(Rules!$B$14=Rules!$D$14,1,IF(Rules!$B$11=Rules!$E$11,SUM(Dealer!J118:J122),SUM(Dealer!J107:J111)))</f>
        <v>0</v>
      </c>
      <c r="K124">
        <f>IF(Rules!$B$14=Rules!$D$14,1,IF(Rules!$B$11=Rules!$E$11,SUM(Dealer!K118:K122),SUM(Dealer!K107:K111)))</f>
        <v>0</v>
      </c>
    </row>
    <row r="125" spans="1:11" x14ac:dyDescent="0.3">
      <c r="A125">
        <v>22</v>
      </c>
      <c r="B125">
        <v>-1</v>
      </c>
      <c r="C125">
        <v>-1</v>
      </c>
      <c r="D125">
        <v>-1</v>
      </c>
      <c r="E125">
        <v>-1</v>
      </c>
      <c r="F125">
        <v>-1</v>
      </c>
      <c r="G125">
        <v>-1</v>
      </c>
      <c r="H125">
        <v>-1</v>
      </c>
      <c r="I125">
        <v>-1</v>
      </c>
      <c r="J125">
        <v>-1</v>
      </c>
      <c r="K125">
        <v>-1</v>
      </c>
    </row>
    <row r="126" spans="1:11" x14ac:dyDescent="0.3">
      <c r="A126">
        <v>23</v>
      </c>
      <c r="B126">
        <v>-1</v>
      </c>
      <c r="C126">
        <v>-1</v>
      </c>
      <c r="D126">
        <v>-1</v>
      </c>
      <c r="E126">
        <v>-1</v>
      </c>
      <c r="F126">
        <v>-1</v>
      </c>
      <c r="G126">
        <v>-1</v>
      </c>
      <c r="H126">
        <v>-1</v>
      </c>
      <c r="I126">
        <v>-1</v>
      </c>
      <c r="J126">
        <v>-1</v>
      </c>
      <c r="K126">
        <v>-1</v>
      </c>
    </row>
    <row r="127" spans="1:11" x14ac:dyDescent="0.3">
      <c r="A127">
        <v>24</v>
      </c>
      <c r="B127">
        <v>-1</v>
      </c>
      <c r="C127">
        <v>-1</v>
      </c>
      <c r="D127">
        <v>-1</v>
      </c>
      <c r="E127">
        <v>-1</v>
      </c>
      <c r="F127">
        <v>-1</v>
      </c>
      <c r="G127">
        <v>-1</v>
      </c>
      <c r="H127">
        <v>-1</v>
      </c>
      <c r="I127">
        <v>-1</v>
      </c>
      <c r="J127">
        <v>-1</v>
      </c>
      <c r="K127">
        <v>-1</v>
      </c>
    </row>
    <row r="128" spans="1:11" x14ac:dyDescent="0.3">
      <c r="A128">
        <v>25</v>
      </c>
      <c r="B128">
        <v>-1</v>
      </c>
      <c r="C128">
        <v>-1</v>
      </c>
      <c r="D128">
        <v>-1</v>
      </c>
      <c r="E128">
        <v>-1</v>
      </c>
      <c r="F128">
        <v>-1</v>
      </c>
      <c r="G128">
        <v>-1</v>
      </c>
      <c r="H128">
        <v>-1</v>
      </c>
      <c r="I128">
        <v>-1</v>
      </c>
      <c r="J128">
        <v>-1</v>
      </c>
      <c r="K128">
        <v>-1</v>
      </c>
    </row>
    <row r="129" spans="1:11" x14ac:dyDescent="0.3">
      <c r="A129">
        <v>26</v>
      </c>
      <c r="B129">
        <v>-1</v>
      </c>
      <c r="C129">
        <v>-1</v>
      </c>
      <c r="D129">
        <v>-1</v>
      </c>
      <c r="E129">
        <v>-1</v>
      </c>
      <c r="F129">
        <v>-1</v>
      </c>
      <c r="G129">
        <v>-1</v>
      </c>
      <c r="H129">
        <v>-1</v>
      </c>
      <c r="I129">
        <v>-1</v>
      </c>
      <c r="J129">
        <v>-1</v>
      </c>
      <c r="K129">
        <v>-1</v>
      </c>
    </row>
    <row r="130" spans="1:11" x14ac:dyDescent="0.3">
      <c r="A130">
        <v>27</v>
      </c>
      <c r="B130">
        <v>-1</v>
      </c>
      <c r="C130">
        <v>-1</v>
      </c>
      <c r="D130">
        <v>-1</v>
      </c>
      <c r="E130">
        <v>-1</v>
      </c>
      <c r="F130">
        <v>-1</v>
      </c>
      <c r="G130">
        <v>-1</v>
      </c>
      <c r="H130">
        <v>-1</v>
      </c>
      <c r="I130">
        <v>-1</v>
      </c>
      <c r="J130">
        <v>-1</v>
      </c>
      <c r="K130">
        <v>-1</v>
      </c>
    </row>
    <row r="131" spans="1:11" x14ac:dyDescent="0.3">
      <c r="A131">
        <v>28</v>
      </c>
      <c r="B131">
        <v>-1</v>
      </c>
      <c r="C131">
        <v>-1</v>
      </c>
      <c r="D131">
        <v>-1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-1</v>
      </c>
      <c r="K131">
        <v>-1</v>
      </c>
    </row>
    <row r="132" spans="1:11" x14ac:dyDescent="0.3">
      <c r="A132">
        <v>29</v>
      </c>
      <c r="B132">
        <v>-1</v>
      </c>
      <c r="C132">
        <v>-1</v>
      </c>
      <c r="D132">
        <v>-1</v>
      </c>
      <c r="E132">
        <v>-1</v>
      </c>
      <c r="F132">
        <v>-1</v>
      </c>
      <c r="G132">
        <v>-1</v>
      </c>
      <c r="H132">
        <v>-1</v>
      </c>
      <c r="I132">
        <v>-1</v>
      </c>
      <c r="J132">
        <v>-1</v>
      </c>
      <c r="K132">
        <v>-1</v>
      </c>
    </row>
    <row r="133" spans="1:11" x14ac:dyDescent="0.3">
      <c r="A133">
        <v>30</v>
      </c>
      <c r="B133">
        <v>-1</v>
      </c>
      <c r="C133">
        <v>-1</v>
      </c>
      <c r="D133">
        <v>-1</v>
      </c>
      <c r="E133">
        <v>-1</v>
      </c>
      <c r="F133">
        <v>-1</v>
      </c>
      <c r="G133">
        <v>-1</v>
      </c>
      <c r="H133">
        <v>-1</v>
      </c>
      <c r="I133">
        <v>-1</v>
      </c>
      <c r="J133">
        <v>-1</v>
      </c>
      <c r="K133">
        <v>-1</v>
      </c>
    </row>
    <row r="134" spans="1:11" x14ac:dyDescent="0.3">
      <c r="A134">
        <v>31</v>
      </c>
      <c r="B134">
        <v>-1</v>
      </c>
      <c r="C134">
        <v>-1</v>
      </c>
      <c r="D134">
        <v>-1</v>
      </c>
      <c r="E134">
        <v>-1</v>
      </c>
      <c r="F134">
        <v>-1</v>
      </c>
      <c r="G134">
        <v>-1</v>
      </c>
      <c r="H134">
        <v>-1</v>
      </c>
      <c r="I134">
        <v>-1</v>
      </c>
      <c r="J134">
        <v>-1</v>
      </c>
      <c r="K134">
        <v>-1</v>
      </c>
    </row>
    <row r="136" spans="1:11" x14ac:dyDescent="0.3">
      <c r="A136" t="s">
        <v>4</v>
      </c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</row>
    <row r="137" spans="1:11" x14ac:dyDescent="0.3">
      <c r="A137">
        <v>12</v>
      </c>
      <c r="B137">
        <f t="shared" ref="B137:K137" si="44">B115</f>
        <v>-0.78789092338230082</v>
      </c>
      <c r="C137">
        <f t="shared" si="44"/>
        <v>-0.78789092338230082</v>
      </c>
      <c r="D137">
        <f t="shared" si="44"/>
        <v>-0.78789092338230082</v>
      </c>
      <c r="E137">
        <f t="shared" si="44"/>
        <v>-0.78789092338230082</v>
      </c>
      <c r="F137">
        <f t="shared" si="44"/>
        <v>-0.78789092338230082</v>
      </c>
      <c r="G137">
        <f t="shared" si="44"/>
        <v>-0.78789092338230082</v>
      </c>
      <c r="H137">
        <f t="shared" si="44"/>
        <v>-0.78789092338230082</v>
      </c>
      <c r="I137">
        <f t="shared" si="44"/>
        <v>-0.78789092338230082</v>
      </c>
      <c r="J137">
        <f t="shared" si="44"/>
        <v>-0.78789092338230082</v>
      </c>
      <c r="K137">
        <f t="shared" si="44"/>
        <v>-0.78789092338230082</v>
      </c>
    </row>
    <row r="138" spans="1:11" x14ac:dyDescent="0.3">
      <c r="A138">
        <v>13</v>
      </c>
      <c r="B138">
        <f t="shared" ref="B138:K138" si="45">B116</f>
        <v>-0.78789092338230082</v>
      </c>
      <c r="C138">
        <f t="shared" si="45"/>
        <v>-0.78789092338230082</v>
      </c>
      <c r="D138">
        <f t="shared" si="45"/>
        <v>-0.78789092338230082</v>
      </c>
      <c r="E138">
        <f t="shared" si="45"/>
        <v>-0.78789092338230082</v>
      </c>
      <c r="F138">
        <f t="shared" si="45"/>
        <v>-0.78789092338230082</v>
      </c>
      <c r="G138">
        <f t="shared" si="45"/>
        <v>-0.78789092338230082</v>
      </c>
      <c r="H138">
        <f t="shared" si="45"/>
        <v>-0.78789092338230082</v>
      </c>
      <c r="I138">
        <f t="shared" si="45"/>
        <v>-0.78789092338230082</v>
      </c>
      <c r="J138">
        <f t="shared" si="45"/>
        <v>-0.78789092338230082</v>
      </c>
      <c r="K138">
        <f t="shared" si="45"/>
        <v>-0.78789092338230082</v>
      </c>
    </row>
    <row r="139" spans="1:11" x14ac:dyDescent="0.3">
      <c r="A139">
        <v>14</v>
      </c>
      <c r="B139">
        <f t="shared" ref="B139:K139" si="46">B117</f>
        <v>-0.78789092338230082</v>
      </c>
      <c r="C139">
        <f t="shared" si="46"/>
        <v>-0.78789092338230082</v>
      </c>
      <c r="D139">
        <f t="shared" si="46"/>
        <v>-0.78789092338230082</v>
      </c>
      <c r="E139">
        <f t="shared" si="46"/>
        <v>-0.78789092338230082</v>
      </c>
      <c r="F139">
        <f t="shared" si="46"/>
        <v>-0.78789092338230082</v>
      </c>
      <c r="G139">
        <f t="shared" si="46"/>
        <v>-0.78789092338230082</v>
      </c>
      <c r="H139">
        <f t="shared" si="46"/>
        <v>-0.78789092338230082</v>
      </c>
      <c r="I139">
        <f t="shared" si="46"/>
        <v>-0.78789092338230082</v>
      </c>
      <c r="J139">
        <f t="shared" si="46"/>
        <v>-0.78789092338230082</v>
      </c>
      <c r="K139">
        <f t="shared" si="46"/>
        <v>-0.78789092338230082</v>
      </c>
    </row>
    <row r="140" spans="1:11" x14ac:dyDescent="0.3">
      <c r="A140">
        <v>15</v>
      </c>
      <c r="B140">
        <f t="shared" ref="B140:K140" si="47">B118</f>
        <v>-0.78789092338230082</v>
      </c>
      <c r="C140">
        <f t="shared" si="47"/>
        <v>-0.78789092338230082</v>
      </c>
      <c r="D140">
        <f t="shared" si="47"/>
        <v>-0.78789092338230082</v>
      </c>
      <c r="E140">
        <f t="shared" si="47"/>
        <v>-0.78789092338230082</v>
      </c>
      <c r="F140">
        <f t="shared" si="47"/>
        <v>-0.78789092338230082</v>
      </c>
      <c r="G140">
        <f t="shared" si="47"/>
        <v>-0.78789092338230082</v>
      </c>
      <c r="H140">
        <f t="shared" si="47"/>
        <v>-0.78789092338230082</v>
      </c>
      <c r="I140">
        <f t="shared" si="47"/>
        <v>-0.78789092338230082</v>
      </c>
      <c r="J140">
        <f t="shared" si="47"/>
        <v>-0.78789092338230082</v>
      </c>
      <c r="K140">
        <f t="shared" si="47"/>
        <v>-0.78789092338230082</v>
      </c>
    </row>
    <row r="141" spans="1:11" x14ac:dyDescent="0.3">
      <c r="A141">
        <v>16</v>
      </c>
      <c r="B141">
        <f t="shared" ref="B141:K141" si="48">B119</f>
        <v>-0.78789092338230082</v>
      </c>
      <c r="C141">
        <f t="shared" si="48"/>
        <v>-0.78789092338230082</v>
      </c>
      <c r="D141">
        <f t="shared" si="48"/>
        <v>-0.78789092338230082</v>
      </c>
      <c r="E141">
        <f t="shared" si="48"/>
        <v>-0.78789092338230082</v>
      </c>
      <c r="F141">
        <f t="shared" si="48"/>
        <v>-0.78789092338230082</v>
      </c>
      <c r="G141">
        <f t="shared" si="48"/>
        <v>-0.78789092338230082</v>
      </c>
      <c r="H141">
        <f t="shared" si="48"/>
        <v>-0.78789092338230082</v>
      </c>
      <c r="I141">
        <f t="shared" si="48"/>
        <v>-0.78789092338230082</v>
      </c>
      <c r="J141">
        <f t="shared" si="48"/>
        <v>-0.78789092338230082</v>
      </c>
      <c r="K141">
        <f t="shared" si="48"/>
        <v>-0.78789092338230082</v>
      </c>
    </row>
    <row r="142" spans="1:11" x14ac:dyDescent="0.3">
      <c r="A142">
        <v>17</v>
      </c>
      <c r="B142">
        <f t="shared" ref="B142:K142" si="49">B120</f>
        <v>-0.67646658485968691</v>
      </c>
      <c r="C142">
        <f t="shared" si="49"/>
        <v>-0.50658272407690341</v>
      </c>
      <c r="D142">
        <f t="shared" si="49"/>
        <v>-0.49109112680671685</v>
      </c>
      <c r="E142">
        <f t="shared" si="49"/>
        <v>-0.47504181864785899</v>
      </c>
      <c r="F142">
        <f t="shared" si="49"/>
        <v>-0.46134504514718699</v>
      </c>
      <c r="G142">
        <f t="shared" si="49"/>
        <v>-0.41141133141165598</v>
      </c>
      <c r="H142">
        <f t="shared" si="49"/>
        <v>-0.36912139784422809</v>
      </c>
      <c r="I142">
        <f t="shared" si="49"/>
        <v>-0.62669221329963865</v>
      </c>
      <c r="J142">
        <f t="shared" si="49"/>
        <v>-0.65157939907966278</v>
      </c>
      <c r="K142">
        <f t="shared" si="49"/>
        <v>-0.6764665848596868</v>
      </c>
    </row>
    <row r="143" spans="1:11" x14ac:dyDescent="0.3">
      <c r="A143">
        <v>18</v>
      </c>
      <c r="B143">
        <f t="shared" ref="B143:K143" si="50">B121</f>
        <v>-0.56504224633707278</v>
      </c>
      <c r="C143">
        <f t="shared" si="50"/>
        <v>-0.37167537370220893</v>
      </c>
      <c r="D143">
        <f t="shared" si="50"/>
        <v>-0.36060880035197201</v>
      </c>
      <c r="E143">
        <f t="shared" si="50"/>
        <v>-0.34910374415465584</v>
      </c>
      <c r="F143">
        <f t="shared" si="50"/>
        <v>-0.33909375987663615</v>
      </c>
      <c r="G143">
        <f t="shared" si="50"/>
        <v>-0.30514475254144569</v>
      </c>
      <c r="H143">
        <f t="shared" si="50"/>
        <v>-0.23132443481922021</v>
      </c>
      <c r="I143">
        <f t="shared" si="50"/>
        <v>-0.26735643808123788</v>
      </c>
      <c r="J143">
        <f t="shared" si="50"/>
        <v>-0.53158395759377075</v>
      </c>
      <c r="K143">
        <f t="shared" si="50"/>
        <v>-0.56504224633707278</v>
      </c>
    </row>
    <row r="144" spans="1:11" x14ac:dyDescent="0.3">
      <c r="A144">
        <v>19</v>
      </c>
      <c r="B144">
        <f t="shared" ref="B144:K144" si="51">B122</f>
        <v>-0.45361790781445882</v>
      </c>
      <c r="C144">
        <f t="shared" si="51"/>
        <v>-0.24201994027720117</v>
      </c>
      <c r="D144">
        <f t="shared" si="51"/>
        <v>-0.23502826305026803</v>
      </c>
      <c r="E144">
        <f t="shared" si="51"/>
        <v>-0.22771733101784777</v>
      </c>
      <c r="F144">
        <f t="shared" si="51"/>
        <v>-0.22139413596248042</v>
      </c>
      <c r="G144">
        <f t="shared" si="51"/>
        <v>-0.19887817367123536</v>
      </c>
      <c r="H144">
        <f t="shared" si="51"/>
        <v>-0.15269906942734846</v>
      </c>
      <c r="I144">
        <f t="shared" si="51"/>
        <v>-0.13878989363206784</v>
      </c>
      <c r="J144">
        <f t="shared" si="51"/>
        <v>-0.18081928533864794</v>
      </c>
      <c r="K144">
        <f t="shared" si="51"/>
        <v>-0.45361790781445882</v>
      </c>
    </row>
    <row r="145" spans="1:11" x14ac:dyDescent="0.3">
      <c r="A145">
        <v>20</v>
      </c>
      <c r="B145">
        <f t="shared" ref="B145:K145" si="52">B123</f>
        <v>-0.3421935692918448</v>
      </c>
      <c r="C145">
        <f t="shared" si="52"/>
        <v>-0.11799348450596005</v>
      </c>
      <c r="D145">
        <f t="shared" si="52"/>
        <v>-0.11469964269825067</v>
      </c>
      <c r="E145">
        <f t="shared" si="52"/>
        <v>-0.11123270703408057</v>
      </c>
      <c r="F145">
        <f t="shared" si="52"/>
        <v>-0.10824617340471979</v>
      </c>
      <c r="G145">
        <f t="shared" si="52"/>
        <v>-9.7163256157420136E-2</v>
      </c>
      <c r="H145">
        <f t="shared" si="52"/>
        <v>-7.4073704035476681E-2</v>
      </c>
      <c r="I145">
        <f t="shared" si="52"/>
        <v>-6.939494681603392E-2</v>
      </c>
      <c r="J145">
        <f t="shared" si="52"/>
        <v>-6.0823843852755924E-2</v>
      </c>
      <c r="K145">
        <f t="shared" si="52"/>
        <v>-0.11142433852261402</v>
      </c>
    </row>
    <row r="146" spans="1:11" x14ac:dyDescent="0.3">
      <c r="A146">
        <v>21</v>
      </c>
      <c r="B146">
        <f t="shared" ref="B146:K146" si="53">B124</f>
        <v>0</v>
      </c>
      <c r="C146">
        <f t="shared" si="53"/>
        <v>0</v>
      </c>
      <c r="D146">
        <f t="shared" si="53"/>
        <v>0</v>
      </c>
      <c r="E146">
        <f t="shared" si="53"/>
        <v>0</v>
      </c>
      <c r="F146">
        <f t="shared" si="53"/>
        <v>0</v>
      </c>
      <c r="G146">
        <f t="shared" si="53"/>
        <v>0</v>
      </c>
      <c r="H146">
        <f t="shared" si="53"/>
        <v>0</v>
      </c>
      <c r="I146">
        <f t="shared" si="53"/>
        <v>0</v>
      </c>
      <c r="J146">
        <f t="shared" si="53"/>
        <v>0</v>
      </c>
      <c r="K146">
        <f t="shared" si="53"/>
        <v>0</v>
      </c>
    </row>
    <row r="147" spans="1:11" x14ac:dyDescent="0.3">
      <c r="A147">
        <v>22</v>
      </c>
      <c r="B147">
        <f>B115</f>
        <v>-0.78789092338230082</v>
      </c>
      <c r="C147">
        <f t="shared" ref="C147:K147" si="54">C115</f>
        <v>-0.78789092338230082</v>
      </c>
      <c r="D147">
        <f t="shared" si="54"/>
        <v>-0.78789092338230082</v>
      </c>
      <c r="E147">
        <f t="shared" si="54"/>
        <v>-0.78789092338230082</v>
      </c>
      <c r="F147">
        <f t="shared" si="54"/>
        <v>-0.78789092338230082</v>
      </c>
      <c r="G147">
        <f t="shared" si="54"/>
        <v>-0.78789092338230082</v>
      </c>
      <c r="H147">
        <f t="shared" si="54"/>
        <v>-0.78789092338230082</v>
      </c>
      <c r="I147">
        <f t="shared" si="54"/>
        <v>-0.78789092338230082</v>
      </c>
      <c r="J147">
        <f t="shared" si="54"/>
        <v>-0.78789092338230082</v>
      </c>
      <c r="K147">
        <f t="shared" si="54"/>
        <v>-0.78789092338230082</v>
      </c>
    </row>
    <row r="148" spans="1:11" x14ac:dyDescent="0.3">
      <c r="A148">
        <v>23</v>
      </c>
      <c r="B148">
        <f t="shared" ref="B148:K148" si="55">B116</f>
        <v>-0.78789092338230082</v>
      </c>
      <c r="C148">
        <f t="shared" si="55"/>
        <v>-0.78789092338230082</v>
      </c>
      <c r="D148">
        <f t="shared" si="55"/>
        <v>-0.78789092338230082</v>
      </c>
      <c r="E148">
        <f t="shared" si="55"/>
        <v>-0.78789092338230082</v>
      </c>
      <c r="F148">
        <f t="shared" si="55"/>
        <v>-0.78789092338230082</v>
      </c>
      <c r="G148">
        <f t="shared" si="55"/>
        <v>-0.78789092338230082</v>
      </c>
      <c r="H148">
        <f t="shared" si="55"/>
        <v>-0.78789092338230082</v>
      </c>
      <c r="I148">
        <f t="shared" si="55"/>
        <v>-0.78789092338230082</v>
      </c>
      <c r="J148">
        <f t="shared" si="55"/>
        <v>-0.78789092338230082</v>
      </c>
      <c r="K148">
        <f t="shared" si="55"/>
        <v>-0.78789092338230082</v>
      </c>
    </row>
    <row r="149" spans="1:11" x14ac:dyDescent="0.3">
      <c r="A149">
        <v>24</v>
      </c>
      <c r="B149">
        <f t="shared" ref="B149:K149" si="56">B117</f>
        <v>-0.78789092338230082</v>
      </c>
      <c r="C149">
        <f t="shared" si="56"/>
        <v>-0.78789092338230082</v>
      </c>
      <c r="D149">
        <f t="shared" si="56"/>
        <v>-0.78789092338230082</v>
      </c>
      <c r="E149">
        <f t="shared" si="56"/>
        <v>-0.78789092338230082</v>
      </c>
      <c r="F149">
        <f t="shared" si="56"/>
        <v>-0.78789092338230082</v>
      </c>
      <c r="G149">
        <f t="shared" si="56"/>
        <v>-0.78789092338230082</v>
      </c>
      <c r="H149">
        <f t="shared" si="56"/>
        <v>-0.78789092338230082</v>
      </c>
      <c r="I149">
        <f t="shared" si="56"/>
        <v>-0.78789092338230082</v>
      </c>
      <c r="J149">
        <f t="shared" si="56"/>
        <v>-0.78789092338230082</v>
      </c>
      <c r="K149">
        <f t="shared" si="56"/>
        <v>-0.78789092338230082</v>
      </c>
    </row>
    <row r="150" spans="1:11" x14ac:dyDescent="0.3">
      <c r="A150">
        <v>25</v>
      </c>
      <c r="B150">
        <f t="shared" ref="B150:K150" si="57">B118</f>
        <v>-0.78789092338230082</v>
      </c>
      <c r="C150">
        <f t="shared" si="57"/>
        <v>-0.78789092338230082</v>
      </c>
      <c r="D150">
        <f t="shared" si="57"/>
        <v>-0.78789092338230082</v>
      </c>
      <c r="E150">
        <f t="shared" si="57"/>
        <v>-0.78789092338230082</v>
      </c>
      <c r="F150">
        <f t="shared" si="57"/>
        <v>-0.78789092338230082</v>
      </c>
      <c r="G150">
        <f t="shared" si="57"/>
        <v>-0.78789092338230082</v>
      </c>
      <c r="H150">
        <f t="shared" si="57"/>
        <v>-0.78789092338230082</v>
      </c>
      <c r="I150">
        <f t="shared" si="57"/>
        <v>-0.78789092338230082</v>
      </c>
      <c r="J150">
        <f t="shared" si="57"/>
        <v>-0.78789092338230082</v>
      </c>
      <c r="K150">
        <f t="shared" si="57"/>
        <v>-0.78789092338230082</v>
      </c>
    </row>
    <row r="151" spans="1:11" x14ac:dyDescent="0.3">
      <c r="A151">
        <v>26</v>
      </c>
      <c r="B151">
        <f t="shared" ref="B151:K151" si="58">B119</f>
        <v>-0.78789092338230082</v>
      </c>
      <c r="C151">
        <f t="shared" si="58"/>
        <v>-0.78789092338230082</v>
      </c>
      <c r="D151">
        <f t="shared" si="58"/>
        <v>-0.78789092338230082</v>
      </c>
      <c r="E151">
        <f t="shared" si="58"/>
        <v>-0.78789092338230082</v>
      </c>
      <c r="F151">
        <f t="shared" si="58"/>
        <v>-0.78789092338230082</v>
      </c>
      <c r="G151">
        <f t="shared" si="58"/>
        <v>-0.78789092338230082</v>
      </c>
      <c r="H151">
        <f t="shared" si="58"/>
        <v>-0.78789092338230082</v>
      </c>
      <c r="I151">
        <f t="shared" si="58"/>
        <v>-0.78789092338230082</v>
      </c>
      <c r="J151">
        <f t="shared" si="58"/>
        <v>-0.78789092338230082</v>
      </c>
      <c r="K151">
        <f t="shared" si="58"/>
        <v>-0.78789092338230082</v>
      </c>
    </row>
    <row r="152" spans="1:11" x14ac:dyDescent="0.3">
      <c r="A152">
        <v>27</v>
      </c>
      <c r="B152">
        <f t="shared" ref="B152:K152" si="59">B120</f>
        <v>-0.67646658485968691</v>
      </c>
      <c r="C152">
        <f t="shared" si="59"/>
        <v>-0.50658272407690341</v>
      </c>
      <c r="D152">
        <f t="shared" si="59"/>
        <v>-0.49109112680671685</v>
      </c>
      <c r="E152">
        <f t="shared" si="59"/>
        <v>-0.47504181864785899</v>
      </c>
      <c r="F152">
        <f t="shared" si="59"/>
        <v>-0.46134504514718699</v>
      </c>
      <c r="G152">
        <f t="shared" si="59"/>
        <v>-0.41141133141165598</v>
      </c>
      <c r="H152">
        <f t="shared" si="59"/>
        <v>-0.36912139784422809</v>
      </c>
      <c r="I152">
        <f t="shared" si="59"/>
        <v>-0.62669221329963865</v>
      </c>
      <c r="J152">
        <f t="shared" si="59"/>
        <v>-0.65157939907966278</v>
      </c>
      <c r="K152">
        <f t="shared" si="59"/>
        <v>-0.6764665848596868</v>
      </c>
    </row>
    <row r="153" spans="1:11" x14ac:dyDescent="0.3">
      <c r="A153">
        <v>28</v>
      </c>
      <c r="B153">
        <f t="shared" ref="B153:K153" si="60">B121</f>
        <v>-0.56504224633707278</v>
      </c>
      <c r="C153">
        <f t="shared" si="60"/>
        <v>-0.37167537370220893</v>
      </c>
      <c r="D153">
        <f t="shared" si="60"/>
        <v>-0.36060880035197201</v>
      </c>
      <c r="E153">
        <f t="shared" si="60"/>
        <v>-0.34910374415465584</v>
      </c>
      <c r="F153">
        <f t="shared" si="60"/>
        <v>-0.33909375987663615</v>
      </c>
      <c r="G153">
        <f t="shared" si="60"/>
        <v>-0.30514475254144569</v>
      </c>
      <c r="H153">
        <f t="shared" si="60"/>
        <v>-0.23132443481922021</v>
      </c>
      <c r="I153">
        <f t="shared" si="60"/>
        <v>-0.26735643808123788</v>
      </c>
      <c r="J153">
        <f t="shared" si="60"/>
        <v>-0.53158395759377075</v>
      </c>
      <c r="K153">
        <f t="shared" si="60"/>
        <v>-0.56504224633707278</v>
      </c>
    </row>
    <row r="154" spans="1:11" x14ac:dyDescent="0.3">
      <c r="A154">
        <v>29</v>
      </c>
      <c r="B154">
        <f t="shared" ref="B154:K154" si="61">B122</f>
        <v>-0.45361790781445882</v>
      </c>
      <c r="C154">
        <f t="shared" si="61"/>
        <v>-0.24201994027720117</v>
      </c>
      <c r="D154">
        <f t="shared" si="61"/>
        <v>-0.23502826305026803</v>
      </c>
      <c r="E154">
        <f t="shared" si="61"/>
        <v>-0.22771733101784777</v>
      </c>
      <c r="F154">
        <f t="shared" si="61"/>
        <v>-0.22139413596248042</v>
      </c>
      <c r="G154">
        <f t="shared" si="61"/>
        <v>-0.19887817367123536</v>
      </c>
      <c r="H154">
        <f t="shared" si="61"/>
        <v>-0.15269906942734846</v>
      </c>
      <c r="I154">
        <f t="shared" si="61"/>
        <v>-0.13878989363206784</v>
      </c>
      <c r="J154">
        <f t="shared" si="61"/>
        <v>-0.18081928533864794</v>
      </c>
      <c r="K154">
        <f t="shared" si="61"/>
        <v>-0.45361790781445882</v>
      </c>
    </row>
    <row r="155" spans="1:11" x14ac:dyDescent="0.3">
      <c r="A155">
        <v>30</v>
      </c>
      <c r="B155">
        <f t="shared" ref="B155:K155" si="62">B123</f>
        <v>-0.3421935692918448</v>
      </c>
      <c r="C155">
        <f t="shared" si="62"/>
        <v>-0.11799348450596005</v>
      </c>
      <c r="D155">
        <f t="shared" si="62"/>
        <v>-0.11469964269825067</v>
      </c>
      <c r="E155">
        <f t="shared" si="62"/>
        <v>-0.11123270703408057</v>
      </c>
      <c r="F155">
        <f t="shared" si="62"/>
        <v>-0.10824617340471979</v>
      </c>
      <c r="G155">
        <f t="shared" si="62"/>
        <v>-9.7163256157420136E-2</v>
      </c>
      <c r="H155">
        <f t="shared" si="62"/>
        <v>-7.4073704035476681E-2</v>
      </c>
      <c r="I155">
        <f t="shared" si="62"/>
        <v>-6.939494681603392E-2</v>
      </c>
      <c r="J155">
        <f t="shared" si="62"/>
        <v>-6.0823843852755924E-2</v>
      </c>
      <c r="K155">
        <f t="shared" si="62"/>
        <v>-0.11142433852261402</v>
      </c>
    </row>
    <row r="156" spans="1:11" x14ac:dyDescent="0.3">
      <c r="A156">
        <v>31</v>
      </c>
      <c r="B156">
        <f t="shared" ref="B156:K156" si="63">B124</f>
        <v>0</v>
      </c>
      <c r="C156">
        <f t="shared" si="63"/>
        <v>0</v>
      </c>
      <c r="D156">
        <f t="shared" si="63"/>
        <v>0</v>
      </c>
      <c r="E156">
        <f t="shared" si="63"/>
        <v>0</v>
      </c>
      <c r="F156">
        <f t="shared" si="63"/>
        <v>0</v>
      </c>
      <c r="G156">
        <f t="shared" si="63"/>
        <v>0</v>
      </c>
      <c r="H156">
        <f t="shared" si="63"/>
        <v>0</v>
      </c>
      <c r="I156">
        <f t="shared" si="63"/>
        <v>0</v>
      </c>
      <c r="J156">
        <f t="shared" si="63"/>
        <v>0</v>
      </c>
      <c r="K156">
        <f t="shared" si="63"/>
        <v>0</v>
      </c>
    </row>
  </sheetData>
  <sheetProtection sheet="1" objects="1" scenarios="1"/>
  <mergeCells count="3">
    <mergeCell ref="A53:K53"/>
    <mergeCell ref="A105:K105"/>
    <mergeCell ref="A1:U1"/>
  </mergeCells>
  <phoneticPr fontId="16" type="noConversion"/>
  <pageMargins left="0.7" right="0.7" top="0.75" bottom="0.75" header="0.3" footer="0.3"/>
  <pageSetup paperSize="9" orientation="landscape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U156"/>
  <sheetViews>
    <sheetView workbookViewId="0">
      <selection activeCell="A2" sqref="A2"/>
    </sheetView>
  </sheetViews>
  <sheetFormatPr defaultColWidth="8.796875" defaultRowHeight="15.6" x14ac:dyDescent="0.3"/>
  <sheetData>
    <row r="1" spans="1:21" ht="25.8" x14ac:dyDescent="0.5">
      <c r="A1" s="575" t="s">
        <v>316</v>
      </c>
      <c r="B1" s="575"/>
      <c r="C1" s="575"/>
      <c r="D1" s="575"/>
      <c r="E1" s="575"/>
      <c r="F1" s="575"/>
      <c r="G1" s="575"/>
      <c r="H1" s="575"/>
      <c r="I1" s="575"/>
      <c r="J1" s="575"/>
      <c r="K1" s="575"/>
      <c r="L1" s="575"/>
      <c r="M1" s="575"/>
      <c r="N1" s="575"/>
      <c r="O1" s="575"/>
      <c r="P1" s="575"/>
      <c r="Q1" s="575"/>
      <c r="R1" s="575"/>
      <c r="S1" s="575"/>
      <c r="T1" s="575"/>
      <c r="U1" s="575"/>
    </row>
    <row r="2" spans="1:21" x14ac:dyDescent="0.3">
      <c r="A2" t="s">
        <v>7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</row>
    <row r="3" spans="1:21" x14ac:dyDescent="0.3">
      <c r="A3">
        <v>4</v>
      </c>
      <c r="B3">
        <f>(SUM(HS!B36*Inittialize!$F$3,HS!B5*Inittialize!$F$4,HS!B6*Inittialize!$F$5,HS!B7*Inittialize!$F$6,HS!B8*Inittialize!$F$7,HS!B9*Inittialize!$F$8,HS!B10*Inittialize!$F$9,HS!B11*Inittialize!$F$10,HS!B12*Inittialize!$F$11,HS!B13*Inittialize!$F$12))</f>
        <v>-0.38538530661686632</v>
      </c>
      <c r="C3">
        <f>(SUM(HS!C36*Inittialize!$F$3,HS!C5*Inittialize!$F$4,HS!C6*Inittialize!$F$5,HS!C7*Inittialize!$F$6,HS!C8*Inittialize!$F$7,HS!C9*Inittialize!$F$8,HS!C10*Inittialize!$F$9,HS!C11*Inittialize!$F$10,HS!C12*Inittialize!$F$11,HS!C13*Inittialize!$F$12))</f>
        <v>-0.11491332761892138</v>
      </c>
      <c r="D3">
        <f>(SUM(HS!D36*Inittialize!$F$3,HS!D5*Inittialize!$F$4,HS!D6*Inittialize!$F$5,HS!D7*Inittialize!$F$6,HS!D8*Inittialize!$F$7,HS!D9*Inittialize!$F$8,HS!D10*Inittialize!$F$9,HS!D11*Inittialize!$F$10,HS!D12*Inittialize!$F$11,HS!D13*Inittialize!$F$12))</f>
        <v>-8.261331429974432E-2</v>
      </c>
      <c r="E3">
        <f>(SUM(HS!E36*Inittialize!$F$3,HS!E5*Inittialize!$F$4,HS!E6*Inittialize!$F$5,HS!E7*Inittialize!$F$6,HS!E8*Inittialize!$F$7,HS!E9*Inittialize!$F$8,HS!E10*Inittialize!$F$9,HS!E11*Inittialize!$F$10,HS!E12*Inittialize!$F$11,HS!E13*Inittialize!$F$12))</f>
        <v>-4.9367420106916929E-2</v>
      </c>
      <c r="F3">
        <f>(SUM(HS!F36*Inittialize!$F$3,HS!F5*Inittialize!$F$4,HS!F6*Inittialize!$F$5,HS!F7*Inittialize!$F$6,HS!F8*Inittialize!$F$7,HS!F9*Inittialize!$F$8,HS!F10*Inittialize!$F$9,HS!F11*Inittialize!$F$10,HS!F12*Inittialize!$F$11,HS!F13*Inittialize!$F$12))</f>
        <v>-1.2379926519926553E-2</v>
      </c>
      <c r="G3">
        <f>(SUM(HS!G36*Inittialize!$F$3,HS!G5*Inittialize!$F$4,HS!G6*Inittialize!$F$5,HS!G7*Inittialize!$F$6,HS!G8*Inittialize!$F$7,HS!G9*Inittialize!$F$8,HS!G10*Inittialize!$F$9,HS!G11*Inittialize!$F$10,HS!G12*Inittialize!$F$11,HS!G13*Inittialize!$F$12))</f>
        <v>1.1130417280979743E-2</v>
      </c>
      <c r="H3">
        <f>(SUM(HS!H36*Inittialize!$F$3,HS!H5*Inittialize!$F$4,HS!H6*Inittialize!$F$5,HS!H7*Inittialize!$F$6,HS!H8*Inittialize!$F$7,HS!H9*Inittialize!$F$8,HS!H10*Inittialize!$F$9,HS!H11*Inittialize!$F$10,HS!H12*Inittialize!$F$11,HS!H13*Inittialize!$F$12))</f>
        <v>-8.8279201058463694E-2</v>
      </c>
      <c r="I3">
        <f>(SUM(HS!I36*Inittialize!$F$3,HS!I5*Inittialize!$F$4,HS!I6*Inittialize!$F$5,HS!I7*Inittialize!$F$6,HS!I8*Inittialize!$F$7,HS!I9*Inittialize!$F$8,HS!I10*Inittialize!$F$9,HS!I11*Inittialize!$F$10,HS!I12*Inittialize!$F$11,HS!I13*Inittialize!$F$12))</f>
        <v>-0.15933415266020512</v>
      </c>
      <c r="J3">
        <f>(SUM(HS!J36*Inittialize!$F$3,HS!J5*Inittialize!$F$4,HS!J6*Inittialize!$F$5,HS!J7*Inittialize!$F$6,HS!J8*Inittialize!$F$7,HS!J9*Inittialize!$F$8,HS!J10*Inittialize!$F$9,HS!J11*Inittialize!$F$10,HS!J12*Inittialize!$F$11,HS!J13*Inittialize!$F$12))</f>
        <v>-0.24066617915336552</v>
      </c>
      <c r="K3">
        <f>(SUM(HS!K36*Inittialize!$F$3,HS!K5*Inittialize!$F$4,HS!K6*Inittialize!$F$5,HS!K7*Inittialize!$F$6,HS!K8*Inittialize!$F$7,HS!K9*Inittialize!$F$8,HS!K10*Inittialize!$F$9,HS!K11*Inittialize!$F$10,HS!K12*Inittialize!$F$11,HS!K13*Inittialize!$F$12))</f>
        <v>-0.33509986436351102</v>
      </c>
    </row>
    <row r="4" spans="1:21" x14ac:dyDescent="0.3">
      <c r="A4">
        <v>5</v>
      </c>
      <c r="B4">
        <f>(SUM(HS!B37*Inittialize!$F$3,HS!B6*Inittialize!$F$4,HS!B7*Inittialize!$F$5,HS!B8*Inittialize!$F$6,HS!B9*Inittialize!$F$7,HS!B10*Inittialize!$F$8,HS!B11*Inittialize!$F$9,HS!B12*Inittialize!$F$10,HS!B13*Inittialize!$F$11,HS!B14*Inittialize!$F$12))</f>
        <v>-0.40632230211141918</v>
      </c>
      <c r="C4">
        <f>(SUM(HS!C37*Inittialize!$F$3,HS!C6*Inittialize!$F$4,HS!C7*Inittialize!$F$5,HS!C8*Inittialize!$F$6,HS!C9*Inittialize!$F$7,HS!C10*Inittialize!$F$8,HS!C11*Inittialize!$F$9,HS!C12*Inittialize!$F$10,HS!C13*Inittialize!$F$11,HS!C14*Inittialize!$F$12))</f>
        <v>-0.12821556706374751</v>
      </c>
      <c r="D4">
        <f>(SUM(HS!D37*Inittialize!$F$3,HS!D6*Inittialize!$F$4,HS!D7*Inittialize!$F$5,HS!D8*Inittialize!$F$6,HS!D9*Inittialize!$F$7,HS!D10*Inittialize!$F$8,HS!D11*Inittialize!$F$9,HS!D12*Inittialize!$F$10,HS!D13*Inittialize!$F$11,HS!D14*Inittialize!$F$12))</f>
        <v>-9.5310227261489827E-2</v>
      </c>
      <c r="E4">
        <f>(SUM(HS!E37*Inittialize!$F$3,HS!E6*Inittialize!$F$4,HS!E7*Inittialize!$F$5,HS!E8*Inittialize!$F$6,HS!E9*Inittialize!$F$7,HS!E10*Inittialize!$F$8,HS!E11*Inittialize!$F$9,HS!E12*Inittialize!$F$10,HS!E13*Inittialize!$F$11,HS!E14*Inittialize!$F$12))</f>
        <v>-6.1479464199694266E-2</v>
      </c>
      <c r="F4">
        <f>(SUM(HS!F37*Inittialize!$F$3,HS!F6*Inittialize!$F$4,HS!F7*Inittialize!$F$5,HS!F8*Inittialize!$F$6,HS!F9*Inittialize!$F$7,HS!F10*Inittialize!$F$8,HS!F11*Inittialize!$F$9,HS!F12*Inittialize!$F$10,HS!F13*Inittialize!$F$11,HS!F14*Inittialize!$F$12))</f>
        <v>-2.3978970391859797E-2</v>
      </c>
      <c r="G4">
        <f>(SUM(HS!G37*Inittialize!$F$3,HS!G6*Inittialize!$F$4,HS!G7*Inittialize!$F$5,HS!G8*Inittialize!$F$6,HS!G9*Inittialize!$F$7,HS!G10*Inittialize!$F$8,HS!G11*Inittialize!$F$9,HS!G12*Inittialize!$F$10,HS!G13*Inittialize!$F$11,HS!G14*Inittialize!$F$12))</f>
        <v>-1.1863378384402296E-3</v>
      </c>
      <c r="H4">
        <f>(SUM(HS!H37*Inittialize!$F$3,HS!H6*Inittialize!$F$4,HS!H7*Inittialize!$F$5,HS!H8*Inittialize!$F$6,HS!H9*Inittialize!$F$7,HS!H10*Inittialize!$F$8,HS!H11*Inittialize!$F$9,HS!H12*Inittialize!$F$10,HS!H13*Inittialize!$F$11,HS!H14*Inittialize!$F$12))</f>
        <v>-0.11944744188414852</v>
      </c>
      <c r="I4">
        <f>(SUM(HS!I37*Inittialize!$F$3,HS!I6*Inittialize!$F$4,HS!I7*Inittialize!$F$5,HS!I8*Inittialize!$F$6,HS!I9*Inittialize!$F$7,HS!I10*Inittialize!$F$8,HS!I11*Inittialize!$F$9,HS!I12*Inittialize!$F$10,HS!I13*Inittialize!$F$11,HS!I14*Inittialize!$F$12))</f>
        <v>-0.18809330390318521</v>
      </c>
      <c r="J4">
        <f>(SUM(HS!J37*Inittialize!$F$3,HS!J6*Inittialize!$F$4,HS!J7*Inittialize!$F$5,HS!J8*Inittialize!$F$6,HS!J9*Inittialize!$F$7,HS!J10*Inittialize!$F$8,HS!J11*Inittialize!$F$9,HS!J12*Inittialize!$F$10,HS!J13*Inittialize!$F$11,HS!J14*Inittialize!$F$12))</f>
        <v>-0.2666150533579591</v>
      </c>
      <c r="K4">
        <f>(SUM(HS!K37*Inittialize!$F$3,HS!K6*Inittialize!$F$4,HS!K7*Inittialize!$F$5,HS!K8*Inittialize!$F$6,HS!K9*Inittialize!$F$7,HS!K10*Inittialize!$F$8,HS!K11*Inittialize!$F$9,HS!K12*Inittialize!$F$10,HS!K13*Inittialize!$F$11,HS!K14*Inittialize!$F$12))</f>
        <v>-0.3577434525808979</v>
      </c>
    </row>
    <row r="5" spans="1:21" x14ac:dyDescent="0.3">
      <c r="A5">
        <v>6</v>
      </c>
      <c r="B5">
        <f>(SUM(HS!B38*Inittialize!$F$3,HS!B7*Inittialize!$F$4,HS!B8*Inittialize!$F$5,HS!B9*Inittialize!$F$6,HS!B10*Inittialize!$F$7,HS!B11*Inittialize!$F$8,HS!B12*Inittialize!$F$9,HS!B13*Inittialize!$F$10,HS!B14*Inittialize!$F$11,HS!B15*Inittialize!$F$12))</f>
        <v>-0.4196869034710109</v>
      </c>
      <c r="C5">
        <f>(SUM(HS!C38*Inittialize!$F$3,HS!C7*Inittialize!$F$4,HS!C8*Inittialize!$F$5,HS!C9*Inittialize!$F$6,HS!C10*Inittialize!$F$7,HS!C11*Inittialize!$F$8,HS!C12*Inittialize!$F$9,HS!C13*Inittialize!$F$10,HS!C14*Inittialize!$F$11,HS!C15*Inittialize!$F$12))</f>
        <v>-0.14075911746001996</v>
      </c>
      <c r="D5">
        <f>(SUM(HS!D38*Inittialize!$F$3,HS!D7*Inittialize!$F$4,HS!D8*Inittialize!$F$5,HS!D9*Inittialize!$F$6,HS!D10*Inittialize!$F$7,HS!D11*Inittialize!$F$8,HS!D12*Inittialize!$F$9,HS!D13*Inittialize!$F$10,HS!D14*Inittialize!$F$11,HS!D15*Inittialize!$F$12))</f>
        <v>-0.10729107800860832</v>
      </c>
      <c r="E5">
        <f>(SUM(HS!E38*Inittialize!$F$3,HS!E7*Inittialize!$F$4,HS!E8*Inittialize!$F$5,HS!E9*Inittialize!$F$6,HS!E10*Inittialize!$F$7,HS!E11*Inittialize!$F$8,HS!E12*Inittialize!$F$9,HS!E13*Inittialize!$F$10,HS!E14*Inittialize!$F$11,HS!E15*Inittialize!$F$12))</f>
        <v>-7.2917141926387333E-2</v>
      </c>
      <c r="F5">
        <f>(SUM(HS!F38*Inittialize!$F$3,HS!F7*Inittialize!$F$4,HS!F8*Inittialize!$F$5,HS!F9*Inittialize!$F$6,HS!F10*Inittialize!$F$7,HS!F11*Inittialize!$F$8,HS!F12*Inittialize!$F$9,HS!F13*Inittialize!$F$10,HS!F14*Inittialize!$F$11,HS!F15*Inittialize!$F$12))</f>
        <v>-3.4915973330102358E-2</v>
      </c>
      <c r="G5">
        <f>(SUM(HS!G38*Inittialize!$F$3,HS!G7*Inittialize!$F$4,HS!G8*Inittialize!$F$5,HS!G9*Inittialize!$F$6,HS!G10*Inittialize!$F$7,HS!G11*Inittialize!$F$8,HS!G12*Inittialize!$F$9,HS!G13*Inittialize!$F$10,HS!G14*Inittialize!$F$11,HS!G15*Inittialize!$F$12))</f>
        <v>-1.3005835529874346E-2</v>
      </c>
      <c r="H5">
        <f>(SUM(HS!H38*Inittialize!$F$3,HS!H7*Inittialize!$F$4,HS!H8*Inittialize!$F$5,HS!H9*Inittialize!$F$6,HS!H10*Inittialize!$F$7,HS!H11*Inittialize!$F$8,HS!H12*Inittialize!$F$9,HS!H13*Inittialize!$F$10,HS!H14*Inittialize!$F$11,HS!H15*Inittialize!$F$12))</f>
        <v>-0.15193270723669947</v>
      </c>
      <c r="I5">
        <f>(SUM(HS!I38*Inittialize!$F$3,HS!I7*Inittialize!$F$4,HS!I8*Inittialize!$F$5,HS!I9*Inittialize!$F$6,HS!I10*Inittialize!$F$7,HS!I11*Inittialize!$F$8,HS!I12*Inittialize!$F$9,HS!I13*Inittialize!$F$10,HS!I14*Inittialize!$F$11,HS!I15*Inittialize!$F$12))</f>
        <v>-0.21724188132078476</v>
      </c>
      <c r="J5">
        <f>(SUM(HS!J38*Inittialize!$F$3,HS!J7*Inittialize!$F$4,HS!J8*Inittialize!$F$5,HS!J9*Inittialize!$F$6,HS!J10*Inittialize!$F$7,HS!J11*Inittialize!$F$8,HS!J12*Inittialize!$F$9,HS!J13*Inittialize!$F$10,HS!J14*Inittialize!$F$11,HS!J15*Inittialize!$F$12))</f>
        <v>-0.29264070019772603</v>
      </c>
      <c r="K5">
        <f>(SUM(HS!K38*Inittialize!$F$3,HS!K7*Inittialize!$F$4,HS!K8*Inittialize!$F$5,HS!K9*Inittialize!$F$6,HS!K10*Inittialize!$F$7,HS!K11*Inittialize!$F$8,HS!K12*Inittialize!$F$9,HS!K13*Inittialize!$F$10,HS!K14*Inittialize!$F$11,HS!K15*Inittialize!$F$12))</f>
        <v>-0.38050766229289545</v>
      </c>
    </row>
    <row r="6" spans="1:21" x14ac:dyDescent="0.3">
      <c r="A6">
        <v>7</v>
      </c>
      <c r="B6">
        <f>(SUM(HS!B39*Inittialize!$F$3,HS!B8*Inittialize!$F$4,HS!B9*Inittialize!$F$5,HS!B10*Inittialize!$F$6,HS!B11*Inittialize!$F$7,HS!B12*Inittialize!$F$8,HS!B13*Inittialize!$F$9,HS!B14*Inittialize!$F$10,HS!B15*Inittialize!$F$11,HS!B16*Inittialize!$F$12))</f>
        <v>-0.39971038372569107</v>
      </c>
      <c r="C6">
        <f>(SUM(HS!C39*Inittialize!$F$3,HS!C8*Inittialize!$F$4,HS!C9*Inittialize!$F$5,HS!C10*Inittialize!$F$6,HS!C11*Inittialize!$F$7,HS!C12*Inittialize!$F$8,HS!C13*Inittialize!$F$9,HS!C14*Inittialize!$F$10,HS!C15*Inittialize!$F$11,HS!C16*Inittialize!$F$12))</f>
        <v>-0.10918342786661635</v>
      </c>
      <c r="D6">
        <f>(SUM(HS!D39*Inittialize!$F$3,HS!D8*Inittialize!$F$4,HS!D9*Inittialize!$F$5,HS!D10*Inittialize!$F$6,HS!D11*Inittialize!$F$7,HS!D12*Inittialize!$F$8,HS!D13*Inittialize!$F$9,HS!D14*Inittialize!$F$10,HS!D15*Inittialize!$F$11,HS!D16*Inittialize!$F$12))</f>
        <v>-7.6582981904463526E-2</v>
      </c>
      <c r="E6">
        <f>(SUM(HS!E39*Inittialize!$F$3,HS!E8*Inittialize!$F$4,HS!E9*Inittialize!$F$5,HS!E10*Inittialize!$F$6,HS!E11*Inittialize!$F$7,HS!E12*Inittialize!$F$8,HS!E13*Inittialize!$F$9,HS!E14*Inittialize!$F$10,HS!E15*Inittialize!$F$11,HS!E16*Inittialize!$F$12))</f>
        <v>-4.302179400434189E-2</v>
      </c>
      <c r="F6">
        <f>(SUM(HS!F39*Inittialize!$F$3,HS!F8*Inittialize!$F$4,HS!F9*Inittialize!$F$5,HS!F10*Inittialize!$F$6,HS!F11*Inittialize!$F$7,HS!F12*Inittialize!$F$8,HS!F13*Inittialize!$F$9,HS!F14*Inittialize!$F$10,HS!F15*Inittialize!$F$11,HS!F16*Inittialize!$F$12))</f>
        <v>-7.271360902941058E-3</v>
      </c>
      <c r="G6">
        <f>(SUM(HS!G39*Inittialize!$F$3,HS!G8*Inittialize!$F$4,HS!G9*Inittialize!$F$5,HS!G10*Inittialize!$F$6,HS!G11*Inittialize!$F$7,HS!G12*Inittialize!$F$8,HS!G13*Inittialize!$F$9,HS!G14*Inittialize!$F$10,HS!G15*Inittialize!$F$11,HS!G16*Inittialize!$F$12))</f>
        <v>2.9185342353860819E-2</v>
      </c>
      <c r="H6">
        <f>(SUM(HS!H39*Inittialize!$F$3,HS!H8*Inittialize!$F$4,HS!H9*Inittialize!$F$5,HS!H10*Inittialize!$F$6,HS!H11*Inittialize!$F$7,HS!H12*Inittialize!$F$8,HS!H13*Inittialize!$F$9,HS!H14*Inittialize!$F$10,HS!H15*Inittialize!$F$11,HS!H16*Inittialize!$F$12))</f>
        <v>-6.8807799580427792E-2</v>
      </c>
      <c r="I6">
        <f>(SUM(HS!I39*Inittialize!$F$3,HS!I8*Inittialize!$F$4,HS!I9*Inittialize!$F$5,HS!I10*Inittialize!$F$6,HS!I11*Inittialize!$F$7,HS!I12*Inittialize!$F$8,HS!I13*Inittialize!$F$9,HS!I14*Inittialize!$F$10,HS!I15*Inittialize!$F$11,HS!I16*Inittialize!$F$12))</f>
        <v>-0.21060476872434969</v>
      </c>
      <c r="J6">
        <f>(SUM(HS!J39*Inittialize!$F$3,HS!J8*Inittialize!$F$4,HS!J9*Inittialize!$F$5,HS!J10*Inittialize!$F$6,HS!J11*Inittialize!$F$7,HS!J12*Inittialize!$F$8,HS!J13*Inittialize!$F$9,HS!J14*Inittialize!$F$10,HS!J15*Inittialize!$F$11,HS!J16*Inittialize!$F$12))</f>
        <v>-0.28536544048687673</v>
      </c>
      <c r="K6">
        <f>(SUM(HS!K39*Inittialize!$F$3,HS!K8*Inittialize!$F$4,HS!K9*Inittialize!$F$5,HS!K10*Inittialize!$F$6,HS!K11*Inittialize!$F$7,HS!K12*Inittialize!$F$8,HS!K13*Inittialize!$F$9,HS!K14*Inittialize!$F$10,HS!K15*Inittialize!$F$11,HS!K16*Inittialize!$F$12))</f>
        <v>-0.36507789921394673</v>
      </c>
    </row>
    <row r="7" spans="1:21" x14ac:dyDescent="0.3">
      <c r="A7">
        <v>8</v>
      </c>
      <c r="B7">
        <f>(SUM(HS!B40*Inittialize!$F$3,HS!B9*Inittialize!$F$4,HS!B10*Inittialize!$F$5,HS!B11*Inittialize!$F$6,HS!B12*Inittialize!$F$7,HS!B13*Inittialize!$F$8,HS!B14*Inittialize!$F$9,HS!B15*Inittialize!$F$10,HS!B16*Inittialize!$F$11,HS!B17*Inittialize!$F$12))</f>
        <v>-0.33034033459070078</v>
      </c>
      <c r="C7">
        <f>(SUM(HS!C40*Inittialize!$F$3,HS!C9*Inittialize!$F$4,HS!C10*Inittialize!$F$5,HS!C11*Inittialize!$F$6,HS!C12*Inittialize!$F$7,HS!C13*Inittialize!$F$8,HS!C14*Inittialize!$F$9,HS!C15*Inittialize!$F$10,HS!C16*Inittialize!$F$11,HS!C17*Inittialize!$F$12))</f>
        <v>-2.1798188008805668E-2</v>
      </c>
      <c r="D7">
        <f>(SUM(HS!D40*Inittialize!$F$3,HS!D9*Inittialize!$F$4,HS!D10*Inittialize!$F$5,HS!D11*Inittialize!$F$6,HS!D12*Inittialize!$F$7,HS!D13*Inittialize!$F$8,HS!D14*Inittialize!$F$9,HS!D15*Inittialize!$F$10,HS!D16*Inittialize!$F$11,HS!D17*Inittialize!$F$12))</f>
        <v>8.0052625306547553E-3</v>
      </c>
      <c r="E7">
        <f>(SUM(HS!E40*Inittialize!$F$3,HS!E9*Inittialize!$F$4,HS!E10*Inittialize!$F$5,HS!E11*Inittialize!$F$6,HS!E12*Inittialize!$F$7,HS!E13*Inittialize!$F$8,HS!E14*Inittialize!$F$9,HS!E15*Inittialize!$F$10,HS!E16*Inittialize!$F$11,HS!E17*Inittialize!$F$12))</f>
        <v>3.8784473277208804E-2</v>
      </c>
      <c r="F7">
        <f>(SUM(HS!F40*Inittialize!$F$3,HS!F9*Inittialize!$F$4,HS!F10*Inittialize!$F$5,HS!F11*Inittialize!$F$6,HS!F12*Inittialize!$F$7,HS!F13*Inittialize!$F$8,HS!F14*Inittialize!$F$9,HS!F15*Inittialize!$F$10,HS!F16*Inittialize!$F$11,HS!F17*Inittialize!$F$12))</f>
        <v>7.0804635983033687E-2</v>
      </c>
      <c r="G7">
        <f>(SUM(HS!G40*Inittialize!$F$3,HS!G9*Inittialize!$F$4,HS!G10*Inittialize!$F$5,HS!G11*Inittialize!$F$6,HS!G12*Inittialize!$F$7,HS!G13*Inittialize!$F$8,HS!G14*Inittialize!$F$9,HS!G15*Inittialize!$F$10,HS!G16*Inittialize!$F$11,HS!G17*Inittialize!$F$12))</f>
        <v>0.11496015009622315</v>
      </c>
      <c r="H7">
        <f>(SUM(HS!H40*Inittialize!$F$3,HS!H9*Inittialize!$F$4,HS!H10*Inittialize!$F$5,HS!H11*Inittialize!$F$6,HS!H12*Inittialize!$F$7,HS!H13*Inittialize!$F$8,HS!H14*Inittialize!$F$9,HS!H15*Inittialize!$F$10,HS!H16*Inittialize!$F$11,HS!H17*Inittialize!$F$12))</f>
        <v>8.2207439363742862E-2</v>
      </c>
      <c r="I7">
        <f>(SUM(HS!I40*Inittialize!$F$3,HS!I9*Inittialize!$F$4,HS!I10*Inittialize!$F$5,HS!I11*Inittialize!$F$6,HS!I12*Inittialize!$F$7,HS!I13*Inittialize!$F$8,HS!I14*Inittialize!$F$9,HS!I15*Inittialize!$F$10,HS!I16*Inittialize!$F$11,HS!I17*Inittialize!$F$12))</f>
        <v>-5.9898275658656276E-2</v>
      </c>
      <c r="J7">
        <f>(SUM(HS!J40*Inittialize!$F$3,HS!J9*Inittialize!$F$4,HS!J10*Inittialize!$F$5,HS!J11*Inittialize!$F$6,HS!J12*Inittialize!$F$7,HS!J13*Inittialize!$F$8,HS!J14*Inittialize!$F$9,HS!J15*Inittialize!$F$10,HS!J16*Inittialize!$F$11,HS!J17*Inittialize!$F$12))</f>
        <v>-0.21018633199821768</v>
      </c>
      <c r="K7">
        <f>(SUM(HS!K40*Inittialize!$F$3,HS!K9*Inittialize!$F$4,HS!K10*Inittialize!$F$5,HS!K11*Inittialize!$F$6,HS!K12*Inittialize!$F$7,HS!K13*Inittialize!$F$8,HS!K14*Inittialize!$F$9,HS!K15*Inittialize!$F$10,HS!K16*Inittialize!$F$11,HS!K17*Inittialize!$F$12))</f>
        <v>-0.30177738614031369</v>
      </c>
    </row>
    <row r="8" spans="1:21" x14ac:dyDescent="0.3">
      <c r="A8">
        <v>9</v>
      </c>
      <c r="B8">
        <f>(SUM(HS!B41*Inittialize!$F$3,HS!B10*Inittialize!$F$4,HS!B11*Inittialize!$F$5,HS!B12*Inittialize!$F$6,HS!B13*Inittialize!$F$7,HS!B14*Inittialize!$F$8,HS!B15*Inittialize!$F$9,HS!B16*Inittialize!$F$10,HS!B17*Inittialize!$F$11,HS!B18*Inittialize!$F$12))</f>
        <v>-0.25192476177072082</v>
      </c>
      <c r="C8">
        <f>(SUM(HS!C41*Inittialize!$F$3,HS!C10*Inittialize!$F$4,HS!C11*Inittialize!$F$5,HS!C12*Inittialize!$F$6,HS!C13*Inittialize!$F$7,HS!C14*Inittialize!$F$8,HS!C15*Inittialize!$F$9,HS!C16*Inittialize!$F$10,HS!C17*Inittialize!$F$11,HS!C18*Inittialize!$F$12))</f>
        <v>7.4446037576340551E-2</v>
      </c>
      <c r="D8">
        <f>(SUM(HS!D41*Inittialize!$F$3,HS!D10*Inittialize!$F$4,HS!D11*Inittialize!$F$5,HS!D12*Inittialize!$F$6,HS!D13*Inittialize!$F$7,HS!D14*Inittialize!$F$8,HS!D15*Inittialize!$F$9,HS!D16*Inittialize!$F$10,HS!D17*Inittialize!$F$11,HS!D18*Inittialize!$F$12))</f>
        <v>0.10126470173887686</v>
      </c>
      <c r="E8">
        <f>(SUM(HS!E41*Inittialize!$F$3,HS!E10*Inittialize!$F$4,HS!E11*Inittialize!$F$5,HS!E12*Inittialize!$F$6,HS!E13*Inittialize!$F$7,HS!E14*Inittialize!$F$8,HS!E15*Inittialize!$F$9,HS!E16*Inittialize!$F$10,HS!E17*Inittialize!$F$11,HS!E18*Inittialize!$F$12))</f>
        <v>0.12898088119574178</v>
      </c>
      <c r="F8">
        <f>(SUM(HS!F41*Inittialize!$F$3,HS!F10*Inittialize!$F$4,HS!F11*Inittialize!$F$5,HS!F12*Inittialize!$F$6,HS!F13*Inittialize!$F$7,HS!F14*Inittialize!$F$8,HS!F15*Inittialize!$F$9,HS!F16*Inittialize!$F$10,HS!F17*Inittialize!$F$11,HS!F18*Inittialize!$F$12))</f>
        <v>0.15803185626651722</v>
      </c>
      <c r="G8">
        <f>(SUM(HS!G41*Inittialize!$F$3,HS!G10*Inittialize!$F$4,HS!G11*Inittialize!$F$5,HS!G12*Inittialize!$F$6,HS!G13*Inittialize!$F$7,HS!G14*Inittialize!$F$8,HS!G15*Inittialize!$F$9,HS!G16*Inittialize!$F$10,HS!G17*Inittialize!$F$11,HS!G18*Inittialize!$F$12))</f>
        <v>0.1960188392572787</v>
      </c>
      <c r="H8">
        <f>(SUM(HS!H41*Inittialize!$F$3,HS!H10*Inittialize!$F$4,HS!H11*Inittialize!$F$5,HS!H12*Inittialize!$F$6,HS!H13*Inittialize!$F$7,HS!H14*Inittialize!$F$8,HS!H15*Inittialize!$F$9,HS!H16*Inittialize!$F$10,HS!H17*Inittialize!$F$11,HS!H18*Inittialize!$F$12))</f>
        <v>0.17186785993695267</v>
      </c>
      <c r="I8">
        <f>(SUM(HS!I41*Inittialize!$F$3,HS!I10*Inittialize!$F$4,HS!I11*Inittialize!$F$5,HS!I12*Inittialize!$F$6,HS!I13*Inittialize!$F$7,HS!I14*Inittialize!$F$8,HS!I15*Inittialize!$F$9,HS!I16*Inittialize!$F$10,HS!I17*Inittialize!$F$11,HS!I18*Inittialize!$F$12))</f>
        <v>9.8376217435392543E-2</v>
      </c>
      <c r="J8">
        <f>(SUM(HS!J41*Inittialize!$F$3,HS!J10*Inittialize!$F$4,HS!J11*Inittialize!$F$5,HS!J12*Inittialize!$F$6,HS!J13*Inittialize!$F$7,HS!J14*Inittialize!$F$8,HS!J15*Inittialize!$F$9,HS!J16*Inittialize!$F$10,HS!J17*Inittialize!$F$11,HS!J18*Inittialize!$F$12))</f>
        <v>-5.2178053462651766E-2</v>
      </c>
      <c r="K8">
        <f>(SUM(HS!K41*Inittialize!$F$3,HS!K10*Inittialize!$F$4,HS!K11*Inittialize!$F$5,HS!K12*Inittialize!$F$6,HS!K13*Inittialize!$F$7,HS!K14*Inittialize!$F$8,HS!K15*Inittialize!$F$9,HS!K16*Inittialize!$F$10,HS!K17*Inittialize!$F$11,HS!K18*Inittialize!$F$12))</f>
        <v>-0.21343169035706566</v>
      </c>
    </row>
    <row r="9" spans="1:21" x14ac:dyDescent="0.3">
      <c r="A9">
        <v>10</v>
      </c>
      <c r="B9">
        <f>(SUM(HS!B42*Inittialize!$F$3,HS!B11*Inittialize!$F$4,HS!B12*Inittialize!$F$5,HS!B13*Inittialize!$F$6,HS!B14*Inittialize!$F$7,HS!B15*Inittialize!$F$8,HS!B16*Inittialize!$F$9,HS!B17*Inittialize!$F$10,HS!B18*Inittialize!$F$11,HS!B19*Inittialize!$F$12))</f>
        <v>-0.14666789263035868</v>
      </c>
      <c r="C9">
        <f>(SUM(HS!C42*Inittialize!$F$3,HS!C11*Inittialize!$F$4,HS!C12*Inittialize!$F$5,HS!C13*Inittialize!$F$6,HS!C14*Inittialize!$F$7,HS!C15*Inittialize!$F$8,HS!C16*Inittialize!$F$9,HS!C17*Inittialize!$F$10,HS!C18*Inittialize!$F$11,HS!C19*Inittialize!$F$12))</f>
        <v>0.18249999400904496</v>
      </c>
      <c r="D9">
        <f>(SUM(HS!D42*Inittialize!$F$3,HS!D11*Inittialize!$F$4,HS!D12*Inittialize!$F$5,HS!D13*Inittialize!$F$6,HS!D14*Inittialize!$F$7,HS!D15*Inittialize!$F$8,HS!D16*Inittialize!$F$9,HS!D17*Inittialize!$F$10,HS!D18*Inittialize!$F$11,HS!D19*Inittialize!$F$12))</f>
        <v>0.206087975813941</v>
      </c>
      <c r="E9">
        <f>(SUM(HS!E42*Inittialize!$F$3,HS!E11*Inittialize!$F$4,HS!E12*Inittialize!$F$5,HS!E13*Inittialize!$F$6,HS!E14*Inittialize!$F$7,HS!E15*Inittialize!$F$8,HS!E16*Inittialize!$F$9,HS!E17*Inittialize!$F$10,HS!E18*Inittialize!$F$11,HS!E19*Inittialize!$F$12))</f>
        <v>0.23047012189717697</v>
      </c>
      <c r="F9">
        <f>(SUM(HS!F42*Inittialize!$F$3,HS!F11*Inittialize!$F$4,HS!F12*Inittialize!$F$5,HS!F13*Inittialize!$F$6,HS!F14*Inittialize!$F$7,HS!F15*Inittialize!$F$8,HS!F16*Inittialize!$F$9,HS!F17*Inittialize!$F$10,HS!F18*Inittialize!$F$11,HS!F19*Inittialize!$F$12))</f>
        <v>0.25625855450163382</v>
      </c>
      <c r="G9">
        <f>(SUM(HS!G42*Inittialize!$F$3,HS!G11*Inittialize!$F$4,HS!G12*Inittialize!$F$5,HS!G13*Inittialize!$F$6,HS!G14*Inittialize!$F$7,HS!G15*Inittialize!$F$8,HS!G16*Inittialize!$F$9,HS!G17*Inittialize!$F$10,HS!G18*Inittialize!$F$11,HS!G19*Inittialize!$F$12))</f>
        <v>0.28779508429888423</v>
      </c>
      <c r="H9">
        <f>(SUM(HS!H42*Inittialize!$F$3,HS!H11*Inittialize!$F$4,HS!H12*Inittialize!$F$5,HS!H13*Inittialize!$F$6,HS!H14*Inittialize!$F$7,HS!H15*Inittialize!$F$8,HS!H16*Inittialize!$F$9,HS!H17*Inittialize!$F$10,HS!H18*Inittialize!$F$11,HS!H19*Inittialize!$F$12))</f>
        <v>0.25690874433608657</v>
      </c>
      <c r="I9">
        <f>(SUM(HS!I42*Inittialize!$F$3,HS!I11*Inittialize!$F$4,HS!I12*Inittialize!$F$5,HS!I13*Inittialize!$F$6,HS!I14*Inittialize!$F$7,HS!I15*Inittialize!$F$8,HS!I16*Inittialize!$F$9,HS!I17*Inittialize!$F$10,HS!I18*Inittialize!$F$11,HS!I19*Inittialize!$F$12))</f>
        <v>0.19795370833197615</v>
      </c>
      <c r="J9">
        <f>(SUM(HS!J42*Inittialize!$F$3,HS!J11*Inittialize!$F$4,HS!J12*Inittialize!$F$5,HS!J13*Inittialize!$F$6,HS!J14*Inittialize!$F$7,HS!J15*Inittialize!$F$8,HS!J16*Inittialize!$F$9,HS!J17*Inittialize!$F$10,HS!J18*Inittialize!$F$11,HS!J19*Inittialize!$F$12))</f>
        <v>0.11652959106928383</v>
      </c>
      <c r="K9">
        <f>(SUM(HS!K42*Inittialize!$F$3,HS!K11*Inittialize!$F$4,HS!K12*Inittialize!$F$5,HS!K13*Inittialize!$F$6,HS!K14*Inittialize!$F$7,HS!K15*Inittialize!$F$8,HS!K16*Inittialize!$F$9,HS!K17*Inittialize!$F$10,HS!K18*Inittialize!$F$11,HS!K19*Inittialize!$F$12))</f>
        <v>-4.4990260383612951E-2</v>
      </c>
    </row>
    <row r="10" spans="1:21" x14ac:dyDescent="0.3">
      <c r="A10">
        <v>11</v>
      </c>
      <c r="B10">
        <f>(SUM(HS!B43*Inittialize!$F$3,HS!B12*Inittialize!$F$4,HS!B13*Inittialize!$F$5,HS!B14*Inittialize!$F$6,HS!B15*Inittialize!$F$7,HS!B16*Inittialize!$F$8,HS!B17*Inittialize!$F$9,HS!B18*Inittialize!$F$10,HS!B19*Inittialize!$F$11,HS!B20*Inittialize!$F$12))</f>
        <v>-4.1986836980868192E-2</v>
      </c>
      <c r="C10">
        <f>(SUM(HS!C43*Inittialize!$F$3,HS!C12*Inittialize!$F$4,HS!C13*Inittialize!$F$5,HS!C14*Inittialize!$F$6,HS!C15*Inittialize!$F$7,HS!C16*Inittialize!$F$8,HS!C17*Inittialize!$F$9,HS!C18*Inittialize!$F$10,HS!C19*Inittialize!$F$11,HS!C20*Inittialize!$F$12))</f>
        <v>0.23835074945762985</v>
      </c>
      <c r="D10">
        <f>(SUM(HS!D43*Inittialize!$F$3,HS!D12*Inittialize!$F$4,HS!D13*Inittialize!$F$5,HS!D14*Inittialize!$F$6,HS!D15*Inittialize!$F$7,HS!D16*Inittialize!$F$8,HS!D17*Inittialize!$F$9,HS!D18*Inittialize!$F$10,HS!D19*Inittialize!$F$11,HS!D20*Inittialize!$F$12))</f>
        <v>0.26032526728707978</v>
      </c>
      <c r="E10">
        <f>(SUM(HS!E43*Inittialize!$F$3,HS!E12*Inittialize!$F$4,HS!E13*Inittialize!$F$5,HS!E14*Inittialize!$F$6,HS!E15*Inittialize!$F$7,HS!E16*Inittialize!$F$8,HS!E17*Inittialize!$F$9,HS!E18*Inittialize!$F$10,HS!E19*Inittialize!$F$11,HS!E20*Inittialize!$F$12))</f>
        <v>0.28302027520898798</v>
      </c>
      <c r="F10">
        <f>(SUM(HS!F43*Inittialize!$F$3,HS!F12*Inittialize!$F$4,HS!F13*Inittialize!$F$5,HS!F14*Inittialize!$F$6,HS!F15*Inittialize!$F$7,HS!F16*Inittialize!$F$8,HS!F17*Inittialize!$F$9,HS!F18*Inittialize!$F$10,HS!F19*Inittialize!$F$11,HS!F20*Inittialize!$F$12))</f>
        <v>0.30734950895451385</v>
      </c>
      <c r="G10">
        <f>(SUM(HS!G43*Inittialize!$F$3,HS!G12*Inittialize!$F$4,HS!G13*Inittialize!$F$5,HS!G14*Inittialize!$F$6,HS!G15*Inittialize!$F$7,HS!G16*Inittialize!$F$8,HS!G17*Inittialize!$F$9,HS!G18*Inittialize!$F$10,HS!G19*Inittialize!$F$11,HS!G20*Inittialize!$F$12))</f>
        <v>0.33369004745378472</v>
      </c>
      <c r="H10">
        <f>(SUM(HS!H43*Inittialize!$F$3,HS!H12*Inittialize!$F$4,HS!H13*Inittialize!$F$5,HS!H14*Inittialize!$F$6,HS!H15*Inittialize!$F$7,HS!H16*Inittialize!$F$8,HS!H17*Inittialize!$F$9,HS!H18*Inittialize!$F$10,HS!H19*Inittialize!$F$11,HS!H20*Inittialize!$F$12))</f>
        <v>0.29214699112701314</v>
      </c>
      <c r="I10">
        <f>(SUM(HS!I43*Inittialize!$F$3,HS!I12*Inittialize!$F$4,HS!I13*Inittialize!$F$5,HS!I14*Inittialize!$F$6,HS!I15*Inittialize!$F$7,HS!I16*Inittialize!$F$8,HS!I17*Inittialize!$F$9,HS!I18*Inittialize!$F$10,HS!I19*Inittialize!$F$11,HS!I20*Inittialize!$F$12))</f>
        <v>0.22998214532399183</v>
      </c>
      <c r="J10">
        <f>(SUM(HS!J43*Inittialize!$F$3,HS!J12*Inittialize!$F$4,HS!J13*Inittialize!$F$5,HS!J14*Inittialize!$F$6,HS!J15*Inittialize!$F$7,HS!J16*Inittialize!$F$8,HS!J17*Inittialize!$F$9,HS!J18*Inittialize!$F$10,HS!J19*Inittialize!$F$11,HS!J20*Inittialize!$F$12))</f>
        <v>0.15825711845512563</v>
      </c>
      <c r="K10">
        <f>(SUM(HS!K43*Inittialize!$F$3,HS!K12*Inittialize!$F$4,HS!K13*Inittialize!$F$5,HS!K14*Inittialize!$F$6,HS!K15*Inittialize!$F$7,HS!K16*Inittialize!$F$8,HS!K17*Inittialize!$F$9,HS!K18*Inittialize!$F$10,HS!K19*Inittialize!$F$11,HS!K20*Inittialize!$F$12))</f>
        <v>5.9690795265877561E-2</v>
      </c>
    </row>
    <row r="11" spans="1:21" x14ac:dyDescent="0.3">
      <c r="A11">
        <v>12</v>
      </c>
      <c r="B11">
        <f>(SUM(HS!B44*Inittialize!$F$3,HS!B13*Inittialize!$F$4,HS!B14*Inittialize!$F$5,HS!B15*Inittialize!$F$6,HS!B16*Inittialize!$F$7,HS!B17*Inittialize!$F$8,HS!B18*Inittialize!$F$9,HS!B19*Inittialize!$F$10,HS!B20*Inittialize!$F$11,HS!B21*Inittialize!$F$12))</f>
        <v>-0.4656605837768395</v>
      </c>
      <c r="C11">
        <f>(SUM(HS!C44*Inittialize!$F$3,HS!C13*Inittialize!$F$4,HS!C14*Inittialize!$F$5,HS!C15*Inittialize!$F$6,HS!C16*Inittialize!$F$7,HS!C17*Inittialize!$F$8,HS!C18*Inittialize!$F$9,HS!C19*Inittialize!$F$10,HS!C20*Inittialize!$F$11,HS!C21*Inittialize!$F$12))</f>
        <v>-0.25338998596663803</v>
      </c>
      <c r="D11">
        <f>(SUM(HS!D44*Inittialize!$F$3,HS!D13*Inittialize!$F$4,HS!D14*Inittialize!$F$5,HS!D15*Inittialize!$F$6,HS!D16*Inittialize!$F$7,HS!D17*Inittialize!$F$8,HS!D18*Inittialize!$F$9,HS!D19*Inittialize!$F$10,HS!D20*Inittialize!$F$11,HS!D21*Inittialize!$F$12))</f>
        <v>-0.23369089979808655</v>
      </c>
      <c r="E11">
        <f>(SUM(HS!E44*Inittialize!$F$3,HS!E13*Inittialize!$F$4,HS!E14*Inittialize!$F$5,HS!E15*Inittialize!$F$6,HS!E16*Inittialize!$F$7,HS!E17*Inittialize!$F$8,HS!E18*Inittialize!$F$9,HS!E19*Inittialize!$F$10,HS!E20*Inittialize!$F$11,HS!E21*Inittialize!$F$12))</f>
        <v>-0.21353655324507698</v>
      </c>
      <c r="F11">
        <f>(SUM(HS!F44*Inittialize!$F$3,HS!F13*Inittialize!$F$4,HS!F14*Inittialize!$F$5,HS!F15*Inittialize!$F$6,HS!F16*Inittialize!$F$7,HS!F17*Inittialize!$F$8,HS!F18*Inittialize!$F$9,HS!F19*Inittialize!$F$10,HS!F20*Inittialize!$F$11,HS!F21*Inittialize!$F$12))</f>
        <v>-0.1932711694262835</v>
      </c>
      <c r="G11">
        <f>(SUM(HS!G44*Inittialize!$F$3,HS!G13*Inittialize!$F$4,HS!G14*Inittialize!$F$5,HS!G15*Inittialize!$F$6,HS!G16*Inittialize!$F$7,HS!G17*Inittialize!$F$8,HS!G18*Inittialize!$F$9,HS!G19*Inittialize!$F$10,HS!G20*Inittialize!$F$11,HS!G21*Inittialize!$F$12))</f>
        <v>-0.17052619990757958</v>
      </c>
      <c r="H11">
        <f>(SUM(HS!H44*Inittialize!$F$3,HS!H13*Inittialize!$F$4,HS!H14*Inittialize!$F$5,HS!H15*Inittialize!$F$6,HS!H16*Inittialize!$F$7,HS!H17*Inittialize!$F$8,HS!H18*Inittialize!$F$9,HS!H19*Inittialize!$F$10,HS!H20*Inittialize!$F$11,HS!H21*Inittialize!$F$12))</f>
        <v>-0.21284771451731427</v>
      </c>
      <c r="I11">
        <f>(SUM(HS!I44*Inittialize!$F$3,HS!I13*Inittialize!$F$4,HS!I14*Inittialize!$F$5,HS!I15*Inittialize!$F$6,HS!I16*Inittialize!$F$7,HS!I17*Inittialize!$F$8,HS!I18*Inittialize!$F$9,HS!I19*Inittialize!$F$10,HS!I20*Inittialize!$F$11,HS!I21*Inittialize!$F$12))</f>
        <v>-0.2715748050242861</v>
      </c>
      <c r="J11">
        <f>(SUM(HS!J44*Inittialize!$F$3,HS!J13*Inittialize!$F$4,HS!J14*Inittialize!$F$5,HS!J15*Inittialize!$F$6,HS!J16*Inittialize!$F$7,HS!J17*Inittialize!$F$8,HS!J18*Inittialize!$F$9,HS!J19*Inittialize!$F$10,HS!J20*Inittialize!$F$11,HS!J21*Inittialize!$F$12))</f>
        <v>-0.34001328060893565</v>
      </c>
      <c r="K11">
        <f>(SUM(HS!K44*Inittialize!$F$3,HS!K13*Inittialize!$F$4,HS!K14*Inittialize!$F$5,HS!K15*Inittialize!$F$6,HS!K16*Inittialize!$F$7,HS!K17*Inittialize!$F$8,HS!K18*Inittialize!$F$9,HS!K19*Inittialize!$F$10,HS!K20*Inittialize!$F$11,HS!K21*Inittialize!$F$12))</f>
        <v>-0.42069618899826788</v>
      </c>
    </row>
    <row r="12" spans="1:21" x14ac:dyDescent="0.3">
      <c r="A12">
        <v>13</v>
      </c>
      <c r="B12">
        <f>(SUM(HS!B45*Inittialize!$F$3,HS!B14*Inittialize!$F$4,HS!B15*Inittialize!$F$5,HS!B16*Inittialize!$F$6,HS!B17*Inittialize!$F$7,HS!B18*Inittialize!$F$8,HS!B19*Inittialize!$F$9,HS!B20*Inittialize!$F$10,HS!B21*Inittialize!$F$11,HS!B22*Inittialize!$F$12))</f>
        <v>-0.50382768493563668</v>
      </c>
      <c r="C12">
        <f>(SUM(HS!C45*Inittialize!$F$3,HS!C14*Inittialize!$F$4,HS!C15*Inittialize!$F$5,HS!C16*Inittialize!$F$6,HS!C17*Inittialize!$F$7,HS!C18*Inittialize!$F$8,HS!C19*Inittialize!$F$9,HS!C20*Inittialize!$F$10,HS!C21*Inittialize!$F$11,HS!C22*Inittialize!$F$12))</f>
        <v>-0.30779123771977057</v>
      </c>
      <c r="D12">
        <f>(SUM(HS!D45*Inittialize!$F$3,HS!D14*Inittialize!$F$4,HS!D15*Inittialize!$F$5,HS!D16*Inittialize!$F$6,HS!D17*Inittialize!$F$7,HS!D18*Inittialize!$F$8,HS!D19*Inittialize!$F$9,HS!D20*Inittialize!$F$10,HS!D21*Inittialize!$F$11,HS!D22*Inittialize!$F$12))</f>
        <v>-0.29121011293380089</v>
      </c>
      <c r="E12">
        <f>(SUM(HS!E45*Inittialize!$F$3,HS!E14*Inittialize!$F$4,HS!E15*Inittialize!$F$5,HS!E16*Inittialize!$F$6,HS!E17*Inittialize!$F$7,HS!E18*Inittialize!$F$8,HS!E19*Inittialize!$F$9,HS!E20*Inittialize!$F$10,HS!E21*Inittialize!$F$11,HS!E22*Inittialize!$F$12))</f>
        <v>-0.27422400639931432</v>
      </c>
      <c r="F12">
        <f>(SUM(HS!F45*Inittialize!$F$3,HS!F14*Inittialize!$F$4,HS!F15*Inittialize!$F$5,HS!F16*Inittialize!$F$6,HS!F17*Inittialize!$F$7,HS!F18*Inittialize!$F$8,HS!F19*Inittialize!$F$9,HS!F20*Inittialize!$F$10,HS!F21*Inittialize!$F$11,HS!F22*Inittialize!$F$12))</f>
        <v>-0.25733327243893922</v>
      </c>
      <c r="G12">
        <f>(SUM(HS!G45*Inittialize!$F$3,HS!G14*Inittialize!$F$4,HS!G15*Inittialize!$F$5,HS!G16*Inittialize!$F$6,HS!G17*Inittialize!$F$7,HS!G18*Inittialize!$F$8,HS!G19*Inittialize!$F$9,HS!G20*Inittialize!$F$10,HS!G21*Inittialize!$F$11,HS!G22*Inittialize!$F$12))</f>
        <v>-0.23562627561296384</v>
      </c>
      <c r="H12">
        <f>(SUM(HS!H45*Inittialize!$F$3,HS!H14*Inittialize!$F$4,HS!H15*Inittialize!$F$5,HS!H16*Inittialize!$F$6,HS!H17*Inittialize!$F$7,HS!H18*Inittialize!$F$8,HS!H19*Inittialize!$F$9,HS!H20*Inittialize!$F$10,HS!H21*Inittialize!$F$11,HS!H22*Inittialize!$F$12))</f>
        <v>-0.26907287776607752</v>
      </c>
      <c r="I12">
        <f>(SUM(HS!I45*Inittialize!$F$3,HS!I14*Inittialize!$F$4,HS!I15*Inittialize!$F$5,HS!I16*Inittialize!$F$6,HS!I17*Inittialize!$F$7,HS!I18*Inittialize!$F$8,HS!I19*Inittialize!$F$9,HS!I20*Inittialize!$F$10,HS!I21*Inittialize!$F$11,HS!I22*Inittialize!$F$12))</f>
        <v>-0.32360517609397998</v>
      </c>
      <c r="J12">
        <f>(SUM(HS!J45*Inittialize!$F$3,HS!J14*Inittialize!$F$4,HS!J15*Inittialize!$F$5,HS!J16*Inittialize!$F$6,HS!J17*Inittialize!$F$7,HS!J18*Inittialize!$F$8,HS!J19*Inittialize!$F$9,HS!J20*Inittialize!$F$10,HS!J21*Inittialize!$F$11,HS!J22*Inittialize!$F$12))</f>
        <v>-0.3871551891368688</v>
      </c>
      <c r="K12">
        <f>(SUM(HS!K45*Inittialize!$F$3,HS!K14*Inittialize!$F$4,HS!K15*Inittialize!$F$5,HS!K16*Inittialize!$F$6,HS!K17*Inittialize!$F$7,HS!K18*Inittialize!$F$8,HS!K19*Inittialize!$F$9,HS!K20*Inittialize!$F$10,HS!K21*Inittialize!$F$11,HS!K22*Inittialize!$F$12))</f>
        <v>-0.46207503264124877</v>
      </c>
    </row>
    <row r="13" spans="1:21" x14ac:dyDescent="0.3">
      <c r="A13">
        <v>14</v>
      </c>
      <c r="B13">
        <f>(SUM(HS!B46*Inittialize!$F$3,HS!B15*Inittialize!$F$4,HS!B16*Inittialize!$F$5,HS!B17*Inittialize!$F$6,HS!B18*Inittialize!$F$7,HS!B19*Inittialize!$F$8,HS!B20*Inittialize!$F$9,HS!B21*Inittialize!$F$10,HS!B22*Inittialize!$F$11,HS!B23*Inittialize!$F$12))</f>
        <v>-0.53926856458309125</v>
      </c>
      <c r="C13">
        <f>(SUM(HS!C46*Inittialize!$F$3,HS!C15*Inittialize!$F$4,HS!C16*Inittialize!$F$5,HS!C17*Inittialize!$F$6,HS!C18*Inittialize!$F$7,HS!C19*Inittialize!$F$8,HS!C20*Inittialize!$F$9,HS!C21*Inittialize!$F$10,HS!C22*Inittialize!$F$11,HS!C23*Inittialize!$F$12))</f>
        <v>-0.36219248947290306</v>
      </c>
      <c r="D13">
        <f>(SUM(HS!D46*Inittialize!$F$3,HS!D15*Inittialize!$F$4,HS!D16*Inittialize!$F$5,HS!D17*Inittialize!$F$6,HS!D18*Inittialize!$F$7,HS!D19*Inittialize!$F$8,HS!D20*Inittialize!$F$9,HS!D21*Inittialize!$F$10,HS!D22*Inittialize!$F$11,HS!D23*Inittialize!$F$12))</f>
        <v>-0.34872932606951523</v>
      </c>
      <c r="E13">
        <f>(SUM(HS!E46*Inittialize!$F$3,HS!E15*Inittialize!$F$4,HS!E16*Inittialize!$F$5,HS!E17*Inittialize!$F$6,HS!E18*Inittialize!$F$7,HS!E19*Inittialize!$F$8,HS!E20*Inittialize!$F$9,HS!E21*Inittialize!$F$10,HS!E22*Inittialize!$F$11,HS!E23*Inittialize!$F$12))</f>
        <v>-0.33491145955355173</v>
      </c>
      <c r="F13">
        <f>(SUM(HS!F46*Inittialize!$F$3,HS!F15*Inittialize!$F$4,HS!F16*Inittialize!$F$5,HS!F17*Inittialize!$F$6,HS!F18*Inittialize!$F$7,HS!F19*Inittialize!$F$8,HS!F20*Inittialize!$F$9,HS!F21*Inittialize!$F$10,HS!F22*Inittialize!$F$11,HS!F23*Inittialize!$F$12))</f>
        <v>-0.32139537545159497</v>
      </c>
      <c r="G13">
        <f>(SUM(HS!G46*Inittialize!$F$3,HS!G15*Inittialize!$F$4,HS!G16*Inittialize!$F$5,HS!G17*Inittialize!$F$6,HS!G18*Inittialize!$F$7,HS!G19*Inittialize!$F$8,HS!G20*Inittialize!$F$9,HS!G21*Inittialize!$F$10,HS!G22*Inittialize!$F$11,HS!G23*Inittialize!$F$12))</f>
        <v>-0.30072635131834813</v>
      </c>
      <c r="H13">
        <f>(SUM(HS!H46*Inittialize!$F$3,HS!H15*Inittialize!$F$4,HS!H16*Inittialize!$F$5,HS!H17*Inittialize!$F$6,HS!H18*Inittialize!$F$7,HS!H19*Inittialize!$F$8,HS!H20*Inittialize!$F$9,HS!H21*Inittialize!$F$10,HS!H22*Inittialize!$F$11,HS!H23*Inittialize!$F$12))</f>
        <v>-0.3212819579256434</v>
      </c>
      <c r="I13">
        <f>(SUM(HS!I46*Inittialize!$F$3,HS!I15*Inittialize!$F$4,HS!I16*Inittialize!$F$5,HS!I17*Inittialize!$F$6,HS!I18*Inittialize!$F$7,HS!I19*Inittialize!$F$8,HS!I20*Inittialize!$F$9,HS!I21*Inittialize!$F$10,HS!I22*Inittialize!$F$11,HS!I23*Inittialize!$F$12))</f>
        <v>-0.37191909208726714</v>
      </c>
      <c r="J13">
        <f>(SUM(HS!J46*Inittialize!$F$3,HS!J15*Inittialize!$F$4,HS!J16*Inittialize!$F$5,HS!J17*Inittialize!$F$6,HS!J18*Inittialize!$F$7,HS!J19*Inittialize!$F$8,HS!J20*Inittialize!$F$9,HS!J21*Inittialize!$F$10,HS!J22*Inittialize!$F$11,HS!J23*Inittialize!$F$12))</f>
        <v>-0.43092981848423534</v>
      </c>
      <c r="K13">
        <f>(SUM(HS!K46*Inittialize!$F$3,HS!K15*Inittialize!$F$4,HS!K16*Inittialize!$F$5,HS!K17*Inittialize!$F$6,HS!K18*Inittialize!$F$7,HS!K19*Inittialize!$F$8,HS!K20*Inittialize!$F$9,HS!K21*Inittialize!$F$10,HS!K22*Inittialize!$F$11,HS!K23*Inittialize!$F$12))</f>
        <v>-0.50049824459544534</v>
      </c>
    </row>
    <row r="14" spans="1:21" x14ac:dyDescent="0.3">
      <c r="A14">
        <v>15</v>
      </c>
      <c r="B14">
        <f>(SUM(HS!B47*Inittialize!$F$3,HS!B16*Inittialize!$F$4,HS!B17*Inittialize!$F$5,HS!B18*Inittialize!$F$6,HS!B19*Inittialize!$F$7,HS!B20*Inittialize!$F$8,HS!B21*Inittialize!$F$9,HS!B22*Inittialize!$F$10,HS!B23*Inittialize!$F$11,HS!B24*Inittialize!$F$12))</f>
        <v>-0.57217795282715611</v>
      </c>
      <c r="C14">
        <f>(SUM(HS!C47*Inittialize!$F$3,HS!C16*Inittialize!$F$4,HS!C17*Inittialize!$F$5,HS!C18*Inittialize!$F$6,HS!C19*Inittialize!$F$7,HS!C20*Inittialize!$F$8,HS!C21*Inittialize!$F$9,HS!C22*Inittialize!$F$10,HS!C23*Inittialize!$F$11,HS!C24*Inittialize!$F$12))</f>
        <v>-0.4165937412260356</v>
      </c>
      <c r="D14">
        <f>(SUM(HS!D47*Inittialize!$F$3,HS!D16*Inittialize!$F$4,HS!D17*Inittialize!$F$5,HS!D18*Inittialize!$F$6,HS!D19*Inittialize!$F$7,HS!D20*Inittialize!$F$8,HS!D21*Inittialize!$F$9,HS!D22*Inittialize!$F$10,HS!D23*Inittialize!$F$11,HS!D24*Inittialize!$F$12))</f>
        <v>-0.40624853920522963</v>
      </c>
      <c r="E14">
        <f>(SUM(HS!E47*Inittialize!$F$3,HS!E16*Inittialize!$F$4,HS!E17*Inittialize!$F$5,HS!E18*Inittialize!$F$6,HS!E19*Inittialize!$F$7,HS!E20*Inittialize!$F$8,HS!E21*Inittialize!$F$9,HS!E22*Inittialize!$F$10,HS!E23*Inittialize!$F$11,HS!E24*Inittialize!$F$12))</f>
        <v>-0.39559891270778907</v>
      </c>
      <c r="F14">
        <f>(SUM(HS!F47*Inittialize!$F$3,HS!F16*Inittialize!$F$4,HS!F17*Inittialize!$F$5,HS!F18*Inittialize!$F$6,HS!F19*Inittialize!$F$7,HS!F20*Inittialize!$F$8,HS!F21*Inittialize!$F$9,HS!F22*Inittialize!$F$10,HS!F23*Inittialize!$F$11,HS!F24*Inittialize!$F$12))</f>
        <v>-0.38545747846425071</v>
      </c>
      <c r="G14">
        <f>(SUM(HS!G47*Inittialize!$F$3,HS!G16*Inittialize!$F$4,HS!G17*Inittialize!$F$5,HS!G18*Inittialize!$F$6,HS!G19*Inittialize!$F$7,HS!G20*Inittialize!$F$8,HS!G21*Inittialize!$F$9,HS!G22*Inittialize!$F$10,HS!G23*Inittialize!$F$11,HS!G24*Inittialize!$F$12))</f>
        <v>-0.36582642702373236</v>
      </c>
      <c r="H14">
        <f>(SUM(HS!H47*Inittialize!$F$3,HS!H16*Inittialize!$F$4,HS!H17*Inittialize!$F$5,HS!H18*Inittialize!$F$6,HS!H19*Inittialize!$F$7,HS!H20*Inittialize!$F$8,HS!H21*Inittialize!$F$9,HS!H22*Inittialize!$F$10,HS!H23*Inittialize!$F$11,HS!H24*Inittialize!$F$12))</f>
        <v>-0.36976181807381175</v>
      </c>
      <c r="I14">
        <f>(SUM(HS!I47*Inittialize!$F$3,HS!I16*Inittialize!$F$4,HS!I17*Inittialize!$F$5,HS!I18*Inittialize!$F$6,HS!I19*Inittialize!$F$7,HS!I20*Inittialize!$F$8,HS!I21*Inittialize!$F$9,HS!I22*Inittialize!$F$10,HS!I23*Inittialize!$F$11,HS!I24*Inittialize!$F$12))</f>
        <v>-0.41678201408103377</v>
      </c>
      <c r="J14">
        <f>(SUM(HS!J47*Inittialize!$F$3,HS!J16*Inittialize!$F$4,HS!J17*Inittialize!$F$5,HS!J18*Inittialize!$F$6,HS!J19*Inittialize!$F$7,HS!J20*Inittialize!$F$8,HS!J21*Inittialize!$F$9,HS!J22*Inittialize!$F$10,HS!J23*Inittialize!$F$11,HS!J24*Inittialize!$F$12))</f>
        <v>-0.47157768859250421</v>
      </c>
      <c r="K14">
        <f>(SUM(HS!K47*Inittialize!$F$3,HS!K16*Inittialize!$F$4,HS!K17*Inittialize!$F$5,HS!K18*Inittialize!$F$6,HS!K19*Inittialize!$F$7,HS!K20*Inittialize!$F$8,HS!K21*Inittialize!$F$9,HS!K22*Inittialize!$F$10,HS!K23*Inittialize!$F$11,HS!K24*Inittialize!$F$12))</f>
        <v>-0.53617694141005634</v>
      </c>
    </row>
    <row r="15" spans="1:21" x14ac:dyDescent="0.3">
      <c r="A15">
        <v>16</v>
      </c>
      <c r="B15">
        <f>(SUM(HS!B48*Inittialize!$F$3,HS!B17*Inittialize!$F$4,HS!B18*Inittialize!$F$5,HS!B19*Inittialize!$F$6,HS!B20*Inittialize!$F$7,HS!B21*Inittialize!$F$8,HS!B22*Inittialize!$F$9,HS!B23*Inittialize!$F$10,HS!B24*Inittialize!$F$11,HS!B25*Inittialize!$F$12))</f>
        <v>-0.60481011846064825</v>
      </c>
      <c r="C15">
        <f>(SUM(HS!C48*Inittialize!$F$3,HS!C17*Inittialize!$F$4,HS!C18*Inittialize!$F$5,HS!C19*Inittialize!$F$6,HS!C20*Inittialize!$F$7,HS!C21*Inittialize!$F$8,HS!C22*Inittialize!$F$9,HS!C23*Inittialize!$F$10,HS!C24*Inittialize!$F$11,HS!C25*Inittialize!$F$12))</f>
        <v>-0.47099499297916814</v>
      </c>
      <c r="D15">
        <f>(SUM(HS!D48*Inittialize!$F$3,HS!D17*Inittialize!$F$4,HS!D18*Inittialize!$F$5,HS!D19*Inittialize!$F$6,HS!D20*Inittialize!$F$7,HS!D21*Inittialize!$F$8,HS!D22*Inittialize!$F$9,HS!D23*Inittialize!$F$10,HS!D24*Inittialize!$F$11,HS!D25*Inittialize!$F$12))</f>
        <v>-0.46376775234094397</v>
      </c>
      <c r="E15">
        <f>(SUM(HS!E48*Inittialize!$F$3,HS!E17*Inittialize!$F$4,HS!E18*Inittialize!$F$5,HS!E19*Inittialize!$F$6,HS!E20*Inittialize!$F$7,HS!E21*Inittialize!$F$8,HS!E22*Inittialize!$F$9,HS!E23*Inittialize!$F$10,HS!E24*Inittialize!$F$11,HS!E25*Inittialize!$F$12))</f>
        <v>-0.45628636586202642</v>
      </c>
      <c r="F15">
        <f>(SUM(HS!F48*Inittialize!$F$3,HS!F17*Inittialize!$F$4,HS!F18*Inittialize!$F$5,HS!F19*Inittialize!$F$6,HS!F20*Inittialize!$F$7,HS!F21*Inittialize!$F$8,HS!F22*Inittialize!$F$9,HS!F23*Inittialize!$F$10,HS!F24*Inittialize!$F$11,HS!F25*Inittialize!$F$12))</f>
        <v>-0.44951958147690646</v>
      </c>
      <c r="G15">
        <f>(SUM(HS!G48*Inittialize!$F$3,HS!G17*Inittialize!$F$4,HS!G18*Inittialize!$F$5,HS!G19*Inittialize!$F$6,HS!G20*Inittialize!$F$7,HS!G21*Inittialize!$F$8,HS!G22*Inittialize!$F$9,HS!G23*Inittialize!$F$10,HS!G24*Inittialize!$F$11,HS!G25*Inittialize!$F$12))</f>
        <v>-0.43092650272911664</v>
      </c>
      <c r="H15">
        <f>(SUM(HS!H48*Inittialize!$F$3,HS!H17*Inittialize!$F$4,HS!H18*Inittialize!$F$5,HS!H19*Inittialize!$F$6,HS!H20*Inittialize!$F$7,HS!H21*Inittialize!$F$8,HS!H22*Inittialize!$F$9,HS!H23*Inittialize!$F$10,HS!H24*Inittialize!$F$11,HS!H25*Inittialize!$F$12))</f>
        <v>-0.41477883106853947</v>
      </c>
      <c r="I15">
        <f>(SUM(HS!I48*Inittialize!$F$3,HS!I17*Inittialize!$F$4,HS!I18*Inittialize!$F$5,HS!I19*Inittialize!$F$6,HS!I20*Inittialize!$F$7,HS!I21*Inittialize!$F$8,HS!I22*Inittialize!$F$9,HS!I23*Inittialize!$F$10,HS!I24*Inittialize!$F$11,HS!I25*Inittialize!$F$12))</f>
        <v>-0.45844044164667419</v>
      </c>
      <c r="J15">
        <f>(SUM(HS!J48*Inittialize!$F$3,HS!J17*Inittialize!$F$4,HS!J18*Inittialize!$F$5,HS!J19*Inittialize!$F$6,HS!J20*Inittialize!$F$7,HS!J21*Inittialize!$F$8,HS!J22*Inittialize!$F$9,HS!J23*Inittialize!$F$10,HS!J24*Inittialize!$F$11,HS!J25*Inittialize!$F$12))</f>
        <v>-0.50932213940732529</v>
      </c>
      <c r="K15">
        <f>(SUM(HS!K48*Inittialize!$F$3,HS!K17*Inittialize!$F$4,HS!K18*Inittialize!$F$5,HS!K19*Inittialize!$F$6,HS!K20*Inittialize!$F$7,HS!K21*Inittialize!$F$8,HS!K22*Inittialize!$F$9,HS!K23*Inittialize!$F$10,HS!K24*Inittialize!$F$11,HS!K25*Inittialize!$F$12))</f>
        <v>-0.56930715988076663</v>
      </c>
    </row>
    <row r="16" spans="1:21" x14ac:dyDescent="0.3">
      <c r="A16">
        <v>17</v>
      </c>
      <c r="B16">
        <f>(SUM(HS!B49*Inittialize!$F$3,HS!B18*Inittialize!$F$4,HS!B19*Inittialize!$F$5,HS!B20*Inittialize!$F$6,HS!B21*Inittialize!$F$7,HS!B22*Inittialize!$F$8,HS!B23*Inittialize!$F$9,HS!B24*Inittialize!$F$10,HS!B25*Inittialize!$F$11,HS!B26*Inittialize!$F$12))</f>
        <v>-0.64601338705741851</v>
      </c>
      <c r="C16">
        <f>(SUM(HS!C49*Inittialize!$F$3,HS!C18*Inittialize!$F$4,HS!C19*Inittialize!$F$5,HS!C20*Inittialize!$F$6,HS!C21*Inittialize!$F$7,HS!C22*Inittialize!$F$8,HS!C23*Inittialize!$F$9,HS!C24*Inittialize!$F$10,HS!C25*Inittialize!$F$11,HS!C26*Inittialize!$F$12))</f>
        <v>-0.53615079392674181</v>
      </c>
      <c r="D16">
        <f>(SUM(HS!D49*Inittialize!$F$3,HS!D18*Inittialize!$F$4,HS!D19*Inittialize!$F$5,HS!D20*Inittialize!$F$6,HS!D21*Inittialize!$F$7,HS!D22*Inittialize!$F$8,HS!D23*Inittialize!$F$9,HS!D24*Inittialize!$F$10,HS!D25*Inittialize!$F$11,HS!D26*Inittialize!$F$12))</f>
        <v>-0.53167419530828441</v>
      </c>
      <c r="E16">
        <f>(SUM(HS!E49*Inittialize!$F$3,HS!E18*Inittialize!$F$4,HS!E19*Inittialize!$F$5,HS!E20*Inittialize!$F$6,HS!E21*Inittialize!$F$7,HS!E22*Inittialize!$F$8,HS!E23*Inittialize!$F$9,HS!E24*Inittialize!$F$10,HS!E25*Inittialize!$F$11,HS!E26*Inittialize!$F$12))</f>
        <v>-0.52701149100469435</v>
      </c>
      <c r="F16">
        <f>(SUM(HS!F49*Inittialize!$F$3,HS!F18*Inittialize!$F$4,HS!F19*Inittialize!$F$5,HS!F20*Inittialize!$F$6,HS!F21*Inittialize!$F$7,HS!F22*Inittialize!$F$8,HS!F23*Inittialize!$F$9,HS!F24*Inittialize!$F$10,HS!F25*Inittialize!$F$11,HS!F26*Inittialize!$F$12))</f>
        <v>-0.52298562951037386</v>
      </c>
      <c r="G16">
        <f>(SUM(HS!G49*Inittialize!$F$3,HS!G18*Inittialize!$F$4,HS!G19*Inittialize!$F$5,HS!G20*Inittialize!$F$6,HS!G21*Inittialize!$F$7,HS!G22*Inittialize!$F$8,HS!G23*Inittialize!$F$9,HS!G24*Inittialize!$F$10,HS!G25*Inittialize!$F$11,HS!G26*Inittialize!$F$12))</f>
        <v>-0.50875259201168144</v>
      </c>
      <c r="H16">
        <f>(SUM(HS!H49*Inittialize!$F$3,HS!H18*Inittialize!$F$4,HS!H19*Inittialize!$F$5,HS!H20*Inittialize!$F$6,HS!H21*Inittialize!$F$7,HS!H22*Inittialize!$F$8,HS!H23*Inittialize!$F$9,HS!H24*Inittialize!$F$10,HS!H25*Inittialize!$F$11,HS!H26*Inittialize!$F$12))</f>
        <v>-0.48348583187756294</v>
      </c>
      <c r="I16">
        <f>(SUM(HS!I49*Inittialize!$F$3,HS!I18*Inittialize!$F$4,HS!I19*Inittialize!$F$5,HS!I20*Inittialize!$F$6,HS!I21*Inittialize!$F$7,HS!I22*Inittialize!$F$8,HS!I23*Inittialize!$F$9,HS!I24*Inittialize!$F$10,HS!I25*Inittialize!$F$11,HS!I26*Inittialize!$F$12))</f>
        <v>-0.50598267464294744</v>
      </c>
      <c r="J16">
        <f>(SUM(HS!J49*Inittialize!$F$3,HS!J18*Inittialize!$F$4,HS!J19*Inittialize!$F$5,HS!J20*Inittialize!$F$6,HS!J21*Inittialize!$F$7,HS!J22*Inittialize!$F$8,HS!J23*Inittialize!$F$9,HS!J24*Inittialize!$F$10,HS!J25*Inittialize!$F$11,HS!J26*Inittialize!$F$12))</f>
        <v>-0.5536948902038471</v>
      </c>
      <c r="K16">
        <f>(SUM(HS!K49*Inittialize!$F$3,HS!K18*Inittialize!$F$4,HS!K19*Inittialize!$F$5,HS!K20*Inittialize!$F$6,HS!K21*Inittialize!$F$7,HS!K22*Inittialize!$F$8,HS!K23*Inittialize!$F$9,HS!K24*Inittialize!$F$10,HS!K25*Inittialize!$F$11,HS!K26*Inittialize!$F$12))</f>
        <v>-0.61051042847753678</v>
      </c>
    </row>
    <row r="17" spans="1:11" x14ac:dyDescent="0.3">
      <c r="A17">
        <v>18</v>
      </c>
      <c r="B17">
        <f>(SUM(HS!B50*Inittialize!$F$3,HS!B19*Inittialize!$F$4,HS!B20*Inittialize!$F$5,HS!B21*Inittialize!$F$6,HS!B22*Inittialize!$F$7,HS!B23*Inittialize!$F$8,HS!B24*Inittialize!$F$9,HS!B25*Inittialize!$F$10,HS!B26*Inittialize!$F$11,HS!B27*Inittialize!$F$12))</f>
        <v>-0.70435886158074457</v>
      </c>
      <c r="C17">
        <f>(SUM(HS!C50*Inittialize!$F$3,HS!C19*Inittialize!$F$4,HS!C20*Inittialize!$F$5,HS!C21*Inittialize!$F$6,HS!C22*Inittialize!$F$7,HS!C23*Inittialize!$F$8,HS!C24*Inittialize!$F$9,HS!C25*Inittialize!$F$10,HS!C26*Inittialize!$F$11,HS!C27*Inittialize!$F$12))</f>
        <v>-0.6224386325591178</v>
      </c>
      <c r="D17">
        <f>(SUM(HS!D50*Inittialize!$F$3,HS!D19*Inittialize!$F$4,HS!D20*Inittialize!$F$5,HS!D21*Inittialize!$F$6,HS!D22*Inittialize!$F$7,HS!D23*Inittialize!$F$8,HS!D24*Inittialize!$F$9,HS!D25*Inittialize!$F$10,HS!D26*Inittialize!$F$11,HS!D27*Inittialize!$F$12))</f>
        <v>-0.62000497014223144</v>
      </c>
      <c r="E17">
        <f>(SUM(HS!E50*Inittialize!$F$3,HS!E19*Inittialize!$F$4,HS!E20*Inittialize!$F$5,HS!E21*Inittialize!$F$6,HS!E22*Inittialize!$F$7,HS!E23*Inittialize!$F$8,HS!E24*Inittialize!$F$9,HS!E25*Inittialize!$F$10,HS!E26*Inittialize!$F$11,HS!E27*Inittialize!$F$12))</f>
        <v>-0.6174618323275779</v>
      </c>
      <c r="F17">
        <f>(SUM(HS!F50*Inittialize!$F$3,HS!F19*Inittialize!$F$4,HS!F20*Inittialize!$F$5,HS!F21*Inittialize!$F$6,HS!F22*Inittialize!$F$7,HS!F23*Inittialize!$F$8,HS!F24*Inittialize!$F$9,HS!F25*Inittialize!$F$10,HS!F26*Inittialize!$F$11,HS!F27*Inittialize!$F$12))</f>
        <v>-0.61525956758546441</v>
      </c>
      <c r="G17">
        <f>(SUM(HS!G50*Inittialize!$F$3,HS!G19*Inittialize!$F$4,HS!G20*Inittialize!$F$5,HS!G21*Inittialize!$F$6,HS!G22*Inittialize!$F$7,HS!G23*Inittialize!$F$8,HS!G24*Inittialize!$F$9,HS!G25*Inittialize!$F$10,HS!G26*Inittialize!$F$11,HS!G27*Inittialize!$F$12))</f>
        <v>-0.60747904709221201</v>
      </c>
      <c r="H17">
        <f>(SUM(HS!H50*Inittialize!$F$3,HS!H19*Inittialize!$F$4,HS!H20*Inittialize!$F$5,HS!H21*Inittialize!$F$6,HS!H22*Inittialize!$F$7,HS!H23*Inittialize!$F$8,HS!H24*Inittialize!$F$9,HS!H25*Inittialize!$F$10,HS!H26*Inittialize!$F$11,HS!H27*Inittialize!$F$12))</f>
        <v>-0.59114384474960535</v>
      </c>
      <c r="I17">
        <f>(SUM(HS!I50*Inittialize!$F$3,HS!I19*Inittialize!$F$4,HS!I20*Inittialize!$F$5,HS!I21*Inittialize!$F$6,HS!I22*Inittialize!$F$7,HS!I23*Inittialize!$F$8,HS!I24*Inittialize!$F$9,HS!I25*Inittialize!$F$10,HS!I26*Inittialize!$F$11,HS!I27*Inittialize!$F$12))</f>
        <v>-0.59105585530595706</v>
      </c>
      <c r="J17">
        <f>(SUM(HS!J50*Inittialize!$F$3,HS!J19*Inittialize!$F$4,HS!J20*Inittialize!$F$5,HS!J21*Inittialize!$F$6,HS!J22*Inittialize!$F$7,HS!J23*Inittialize!$F$8,HS!J24*Inittialize!$F$9,HS!J25*Inittialize!$F$10,HS!J26*Inittialize!$F$11,HS!J27*Inittialize!$F$12))</f>
        <v>-0.61652847815204459</v>
      </c>
      <c r="K17">
        <f>(SUM(HS!K50*Inittialize!$F$3,HS!K19*Inittialize!$F$4,HS!K20*Inittialize!$F$5,HS!K21*Inittialize!$F$6,HS!K22*Inittialize!$F$7,HS!K23*Inittialize!$F$8,HS!K24*Inittialize!$F$9,HS!K25*Inittialize!$F$10,HS!K26*Inittialize!$F$11,HS!K27*Inittialize!$F$12))</f>
        <v>-0.66885590300086295</v>
      </c>
    </row>
    <row r="18" spans="1:11" x14ac:dyDescent="0.3">
      <c r="A18">
        <v>19</v>
      </c>
      <c r="B18">
        <f>(SUM(HS!B51*Inittialize!$F$3,HS!B20*Inittialize!$F$4,HS!B21*Inittialize!$F$5,HS!B22*Inittialize!$F$6,HS!B23*Inittialize!$F$7,HS!B24*Inittialize!$F$8,HS!B25*Inittialize!$F$9,HS!B26*Inittialize!$F$10,HS!B27*Inittialize!$F$11,HS!B28*Inittialize!$F$12))</f>
        <v>-0.77984654203062687</v>
      </c>
      <c r="C18">
        <f>(SUM(HS!C51*Inittialize!$F$3,HS!C20*Inittialize!$F$4,HS!C21*Inittialize!$F$5,HS!C22*Inittialize!$F$6,HS!C23*Inittialize!$F$7,HS!C24*Inittialize!$F$8,HS!C25*Inittialize!$F$9,HS!C26*Inittialize!$F$10,HS!C27*Inittialize!$F$11,HS!C28*Inittialize!$F$12))</f>
        <v>-0.72907745456070161</v>
      </c>
      <c r="D18">
        <f>(SUM(HS!D51*Inittialize!$F$3,HS!D20*Inittialize!$F$4,HS!D21*Inittialize!$F$5,HS!D22*Inittialize!$F$6,HS!D23*Inittialize!$F$7,HS!D24*Inittialize!$F$8,HS!D25*Inittialize!$F$9,HS!D26*Inittialize!$F$10,HS!D27*Inittialize!$F$11,HS!D28*Inittialize!$F$12))</f>
        <v>-0.72803288834205926</v>
      </c>
      <c r="E18">
        <f>(SUM(HS!E51*Inittialize!$F$3,HS!E20*Inittialize!$F$4,HS!E21*Inittialize!$F$5,HS!E22*Inittialize!$F$6,HS!E23*Inittialize!$F$7,HS!E24*Inittialize!$F$8,HS!E25*Inittialize!$F$9,HS!E26*Inittialize!$F$10,HS!E27*Inittialize!$F$11,HS!E28*Inittialize!$F$12))</f>
        <v>-0.72693713423738537</v>
      </c>
      <c r="F18">
        <f>(SUM(HS!F51*Inittialize!$F$3,HS!F20*Inittialize!$F$4,HS!F21*Inittialize!$F$5,HS!F22*Inittialize!$F$6,HS!F23*Inittialize!$F$7,HS!F24*Inittialize!$F$8,HS!F25*Inittialize!$F$9,HS!F26*Inittialize!$F$10,HS!F27*Inittialize!$F$11,HS!F28*Inittialize!$F$12))</f>
        <v>-0.72599126790553226</v>
      </c>
      <c r="G18">
        <f>(SUM(HS!G51*Inittialize!$F$3,HS!G20*Inittialize!$F$4,HS!G21*Inittialize!$F$5,HS!G22*Inittialize!$F$6,HS!G23*Inittialize!$F$7,HS!G24*Inittialize!$F$8,HS!G25*Inittialize!$F$9,HS!G26*Inittialize!$F$10,HS!G27*Inittialize!$F$11,HS!G28*Inittialize!$F$12))</f>
        <v>-0.72255420661431358</v>
      </c>
      <c r="H18">
        <f>(SUM(HS!H51*Inittialize!$F$3,HS!H20*Inittialize!$F$4,HS!H21*Inittialize!$F$5,HS!H22*Inittialize!$F$6,HS!H23*Inittialize!$F$7,HS!H24*Inittialize!$F$8,HS!H25*Inittialize!$F$9,HS!H26*Inittialize!$F$10,HS!H27*Inittialize!$F$11,HS!H28*Inittialize!$F$12))</f>
        <v>-0.71544972903833093</v>
      </c>
      <c r="I18">
        <f>(SUM(HS!I51*Inittialize!$F$3,HS!I20*Inittialize!$F$4,HS!I21*Inittialize!$F$5,HS!I22*Inittialize!$F$6,HS!I23*Inittialize!$F$7,HS!I24*Inittialize!$F$8,HS!I25*Inittialize!$F$9,HS!I26*Inittialize!$F$10,HS!I27*Inittialize!$F$11,HS!I28*Inittialize!$F$12))</f>
        <v>-0.71365998363570271</v>
      </c>
      <c r="J18">
        <f>(SUM(HS!J51*Inittialize!$F$3,HS!J20*Inittialize!$F$4,HS!J21*Inittialize!$F$5,HS!J22*Inittialize!$F$6,HS!J23*Inittialize!$F$7,HS!J24*Inittialize!$F$8,HS!J25*Inittialize!$F$9,HS!J26*Inittialize!$F$10,HS!J27*Inittialize!$F$11,HS!J28*Inittialize!$F$12))</f>
        <v>-0.71557438254185846</v>
      </c>
      <c r="K18">
        <f>(SUM(HS!K51*Inittialize!$F$3,HS!K20*Inittialize!$F$4,HS!K21*Inittialize!$F$5,HS!K22*Inittialize!$F$6,HS!K23*Inittialize!$F$7,HS!K24*Inittialize!$F$8,HS!K25*Inittialize!$F$9,HS!K26*Inittialize!$F$10,HS!K27*Inittialize!$F$11,HS!K28*Inittialize!$F$12))</f>
        <v>-0.74434358345074514</v>
      </c>
    </row>
    <row r="19" spans="1:11" x14ac:dyDescent="0.3">
      <c r="A19">
        <v>20</v>
      </c>
      <c r="B19">
        <f>(SUM(HS!B52*Inittialize!$F$3,HS!B21*Inittialize!$F$4,HS!B22*Inittialize!$F$5,HS!B23*Inittialize!$F$6,HS!B24*Inittialize!$F$7,HS!B25*Inittialize!$F$8,HS!B26*Inittialize!$F$9,HS!B27*Inittialize!$F$10,HS!B28*Inittialize!$F$11,HS!B29*Inittialize!$F$12))</f>
        <v>-0.87247642840706496</v>
      </c>
      <c r="C19">
        <f>(SUM(HS!C52*Inittialize!$F$3,HS!C21*Inittialize!$F$4,HS!C22*Inittialize!$F$5,HS!C23*Inittialize!$F$6,HS!C24*Inittialize!$F$7,HS!C25*Inittialize!$F$8,HS!C26*Inittialize!$F$9,HS!C27*Inittialize!$F$10,HS!C28*Inittialize!$F$11,HS!C29*Inittialize!$F$12))</f>
        <v>-0.85523026803892011</v>
      </c>
      <c r="D19">
        <f>(SUM(HS!D52*Inittialize!$F$3,HS!D21*Inittialize!$F$4,HS!D22*Inittialize!$F$5,HS!D23*Inittialize!$F$6,HS!D24*Inittialize!$F$7,HS!D25*Inittialize!$F$8,HS!D26*Inittialize!$F$9,HS!D27*Inittialize!$F$10,HS!D28*Inittialize!$F$11,HS!D29*Inittialize!$F$12))</f>
        <v>-0.85497689559217316</v>
      </c>
      <c r="E19">
        <f>(SUM(HS!E52*Inittialize!$F$3,HS!E21*Inittialize!$F$4,HS!E22*Inittialize!$F$5,HS!E23*Inittialize!$F$6,HS!E24*Inittialize!$F$7,HS!E25*Inittialize!$F$8,HS!E26*Inittialize!$F$9,HS!E27*Inittialize!$F$10,HS!E28*Inittialize!$F$11,HS!E29*Inittialize!$F$12))</f>
        <v>-0.85471020823339083</v>
      </c>
      <c r="F19">
        <f>(SUM(HS!F52*Inittialize!$F$3,HS!F21*Inittialize!$F$4,HS!F22*Inittialize!$F$5,HS!F23*Inittialize!$F$6,HS!F24*Inittialize!$F$7,HS!F25*Inittialize!$F$8,HS!F26*Inittialize!$F$9,HS!F27*Inittialize!$F$10,HS!F28*Inittialize!$F$11,HS!F29*Inittialize!$F$12))</f>
        <v>-0.85448047487728618</v>
      </c>
      <c r="G19">
        <f>(SUM(HS!G52*Inittialize!$F$3,HS!G21*Inittialize!$F$4,HS!G22*Inittialize!$F$5,HS!G23*Inittialize!$F$6,HS!G24*Inittialize!$F$7,HS!G25*Inittialize!$F$8,HS!G26*Inittialize!$F$9,HS!G27*Inittialize!$F$10,HS!G28*Inittialize!$F$11,HS!G29*Inittialize!$F$12))</f>
        <v>-0.85362794278134002</v>
      </c>
      <c r="H19">
        <f>(SUM(HS!H52*Inittialize!$F$3,HS!H21*Inittialize!$F$4,HS!H22*Inittialize!$F$5,HS!H23*Inittialize!$F$6,HS!H24*Inittialize!$F$7,HS!H25*Inittialize!$F$8,HS!H26*Inittialize!$F$9,HS!H27*Inittialize!$F$10,HS!H28*Inittialize!$F$11,HS!H29*Inittialize!$F$12))</f>
        <v>-0.85185182338734444</v>
      </c>
      <c r="I19">
        <f>(SUM(HS!I52*Inittialize!$F$3,HS!I21*Inittialize!$F$4,HS!I22*Inittialize!$F$5,HS!I23*Inittialize!$F$6,HS!I24*Inittialize!$F$7,HS!I25*Inittialize!$F$8,HS!I26*Inittialize!$F$9,HS!I27*Inittialize!$F$10,HS!I28*Inittialize!$F$11,HS!I29*Inittialize!$F$12))</f>
        <v>-0.85149191898584875</v>
      </c>
      <c r="J19">
        <f>(SUM(HS!J52*Inittialize!$F$3,HS!J21*Inittialize!$F$4,HS!J22*Inittialize!$F$5,HS!J23*Inittialize!$F$6,HS!J24*Inittialize!$F$7,HS!J25*Inittialize!$F$8,HS!J26*Inittialize!$F$9,HS!J27*Inittialize!$F$10,HS!J28*Inittialize!$F$11,HS!J29*Inittialize!$F$12))</f>
        <v>-0.85083260337328892</v>
      </c>
      <c r="K19">
        <f>(SUM(HS!K52*Inittialize!$F$3,HS!K21*Inittialize!$F$4,HS!K22*Inittialize!$F$5,HS!K23*Inittialize!$F$6,HS!K24*Inittialize!$F$7,HS!K25*Inittialize!$F$8,HS!K26*Inittialize!$F$9,HS!K27*Inittialize!$F$10,HS!K28*Inittialize!$F$11,HS!K29*Inittialize!$F$12))</f>
        <v>-0.85472494911712427</v>
      </c>
    </row>
    <row r="20" spans="1:11" x14ac:dyDescent="0.3">
      <c r="A20">
        <v>21</v>
      </c>
      <c r="B20">
        <f>(SUM(HS!B21*Inittialize!$F$3,HS!B22*Inittialize!$F$4,HS!B23*Inittialize!$F$5,HS!B24*Inittialize!$F$6,HS!B25*Inittialize!$F$7,HS!B26*Inittialize!$F$8,HS!B27*Inittialize!$F$9,HS!B28*Inittialize!$F$10,HS!B29*Inittialize!$F$11,HS!B30*Inittialize!$F$12))</f>
        <v>-1</v>
      </c>
      <c r="C20">
        <f>(SUM(HS!C21*Inittialize!$F$3,HS!C22*Inittialize!$F$4,HS!C23*Inittialize!$F$5,HS!C24*Inittialize!$F$6,HS!C25*Inittialize!$F$7,HS!C26*Inittialize!$F$8,HS!C27*Inittialize!$F$9,HS!C28*Inittialize!$F$10,HS!C29*Inittialize!$F$11,HS!C30*Inittialize!$F$12))</f>
        <v>-1</v>
      </c>
      <c r="D20">
        <f>(SUM(HS!D21*Inittialize!$F$3,HS!D22*Inittialize!$F$4,HS!D23*Inittialize!$F$5,HS!D24*Inittialize!$F$6,HS!D25*Inittialize!$F$7,HS!D26*Inittialize!$F$8,HS!D27*Inittialize!$F$9,HS!D28*Inittialize!$F$10,HS!D29*Inittialize!$F$11,HS!D30*Inittialize!$F$12))</f>
        <v>-1</v>
      </c>
      <c r="E20">
        <f>(SUM(HS!E21*Inittialize!$F$3,HS!E22*Inittialize!$F$4,HS!E23*Inittialize!$F$5,HS!E24*Inittialize!$F$6,HS!E25*Inittialize!$F$7,HS!E26*Inittialize!$F$8,HS!E27*Inittialize!$F$9,HS!E28*Inittialize!$F$10,HS!E29*Inittialize!$F$11,HS!E30*Inittialize!$F$12))</f>
        <v>-1</v>
      </c>
      <c r="F20">
        <f>(SUM(HS!F21*Inittialize!$F$3,HS!F22*Inittialize!$F$4,HS!F23*Inittialize!$F$5,HS!F24*Inittialize!$F$6,HS!F25*Inittialize!$F$7,HS!F26*Inittialize!$F$8,HS!F27*Inittialize!$F$9,HS!F28*Inittialize!$F$10,HS!F29*Inittialize!$F$11,HS!F30*Inittialize!$F$12))</f>
        <v>-1</v>
      </c>
      <c r="G20">
        <f>(SUM(HS!G21*Inittialize!$F$3,HS!G22*Inittialize!$F$4,HS!G23*Inittialize!$F$5,HS!G24*Inittialize!$F$6,HS!G25*Inittialize!$F$7,HS!G26*Inittialize!$F$8,HS!G27*Inittialize!$F$9,HS!G28*Inittialize!$F$10,HS!G29*Inittialize!$F$11,HS!G30*Inittialize!$F$12))</f>
        <v>-1</v>
      </c>
      <c r="H20">
        <f>(SUM(HS!H21*Inittialize!$F$3,HS!H22*Inittialize!$F$4,HS!H23*Inittialize!$F$5,HS!H24*Inittialize!$F$6,HS!H25*Inittialize!$F$7,HS!H26*Inittialize!$F$8,HS!H27*Inittialize!$F$9,HS!H28*Inittialize!$F$10,HS!H29*Inittialize!$F$11,HS!H30*Inittialize!$F$12))</f>
        <v>-1</v>
      </c>
      <c r="I20">
        <f>(SUM(HS!I21*Inittialize!$F$3,HS!I22*Inittialize!$F$4,HS!I23*Inittialize!$F$5,HS!I24*Inittialize!$F$6,HS!I25*Inittialize!$F$7,HS!I26*Inittialize!$F$8,HS!I27*Inittialize!$F$9,HS!I28*Inittialize!$F$10,HS!I29*Inittialize!$F$11,HS!I30*Inittialize!$F$12))</f>
        <v>-1</v>
      </c>
      <c r="J20">
        <f>(SUM(HS!J21*Inittialize!$F$3,HS!J22*Inittialize!$F$4,HS!J23*Inittialize!$F$5,HS!J24*Inittialize!$F$6,HS!J25*Inittialize!$F$7,HS!J26*Inittialize!$F$8,HS!J27*Inittialize!$F$9,HS!J28*Inittialize!$F$10,HS!J29*Inittialize!$F$11,HS!J30*Inittialize!$F$12))</f>
        <v>-1</v>
      </c>
      <c r="K20">
        <f>(SUM(HS!K21*Inittialize!$F$3,HS!K22*Inittialize!$F$4,HS!K23*Inittialize!$F$5,HS!K24*Inittialize!$F$6,HS!K25*Inittialize!$F$7,HS!K26*Inittialize!$F$8,HS!K27*Inittialize!$F$9,HS!K28*Inittialize!$F$10,HS!K29*Inittialize!$F$11,HS!K30*Inittialize!$F$12))</f>
        <v>-1</v>
      </c>
    </row>
    <row r="21" spans="1:11" x14ac:dyDescent="0.3">
      <c r="A21">
        <v>22</v>
      </c>
      <c r="B21">
        <v>-1</v>
      </c>
      <c r="C21">
        <v>-1</v>
      </c>
      <c r="D21">
        <v>-1</v>
      </c>
      <c r="E21">
        <v>-1</v>
      </c>
      <c r="F21">
        <v>-1</v>
      </c>
      <c r="G21">
        <v>-1</v>
      </c>
      <c r="H21">
        <v>-1</v>
      </c>
      <c r="I21">
        <v>-1</v>
      </c>
      <c r="J21">
        <v>-1</v>
      </c>
      <c r="K21">
        <v>-1</v>
      </c>
    </row>
    <row r="22" spans="1:11" x14ac:dyDescent="0.3">
      <c r="A22">
        <v>23</v>
      </c>
      <c r="B22">
        <v>-1</v>
      </c>
      <c r="C22">
        <v>-1</v>
      </c>
      <c r="D22">
        <v>-1</v>
      </c>
      <c r="E22">
        <v>-1</v>
      </c>
      <c r="F22">
        <v>-1</v>
      </c>
      <c r="G22">
        <v>-1</v>
      </c>
      <c r="H22">
        <v>-1</v>
      </c>
      <c r="I22">
        <v>-1</v>
      </c>
      <c r="J22">
        <v>-1</v>
      </c>
      <c r="K22">
        <v>-1</v>
      </c>
    </row>
    <row r="23" spans="1:11" x14ac:dyDescent="0.3">
      <c r="A23">
        <v>24</v>
      </c>
      <c r="B23">
        <v>-1</v>
      </c>
      <c r="C23">
        <v>-1</v>
      </c>
      <c r="D23">
        <v>-1</v>
      </c>
      <c r="E23">
        <v>-1</v>
      </c>
      <c r="F23">
        <v>-1</v>
      </c>
      <c r="G23">
        <v>-1</v>
      </c>
      <c r="H23">
        <v>-1</v>
      </c>
      <c r="I23">
        <v>-1</v>
      </c>
      <c r="J23">
        <v>-1</v>
      </c>
      <c r="K23">
        <v>-1</v>
      </c>
    </row>
    <row r="24" spans="1:11" x14ac:dyDescent="0.3">
      <c r="A24">
        <v>25</v>
      </c>
      <c r="B24">
        <v>-1</v>
      </c>
      <c r="C24">
        <v>-1</v>
      </c>
      <c r="D24">
        <v>-1</v>
      </c>
      <c r="E24">
        <v>-1</v>
      </c>
      <c r="F24">
        <v>-1</v>
      </c>
      <c r="G24">
        <v>-1</v>
      </c>
      <c r="H24">
        <v>-1</v>
      </c>
      <c r="I24">
        <v>-1</v>
      </c>
      <c r="J24">
        <v>-1</v>
      </c>
      <c r="K24">
        <v>-1</v>
      </c>
    </row>
    <row r="25" spans="1:11" x14ac:dyDescent="0.3">
      <c r="A25">
        <v>26</v>
      </c>
      <c r="B25">
        <v>-1</v>
      </c>
      <c r="C25">
        <v>-1</v>
      </c>
      <c r="D25">
        <v>-1</v>
      </c>
      <c r="E25">
        <v>-1</v>
      </c>
      <c r="F25">
        <v>-1</v>
      </c>
      <c r="G25">
        <v>-1</v>
      </c>
      <c r="H25">
        <v>-1</v>
      </c>
      <c r="I25">
        <v>-1</v>
      </c>
      <c r="J25">
        <v>-1</v>
      </c>
      <c r="K25">
        <v>-1</v>
      </c>
    </row>
    <row r="26" spans="1:11" x14ac:dyDescent="0.3">
      <c r="A26">
        <v>27</v>
      </c>
      <c r="B26">
        <v>-1</v>
      </c>
      <c r="C26">
        <v>-1</v>
      </c>
      <c r="D26">
        <v>-1</v>
      </c>
      <c r="E26">
        <v>-1</v>
      </c>
      <c r="F26">
        <v>-1</v>
      </c>
      <c r="G26">
        <v>-1</v>
      </c>
      <c r="H26">
        <v>-1</v>
      </c>
      <c r="I26">
        <v>-1</v>
      </c>
      <c r="J26">
        <v>-1</v>
      </c>
      <c r="K26">
        <v>-1</v>
      </c>
    </row>
    <row r="27" spans="1:11" x14ac:dyDescent="0.3">
      <c r="A27">
        <v>28</v>
      </c>
      <c r="B27">
        <v>-1</v>
      </c>
      <c r="C27">
        <v>-1</v>
      </c>
      <c r="D27">
        <v>-1</v>
      </c>
      <c r="E27">
        <v>-1</v>
      </c>
      <c r="F27">
        <v>-1</v>
      </c>
      <c r="G27">
        <v>-1</v>
      </c>
      <c r="H27">
        <v>-1</v>
      </c>
      <c r="I27">
        <v>-1</v>
      </c>
      <c r="J27">
        <v>-1</v>
      </c>
      <c r="K27">
        <v>-1</v>
      </c>
    </row>
    <row r="28" spans="1:11" x14ac:dyDescent="0.3">
      <c r="A28">
        <v>29</v>
      </c>
      <c r="B28">
        <v>-1</v>
      </c>
      <c r="C28">
        <v>-1</v>
      </c>
      <c r="D28">
        <v>-1</v>
      </c>
      <c r="E28">
        <v>-1</v>
      </c>
      <c r="F28">
        <v>-1</v>
      </c>
      <c r="G28">
        <v>-1</v>
      </c>
      <c r="H28">
        <v>-1</v>
      </c>
      <c r="I28">
        <v>-1</v>
      </c>
      <c r="J28">
        <v>-1</v>
      </c>
      <c r="K28">
        <v>-1</v>
      </c>
    </row>
    <row r="29" spans="1:11" x14ac:dyDescent="0.3">
      <c r="A29">
        <v>30</v>
      </c>
      <c r="B29">
        <v>-1</v>
      </c>
      <c r="C29">
        <v>-1</v>
      </c>
      <c r="D29">
        <v>-1</v>
      </c>
      <c r="E29">
        <v>-1</v>
      </c>
      <c r="F29">
        <v>-1</v>
      </c>
      <c r="G29">
        <v>-1</v>
      </c>
      <c r="H29">
        <v>-1</v>
      </c>
      <c r="I29">
        <v>-1</v>
      </c>
      <c r="J29">
        <v>-1</v>
      </c>
      <c r="K29">
        <v>-1</v>
      </c>
    </row>
    <row r="30" spans="1:11" x14ac:dyDescent="0.3">
      <c r="A30">
        <v>31</v>
      </c>
      <c r="B30">
        <v>-1</v>
      </c>
      <c r="C30">
        <v>-1</v>
      </c>
      <c r="D30">
        <v>-1</v>
      </c>
      <c r="E30">
        <v>-1</v>
      </c>
      <c r="F30">
        <v>-1</v>
      </c>
      <c r="G30">
        <v>-1</v>
      </c>
      <c r="H30">
        <v>-1</v>
      </c>
      <c r="I30">
        <v>-1</v>
      </c>
      <c r="J30">
        <v>-1</v>
      </c>
      <c r="K30">
        <v>-1</v>
      </c>
    </row>
    <row r="32" spans="1:11" x14ac:dyDescent="0.3">
      <c r="A32" t="s">
        <v>4</v>
      </c>
      <c r="B32">
        <v>1</v>
      </c>
      <c r="C32">
        <v>2</v>
      </c>
      <c r="D32">
        <v>3</v>
      </c>
      <c r="E32">
        <v>4</v>
      </c>
      <c r="F32">
        <v>5</v>
      </c>
      <c r="G32">
        <v>6</v>
      </c>
      <c r="H32">
        <v>7</v>
      </c>
      <c r="I32">
        <v>8</v>
      </c>
      <c r="J32">
        <v>9</v>
      </c>
      <c r="K32">
        <v>10</v>
      </c>
    </row>
    <row r="33" spans="1:11" x14ac:dyDescent="0.3">
      <c r="A33">
        <v>12</v>
      </c>
      <c r="B33">
        <f>(SUM(HS!B34*Inittialize!$F$3,HS!B35*Inittialize!$F$4,HS!B36*Inittialize!$F$5,HS!B37*Inittialize!$F$6,HS!B38*Inittialize!$F$7,HS!B39*Inittialize!$F$8,HS!B40*Inittialize!$F$9,HS!B41*Inittialize!$F$10,HS!B42*Inittialize!$F$11,HS!B43*Inittialize!$F$12))</f>
        <v>-0.2052135310715586</v>
      </c>
      <c r="C33">
        <f>(SUM(HS!C34*Inittialize!$F$3,HS!C35*Inittialize!$F$4,HS!C36*Inittialize!$F$5,HS!C37*Inittialize!$F$6,HS!C38*Inittialize!$F$7,HS!C39*Inittialize!$F$8,HS!C40*Inittialize!$F$9,HS!C41*Inittialize!$F$10,HS!C42*Inittialize!$F$11,HS!C43*Inittialize!$F$12))</f>
        <v>8.1836216051656099E-2</v>
      </c>
      <c r="D33">
        <f>(SUM(HS!D34*Inittialize!$F$3,HS!D35*Inittialize!$F$4,HS!D36*Inittialize!$F$5,HS!D37*Inittialize!$F$6,HS!D38*Inittialize!$F$7,HS!D39*Inittialize!$F$8,HS!D40*Inittialize!$F$9,HS!D41*Inittialize!$F$10,HS!D42*Inittialize!$F$11,HS!D43*Inittialize!$F$12))</f>
        <v>0.10350704654207785</v>
      </c>
      <c r="E33">
        <f>(SUM(HS!E34*Inittialize!$F$3,HS!E35*Inittialize!$F$4,HS!E36*Inittialize!$F$5,HS!E37*Inittialize!$F$6,HS!E38*Inittialize!$F$7,HS!E39*Inittialize!$F$8,HS!E40*Inittialize!$F$9,HS!E41*Inittialize!$F$10,HS!E42*Inittialize!$F$11,HS!E43*Inittialize!$F$12))</f>
        <v>0.12659562809256975</v>
      </c>
      <c r="F33">
        <f>(SUM(HS!F34*Inittialize!$F$3,HS!F35*Inittialize!$F$4,HS!F36*Inittialize!$F$5,HS!F37*Inittialize!$F$6,HS!F38*Inittialize!$F$7,HS!F39*Inittialize!$F$8,HS!F40*Inittialize!$F$9,HS!F41*Inittialize!$F$10,HS!F42*Inittialize!$F$11,HS!F43*Inittialize!$F$12))</f>
        <v>0.15648238458465505</v>
      </c>
      <c r="G33">
        <f>(SUM(HS!G34*Inittialize!$F$3,HS!G35*Inittialize!$F$4,HS!G36*Inittialize!$F$5,HS!G37*Inittialize!$F$6,HS!G38*Inittialize!$F$7,HS!G39*Inittialize!$F$8,HS!G40*Inittialize!$F$9,HS!G41*Inittialize!$F$10,HS!G42*Inittialize!$F$11,HS!G43*Inittialize!$F$12))</f>
        <v>0.18595361333225541</v>
      </c>
      <c r="H33">
        <f>(SUM(HS!H34*Inittialize!$F$3,HS!H35*Inittialize!$F$4,HS!H36*Inittialize!$F$5,HS!H37*Inittialize!$F$6,HS!H38*Inittialize!$F$7,HS!H39*Inittialize!$F$8,HS!H40*Inittialize!$F$9,HS!H41*Inittialize!$F$10,HS!H42*Inittialize!$F$11,HS!H43*Inittialize!$F$12))</f>
        <v>0.16547293077063502</v>
      </c>
      <c r="I33">
        <f>(SUM(HS!I34*Inittialize!$F$3,HS!I35*Inittialize!$F$4,HS!I36*Inittialize!$F$5,HS!I37*Inittialize!$F$6,HS!I38*Inittialize!$F$7,HS!I39*Inittialize!$F$8,HS!I40*Inittialize!$F$9,HS!I41*Inittialize!$F$10,HS!I42*Inittialize!$F$11,HS!I43*Inittialize!$F$12))</f>
        <v>9.5115020927032348E-2</v>
      </c>
      <c r="J33">
        <f>(SUM(HS!J34*Inittialize!$F$3,HS!J35*Inittialize!$F$4,HS!J36*Inittialize!$F$5,HS!J37*Inittialize!$F$6,HS!J38*Inittialize!$F$7,HS!J39*Inittialize!$F$8,HS!J40*Inittialize!$F$9,HS!J41*Inittialize!$F$10,HS!J42*Inittialize!$F$11,HS!J43*Inittialize!$F$12))</f>
        <v>6.5790841226834318E-5</v>
      </c>
      <c r="K33">
        <f>(SUM(HS!K34*Inittialize!$F$3,HS!K35*Inittialize!$F$4,HS!K36*Inittialize!$F$5,HS!K37*Inittialize!$F$6,HS!K38*Inittialize!$F$7,HS!K39*Inittialize!$F$8,HS!K40*Inittialize!$F$9,HS!K41*Inittialize!$F$10,HS!K42*Inittialize!$F$11,HS!K43*Inittialize!$F$12))</f>
        <v>-0.12808280155666146</v>
      </c>
    </row>
    <row r="34" spans="1:11" x14ac:dyDescent="0.3">
      <c r="A34">
        <v>13</v>
      </c>
      <c r="B34">
        <f>(SUM(HS!B35*Inittialize!$F$3,HS!B36*Inittialize!$F$4,HS!B37*Inittialize!$F$5,HS!B38*Inittialize!$F$6,HS!B39*Inittialize!$F$7,HS!B40*Inittialize!$F$8,HS!B41*Inittialize!$F$9,HS!B42*Inittialize!$F$10,HS!B43*Inittialize!$F$11,HS!B44*Inittialize!$F$12))</f>
        <v>-0.2347217780244493</v>
      </c>
      <c r="C34">
        <f>(SUM(HS!C35*Inittialize!$F$3,HS!C36*Inittialize!$F$4,HS!C37*Inittialize!$F$5,HS!C38*Inittialize!$F$6,HS!C39*Inittialize!$F$7,HS!C40*Inittialize!$F$8,HS!C41*Inittialize!$F$9,HS!C42*Inittialize!$F$10,HS!C43*Inittialize!$F$11,HS!C44*Inittialize!$F$12))</f>
        <v>4.6636132695309557E-2</v>
      </c>
      <c r="D34">
        <f>(SUM(HS!D35*Inittialize!$F$3,HS!D36*Inittialize!$F$4,HS!D37*Inittialize!$F$5,HS!D38*Inittialize!$F$6,HS!D39*Inittialize!$F$7,HS!D40*Inittialize!$F$8,HS!D41*Inittialize!$F$9,HS!D42*Inittialize!$F$10,HS!D43*Inittialize!$F$11,HS!D44*Inittialize!$F$12))</f>
        <v>7.4118813392744121E-2</v>
      </c>
      <c r="E34">
        <f>(SUM(HS!E35*Inittialize!$F$3,HS!E36*Inittialize!$F$4,HS!E37*Inittialize!$F$5,HS!E38*Inittialize!$F$6,HS!E39*Inittialize!$F$7,HS!E40*Inittialize!$F$8,HS!E41*Inittialize!$F$9,HS!E42*Inittialize!$F$10,HS!E43*Inittialize!$F$11,HS!E44*Inittialize!$F$12))</f>
        <v>0.10247714687203517</v>
      </c>
      <c r="F34">
        <f>(SUM(HS!F35*Inittialize!$F$3,HS!F36*Inittialize!$F$4,HS!F37*Inittialize!$F$5,HS!F38*Inittialize!$F$6,HS!F39*Inittialize!$F$7,HS!F40*Inittialize!$F$8,HS!F41*Inittialize!$F$9,HS!F42*Inittialize!$F$10,HS!F43*Inittialize!$F$11,HS!F44*Inittialize!$F$12))</f>
        <v>0.13336273848321714</v>
      </c>
      <c r="G34">
        <f>(SUM(HS!G35*Inittialize!$F$3,HS!G36*Inittialize!$F$4,HS!G37*Inittialize!$F$5,HS!G38*Inittialize!$F$6,HS!G39*Inittialize!$F$7,HS!G40*Inittialize!$F$8,HS!G41*Inittialize!$F$9,HS!G42*Inittialize!$F$10,HS!G43*Inittialize!$F$11,HS!G44*Inittialize!$F$12))</f>
        <v>0.16169271124923684</v>
      </c>
      <c r="H34">
        <f>(SUM(HS!H35*Inittialize!$F$3,HS!H36*Inittialize!$F$4,HS!H37*Inittialize!$F$5,HS!H38*Inittialize!$F$6,HS!H39*Inittialize!$F$7,HS!H40*Inittialize!$F$8,HS!H41*Inittialize!$F$9,HS!H42*Inittialize!$F$10,HS!H43*Inittialize!$F$11,HS!H44*Inittialize!$F$12))</f>
        <v>0.12238569517899199</v>
      </c>
      <c r="I34">
        <f>(SUM(HS!I35*Inittialize!$F$3,HS!I36*Inittialize!$F$4,HS!I37*Inittialize!$F$5,HS!I38*Inittialize!$F$6,HS!I39*Inittialize!$F$7,HS!I40*Inittialize!$F$8,HS!I41*Inittialize!$F$9,HS!I42*Inittialize!$F$10,HS!I43*Inittialize!$F$11,HS!I44*Inittialize!$F$12))</f>
        <v>5.4057070196311383E-2</v>
      </c>
      <c r="J34">
        <f>(SUM(HS!J35*Inittialize!$F$3,HS!J36*Inittialize!$F$4,HS!J37*Inittialize!$F$5,HS!J38*Inittialize!$F$6,HS!J39*Inittialize!$F$7,HS!J40*Inittialize!$F$8,HS!J41*Inittialize!$F$9,HS!J42*Inittialize!$F$10,HS!J43*Inittialize!$F$11,HS!J44*Inittialize!$F$12))</f>
        <v>-3.7694688127479961E-2</v>
      </c>
      <c r="K34">
        <f>(SUM(HS!K35*Inittialize!$F$3,HS!K36*Inittialize!$F$4,HS!K37*Inittialize!$F$5,HS!K38*Inittialize!$F$6,HS!K39*Inittialize!$F$7,HS!K40*Inittialize!$F$8,HS!K41*Inittialize!$F$9,HS!K42*Inittialize!$F$10,HS!K43*Inittialize!$F$11,HS!K44*Inittialize!$F$12))</f>
        <v>-0.16080628455762785</v>
      </c>
    </row>
    <row r="35" spans="1:11" x14ac:dyDescent="0.3">
      <c r="A35">
        <v>14</v>
      </c>
      <c r="B35">
        <f>(SUM(HS!B36*Inittialize!$F$3,HS!B37*Inittialize!$F$4,HS!B38*Inittialize!$F$5,HS!B39*Inittialize!$F$6,HS!B40*Inittialize!$F$7,HS!B41*Inittialize!$F$8,HS!B42*Inittialize!$F$9,HS!B43*Inittialize!$F$10,HS!B44*Inittialize!$F$11,HS!B45*Inittialize!$F$12))</f>
        <v>-0.26406959413166398</v>
      </c>
      <c r="C35">
        <f>(SUM(HS!C36*Inittialize!$F$3,HS!C37*Inittialize!$F$4,HS!C38*Inittialize!$F$5,HS!C39*Inittialize!$F$6,HS!C40*Inittialize!$F$7,HS!C41*Inittialize!$F$8,HS!C42*Inittialize!$F$9,HS!C43*Inittialize!$F$10,HS!C44*Inittialize!$F$11,HS!C45*Inittialize!$F$12))</f>
        <v>2.2391856987839076E-2</v>
      </c>
      <c r="D35">
        <f>(SUM(HS!D36*Inittialize!$F$3,HS!D37*Inittialize!$F$4,HS!D38*Inittialize!$F$5,HS!D39*Inittialize!$F$6,HS!D40*Inittialize!$F$7,HS!D41*Inittialize!$F$8,HS!D42*Inittialize!$F$9,HS!D43*Inittialize!$F$10,HS!D44*Inittialize!$F$11,HS!D45*Inittialize!$F$12))</f>
        <v>5.0806738919282862E-2</v>
      </c>
      <c r="E35">
        <f>(SUM(HS!E36*Inittialize!$F$3,HS!E37*Inittialize!$F$4,HS!E38*Inittialize!$F$5,HS!E39*Inittialize!$F$6,HS!E40*Inittialize!$F$7,HS!E41*Inittialize!$F$8,HS!E42*Inittialize!$F$9,HS!E43*Inittialize!$F$10,HS!E44*Inittialize!$F$11,HS!E45*Inittialize!$F$12))</f>
        <v>8.0081414310110191E-2</v>
      </c>
      <c r="F35">
        <f>(SUM(HS!F36*Inittialize!$F$3,HS!F37*Inittialize!$F$4,HS!F38*Inittialize!$F$5,HS!F39*Inittialize!$F$6,HS!F40*Inittialize!$F$7,HS!F41*Inittialize!$F$8,HS!F42*Inittialize!$F$9,HS!F43*Inittialize!$F$10,HS!F44*Inittialize!$F$11,HS!F45*Inittialize!$F$12))</f>
        <v>0.11189449567473911</v>
      </c>
      <c r="G35">
        <f>(SUM(HS!G36*Inittialize!$F$3,HS!G37*Inittialize!$F$4,HS!G38*Inittialize!$F$5,HS!G39*Inittialize!$F$6,HS!G40*Inittialize!$F$7,HS!G41*Inittialize!$F$8,HS!G42*Inittialize!$F$9,HS!G43*Inittialize!$F$10,HS!G44*Inittialize!$F$11,HS!G45*Inittialize!$F$12))</f>
        <v>0.13916473074357671</v>
      </c>
      <c r="H35">
        <f>(SUM(HS!H36*Inittialize!$F$3,HS!H37*Inittialize!$F$4,HS!H38*Inittialize!$F$5,HS!H39*Inittialize!$F$6,HS!H40*Inittialize!$F$7,HS!H41*Inittialize!$F$8,HS!H42*Inittialize!$F$9,HS!H43*Inittialize!$F$10,HS!H44*Inittialize!$F$11,HS!H45*Inittialize!$F$12))</f>
        <v>7.9507488494468218E-2</v>
      </c>
      <c r="I35">
        <f>(SUM(HS!I36*Inittialize!$F$3,HS!I37*Inittialize!$F$4,HS!I38*Inittialize!$F$5,HS!I39*Inittialize!$F$6,HS!I40*Inittialize!$F$7,HS!I41*Inittialize!$F$8,HS!I42*Inittialize!$F$9,HS!I43*Inittialize!$F$10,HS!I44*Inittialize!$F$11,HS!I45*Inittialize!$F$12))</f>
        <v>1.3277219463208506E-2</v>
      </c>
      <c r="J35">
        <f>(SUM(HS!J36*Inittialize!$F$3,HS!J37*Inittialize!$F$4,HS!J38*Inittialize!$F$5,HS!J39*Inittialize!$F$6,HS!J40*Inittialize!$F$7,HS!J41*Inittialize!$F$8,HS!J42*Inittialize!$F$9,HS!J43*Inittialize!$F$10,HS!J44*Inittialize!$F$11,HS!J45*Inittialize!$F$12))</f>
        <v>-7.5163189441683903E-2</v>
      </c>
      <c r="K35">
        <f>(SUM(HS!K36*Inittialize!$F$3,HS!K37*Inittialize!$F$4,HS!K38*Inittialize!$F$5,HS!K39*Inittialize!$F$6,HS!K40*Inittialize!$F$7,HS!K41*Inittialize!$F$8,HS!K42*Inittialize!$F$9,HS!K43*Inittialize!$F$10,HS!K44*Inittialize!$F$11,HS!K45*Inittialize!$F$12))</f>
        <v>-0.19330354140765696</v>
      </c>
    </row>
    <row r="36" spans="1:11" x14ac:dyDescent="0.3">
      <c r="A36">
        <v>15</v>
      </c>
      <c r="B36">
        <f>(SUM(HS!B37*Inittialize!$F$3,HS!B38*Inittialize!$F$4,HS!B39*Inittialize!$F$5,HS!B40*Inittialize!$F$6,HS!B41*Inittialize!$F$7,HS!B42*Inittialize!$F$8,HS!B43*Inittialize!$F$9,HS!B44*Inittialize!$F$10,HS!B45*Inittialize!$F$11,HS!B46*Inittialize!$F$12))</f>
        <v>-0.29312934580507016</v>
      </c>
      <c r="C36">
        <f>(SUM(HS!C37*Inittialize!$F$3,HS!C38*Inittialize!$F$4,HS!C39*Inittialize!$F$5,HS!C40*Inittialize!$F$6,HS!C41*Inittialize!$F$7,HS!C42*Inittialize!$F$8,HS!C43*Inittialize!$F$9,HS!C44*Inittialize!$F$10,HS!C45*Inittialize!$F$11,HS!C46*Inittialize!$F$12))</f>
        <v>-1.2068474052642775E-4</v>
      </c>
      <c r="D36">
        <f>(SUM(HS!D37*Inittialize!$F$3,HS!D38*Inittialize!$F$4,HS!D39*Inittialize!$F$5,HS!D40*Inittialize!$F$6,HS!D41*Inittialize!$F$7,HS!D42*Inittialize!$F$8,HS!D43*Inittialize!$F$9,HS!D44*Inittialize!$F$10,HS!D45*Inittialize!$F$11,HS!D46*Inittialize!$F$12))</f>
        <v>2.9159812622497394E-2</v>
      </c>
      <c r="E36">
        <f>(SUM(HS!E37*Inittialize!$F$3,HS!E38*Inittialize!$F$4,HS!E39*Inittialize!$F$5,HS!E40*Inittialize!$F$6,HS!E41*Inittialize!$F$7,HS!E42*Inittialize!$F$8,HS!E43*Inittialize!$F$9,HS!E44*Inittialize!$F$10,HS!E45*Inittialize!$F$11,HS!E46*Inittialize!$F$12))</f>
        <v>5.9285376931179856E-2</v>
      </c>
      <c r="F36">
        <f>(SUM(HS!F37*Inittialize!$F$3,HS!F38*Inittialize!$F$4,HS!F39*Inittialize!$F$5,HS!F40*Inittialize!$F$6,HS!F41*Inittialize!$F$7,HS!F42*Inittialize!$F$8,HS!F43*Inittialize!$F$9,HS!F44*Inittialize!$F$10,HS!F45*Inittialize!$F$11,HS!F46*Inittialize!$F$12))</f>
        <v>9.1959698781152371E-2</v>
      </c>
      <c r="G36">
        <f>(SUM(HS!G37*Inittialize!$F$3,HS!G38*Inittialize!$F$4,HS!G39*Inittialize!$F$5,HS!G40*Inittialize!$F$6,HS!G41*Inittialize!$F$7,HS!G42*Inittialize!$F$8,HS!G43*Inittialize!$F$9,HS!G44*Inittialize!$F$10,HS!G45*Inittialize!$F$11,HS!G46*Inittialize!$F$12))</f>
        <v>0.11824589170260662</v>
      </c>
      <c r="H36">
        <f>(SUM(HS!H37*Inittialize!$F$3,HS!H38*Inittialize!$F$4,HS!H39*Inittialize!$F$5,HS!H40*Inittialize!$F$6,HS!H41*Inittialize!$F$7,HS!H42*Inittialize!$F$8,HS!H43*Inittialize!$F$9,HS!H44*Inittialize!$F$10,HS!H45*Inittialize!$F$11,HS!H46*Inittialize!$F$12))</f>
        <v>3.7028282279269284E-2</v>
      </c>
      <c r="I36">
        <f>(SUM(HS!I37*Inittialize!$F$3,HS!I38*Inittialize!$F$4,HS!I39*Inittialize!$F$5,HS!I40*Inittialize!$F$6,HS!I41*Inittialize!$F$7,HS!I42*Inittialize!$F$8,HS!I43*Inittialize!$F$9,HS!I44*Inittialize!$F$10,HS!I45*Inittialize!$F$11,HS!I46*Inittialize!$F$12))</f>
        <v>-2.7054780502901651E-2</v>
      </c>
      <c r="J36">
        <f>(SUM(HS!J37*Inittialize!$F$3,HS!J38*Inittialize!$F$4,HS!J39*Inittialize!$F$5,HS!J40*Inittialize!$F$6,HS!J41*Inittialize!$F$7,HS!J42*Inittialize!$F$8,HS!J43*Inittialize!$F$9,HS!J44*Inittialize!$F$10,HS!J45*Inittialize!$F$11,HS!J46*Inittialize!$F$12))</f>
        <v>-0.11218876868994296</v>
      </c>
      <c r="K36">
        <f>(SUM(HS!K37*Inittialize!$F$3,HS!K38*Inittialize!$F$4,HS!K39*Inittialize!$F$5,HS!K40*Inittialize!$F$6,HS!K41*Inittialize!$F$7,HS!K42*Inittialize!$F$8,HS!K43*Inittialize!$F$9,HS!K44*Inittialize!$F$10,HS!K45*Inittialize!$F$11,HS!K46*Inittialize!$F$12))</f>
        <v>-0.22543993358238781</v>
      </c>
    </row>
    <row r="37" spans="1:11" x14ac:dyDescent="0.3">
      <c r="A37">
        <v>16</v>
      </c>
      <c r="B37">
        <f>(SUM(HS!B38*Inittialize!$F$3,HS!B39*Inittialize!$F$4,HS!B40*Inittialize!$F$5,HS!B41*Inittialize!$F$6,HS!B42*Inittialize!$F$7,HS!B43*Inittialize!$F$8,HS!B44*Inittialize!$F$9,HS!B45*Inittialize!$F$10,HS!B46*Inittialize!$F$11,HS!B47*Inittialize!$F$12))</f>
        <v>-0.31409107314591789</v>
      </c>
      <c r="C37">
        <f>(SUM(HS!C38*Inittialize!$F$3,HS!C39*Inittialize!$F$4,HS!C40*Inittialize!$F$5,HS!C41*Inittialize!$F$6,HS!C42*Inittialize!$F$7,HS!C43*Inittialize!$F$8,HS!C44*Inittialize!$F$9,HS!C45*Inittialize!$F$10,HS!C46*Inittialize!$F$11,HS!C47*Inittialize!$F$12))</f>
        <v>-2.1025187774008636E-2</v>
      </c>
      <c r="D37">
        <f>(SUM(HS!D38*Inittialize!$F$3,HS!D39*Inittialize!$F$4,HS!D40*Inittialize!$F$5,HS!D41*Inittialize!$F$6,HS!D42*Inittialize!$F$7,HS!D43*Inittialize!$F$8,HS!D44*Inittialize!$F$9,HS!D45*Inittialize!$F$10,HS!D46*Inittialize!$F$11,HS!D47*Inittialize!$F$12))</f>
        <v>9.0590953469109059E-3</v>
      </c>
      <c r="E37">
        <f>(SUM(HS!E38*Inittialize!$F$3,HS!E39*Inittialize!$F$4,HS!E40*Inittialize!$F$5,HS!E41*Inittialize!$F$6,HS!E42*Inittialize!$F$7,HS!E43*Inittialize!$F$8,HS!E44*Inittialize!$F$9,HS!E45*Inittialize!$F$10,HS!E46*Inittialize!$F$11,HS!E47*Inittialize!$F$12))</f>
        <v>3.9974770793601691E-2</v>
      </c>
      <c r="F37">
        <f>(SUM(HS!F38*Inittialize!$F$3,HS!F39*Inittialize!$F$4,HS!F40*Inittialize!$F$5,HS!F41*Inittialize!$F$6,HS!F42*Inittialize!$F$7,HS!F43*Inittialize!$F$8,HS!F44*Inittialize!$F$9,HS!F45*Inittialize!$F$10,HS!F46*Inittialize!$F$11,HS!F47*Inittialize!$F$12))</f>
        <v>7.3448815951393243E-2</v>
      </c>
      <c r="G37">
        <f>(SUM(HS!G38*Inittialize!$F$3,HS!G39*Inittialize!$F$4,HS!G40*Inittialize!$F$5,HS!G41*Inittialize!$F$6,HS!G42*Inittialize!$F$7,HS!G43*Inittialize!$F$8,HS!G44*Inittialize!$F$9,HS!G45*Inittialize!$F$10,HS!G46*Inittialize!$F$11,HS!G47*Inittialize!$F$12))</f>
        <v>9.8821255450277243E-2</v>
      </c>
      <c r="H37">
        <f>(SUM(HS!H38*Inittialize!$F$3,HS!H39*Inittialize!$F$4,HS!H40*Inittialize!$F$5,HS!H41*Inittialize!$F$6,HS!H42*Inittialize!$F$7,HS!H43*Inittialize!$F$8,HS!H44*Inittialize!$F$9,HS!H45*Inittialize!$F$10,HS!H46*Inittialize!$F$11,HS!H47*Inittialize!$F$12))</f>
        <v>-4.8901571730158577E-3</v>
      </c>
      <c r="I37">
        <f>(SUM(HS!I38*Inittialize!$F$3,HS!I39*Inittialize!$F$4,HS!I40*Inittialize!$F$5,HS!I41*Inittialize!$F$6,HS!I42*Inittialize!$F$7,HS!I43*Inittialize!$F$8,HS!I44*Inittialize!$F$9,HS!I45*Inittialize!$F$10,HS!I46*Inittialize!$F$11,HS!I47*Inittialize!$F$12))</f>
        <v>-6.6794847920094075E-2</v>
      </c>
      <c r="J37">
        <f>(SUM(HS!J38*Inittialize!$F$3,HS!J39*Inittialize!$F$4,HS!J40*Inittialize!$F$5,HS!J41*Inittialize!$F$6,HS!J42*Inittialize!$F$7,HS!J43*Inittialize!$F$8,HS!J44*Inittialize!$F$9,HS!J45*Inittialize!$F$10,HS!J46*Inittialize!$F$11,HS!J47*Inittialize!$F$12))</f>
        <v>-0.14864353463007479</v>
      </c>
      <c r="K37">
        <f>(SUM(HS!K38*Inittialize!$F$3,HS!K39*Inittialize!$F$4,HS!K40*Inittialize!$F$5,HS!K41*Inittialize!$F$6,HS!K42*Inittialize!$F$7,HS!K43*Inittialize!$F$8,HS!K44*Inittialize!$F$9,HS!K45*Inittialize!$F$10,HS!K46*Inittialize!$F$11,HS!K47*Inittialize!$F$12))</f>
        <v>-0.25710121084742421</v>
      </c>
    </row>
    <row r="38" spans="1:11" x14ac:dyDescent="0.3">
      <c r="A38">
        <v>17</v>
      </c>
      <c r="B38">
        <f>(SUM(HS!B39*Inittialize!$F$3,HS!B40*Inittialize!$F$4,HS!B41*Inittialize!$F$5,HS!B42*Inittialize!$F$6,HS!B43*Inittialize!$F$7,HS!B44*Inittialize!$F$8,HS!B45*Inittialize!$F$9,HS!B46*Inittialize!$F$10,HS!B47*Inittialize!$F$11,HS!B48*Inittialize!$F$12))</f>
        <v>-0.30094774596936275</v>
      </c>
      <c r="C38">
        <f>(SUM(HS!C39*Inittialize!$F$3,HS!C40*Inittialize!$F$4,HS!C41*Inittialize!$F$5,HS!C42*Inittialize!$F$6,HS!C43*Inittialize!$F$7,HS!C44*Inittialize!$F$8,HS!C45*Inittialize!$F$9,HS!C46*Inittialize!$F$10,HS!C47*Inittialize!$F$11,HS!C48*Inittialize!$F$12))</f>
        <v>-4.9104358288915018E-4</v>
      </c>
      <c r="D38">
        <f>(SUM(HS!D39*Inittialize!$F$3,HS!D40*Inittialize!$F$4,HS!D41*Inittialize!$F$5,HS!D42*Inittialize!$F$6,HS!D43*Inittialize!$F$7,HS!D44*Inittialize!$F$8,HS!D45*Inittialize!$F$9,HS!D46*Inittialize!$F$10,HS!D47*Inittialize!$F$11,HS!D48*Inittialize!$F$12))</f>
        <v>2.8975282965620561E-2</v>
      </c>
      <c r="E38">
        <f>(SUM(HS!E39*Inittialize!$F$3,HS!E40*Inittialize!$F$4,HS!E41*Inittialize!$F$5,HS!E42*Inittialize!$F$6,HS!E43*Inittialize!$F$7,HS!E44*Inittialize!$F$8,HS!E45*Inittialize!$F$9,HS!E46*Inittialize!$F$10,HS!E47*Inittialize!$F$11,HS!E48*Inittialize!$F$12))</f>
        <v>5.9326275337164336E-2</v>
      </c>
      <c r="F38">
        <f>(SUM(HS!F39*Inittialize!$F$3,HS!F40*Inittialize!$F$4,HS!F41*Inittialize!$F$5,HS!F42*Inittialize!$F$6,HS!F43*Inittialize!$F$7,HS!F44*Inittialize!$F$8,HS!F45*Inittialize!$F$9,HS!F46*Inittialize!$F$10,HS!F47*Inittialize!$F$11,HS!F48*Inittialize!$F$12))</f>
        <v>9.118907768677427E-2</v>
      </c>
      <c r="G38">
        <f>(SUM(HS!G39*Inittialize!$F$3,HS!G40*Inittialize!$F$4,HS!G41*Inittialize!$F$5,HS!G42*Inittialize!$F$6,HS!G43*Inittialize!$F$7,HS!G44*Inittialize!$F$8,HS!G45*Inittialize!$F$9,HS!G46*Inittialize!$F$10,HS!G47*Inittialize!$F$11,HS!G48*Inittialize!$F$12))</f>
        <v>0.12805214364549894</v>
      </c>
      <c r="H38">
        <f>(SUM(HS!H39*Inittialize!$F$3,HS!H40*Inittialize!$F$4,HS!H41*Inittialize!$F$5,HS!H42*Inittialize!$F$6,HS!H43*Inittialize!$F$7,HS!H44*Inittialize!$F$8,HS!H45*Inittialize!$F$9,HS!H46*Inittialize!$F$10,HS!H47*Inittialize!$F$11,HS!H48*Inittialize!$F$12))</f>
        <v>5.3823463716116689E-2</v>
      </c>
      <c r="I38">
        <f>(SUM(HS!I39*Inittialize!$F$3,HS!I40*Inittialize!$F$4,HS!I41*Inittialize!$F$5,HS!I42*Inittialize!$F$6,HS!I43*Inittialize!$F$7,HS!I44*Inittialize!$F$8,HS!I45*Inittialize!$F$9,HS!I46*Inittialize!$F$10,HS!I47*Inittialize!$F$11,HS!I48*Inittialize!$F$12))</f>
        <v>-7.2915398729642075E-2</v>
      </c>
      <c r="J38">
        <f>(SUM(HS!J39*Inittialize!$F$3,HS!J40*Inittialize!$F$4,HS!J41*Inittialize!$F$5,HS!J42*Inittialize!$F$6,HS!J43*Inittialize!$F$7,HS!J44*Inittialize!$F$8,HS!J45*Inittialize!$F$9,HS!J46*Inittialize!$F$10,HS!J47*Inittialize!$F$11,HS!J48*Inittialize!$F$12))</f>
        <v>-0.14978689218213331</v>
      </c>
      <c r="K38">
        <f>(SUM(HS!K39*Inittialize!$F$3,HS!K40*Inittialize!$F$4,HS!K41*Inittialize!$F$5,HS!K42*Inittialize!$F$6,HS!K43*Inittialize!$F$7,HS!K44*Inittialize!$F$8,HS!K45*Inittialize!$F$9,HS!K46*Inittialize!$F$10,HS!K47*Inittialize!$F$11,HS!K48*Inittialize!$F$12))</f>
        <v>-0.24941602102444038</v>
      </c>
    </row>
    <row r="39" spans="1:11" x14ac:dyDescent="0.3">
      <c r="A39">
        <v>18</v>
      </c>
      <c r="B39">
        <f>(SUM(HS!B40*Inittialize!$F$3,HS!B41*Inittialize!$F$4,HS!B42*Inittialize!$F$5,HS!B43*Inittialize!$F$6,HS!B44*Inittialize!$F$7,HS!B45*Inittialize!$F$8,HS!B46*Inittialize!$F$9,HS!B47*Inittialize!$F$10,HS!B48*Inittialize!$F$11,HS!B49*Inittialize!$F$12))</f>
        <v>-0.24952112818969474</v>
      </c>
      <c r="C39">
        <f>(SUM(HS!C40*Inittialize!$F$3,HS!C41*Inittialize!$F$4,HS!C42*Inittialize!$F$5,HS!C43*Inittialize!$F$6,HS!C44*Inittialize!$F$7,HS!C45*Inittialize!$F$8,HS!C46*Inittialize!$F$9,HS!C47*Inittialize!$F$10,HS!C48*Inittialize!$F$11,HS!C49*Inittialize!$F$12))</f>
        <v>6.2905069471517722E-2</v>
      </c>
      <c r="D39">
        <f>(SUM(HS!D40*Inittialize!$F$3,HS!D41*Inittialize!$F$4,HS!D42*Inittialize!$F$5,HS!D43*Inittialize!$F$6,HS!D44*Inittialize!$F$7,HS!D45*Inittialize!$F$8,HS!D46*Inittialize!$F$9,HS!D47*Inittialize!$F$10,HS!D48*Inittialize!$F$11,HS!D49*Inittialize!$F$12))</f>
        <v>9.024827856544014E-2</v>
      </c>
      <c r="E39">
        <f>(SUM(HS!E40*Inittialize!$F$3,HS!E41*Inittialize!$F$4,HS!E42*Inittialize!$F$5,HS!E43*Inittialize!$F$6,HS!E44*Inittialize!$F$7,HS!E45*Inittialize!$F$8,HS!E46*Inittialize!$F$9,HS!E47*Inittialize!$F$10,HS!E48*Inittialize!$F$11,HS!E49*Inittialize!$F$12))</f>
        <v>0.11850192387781083</v>
      </c>
      <c r="F39">
        <f>(SUM(HS!F40*Inittialize!$F$3,HS!F41*Inittialize!$F$4,HS!F42*Inittialize!$F$5,HS!F43*Inittialize!$F$6,HS!F44*Inittialize!$F$7,HS!F45*Inittialize!$F$8,HS!F46*Inittialize!$F$9,HS!F47*Inittialize!$F$10,HS!F48*Inittialize!$F$11,HS!F49*Inittialize!$F$12))</f>
        <v>0.14761274781164388</v>
      </c>
      <c r="G39">
        <f>(SUM(HS!G40*Inittialize!$F$3,HS!G41*Inittialize!$F$4,HS!G42*Inittialize!$F$5,HS!G43*Inittialize!$F$6,HS!G44*Inittialize!$F$7,HS!G45*Inittialize!$F$8,HS!G46*Inittialize!$F$9,HS!G47*Inittialize!$F$10,HS!G48*Inittialize!$F$11,HS!G49*Inittialize!$F$12))</f>
        <v>0.19075324103939664</v>
      </c>
      <c r="H39">
        <f>(SUM(HS!H40*Inittialize!$F$3,HS!H41*Inittialize!$F$4,HS!H42*Inittialize!$F$5,HS!H43*Inittialize!$F$6,HS!H44*Inittialize!$F$7,HS!H45*Inittialize!$F$8,HS!H46*Inittialize!$F$9,HS!H47*Inittialize!$F$10,HS!H48*Inittialize!$F$11,HS!H49*Inittialize!$F$12))</f>
        <v>0.17067649990517353</v>
      </c>
      <c r="I39">
        <f>(SUM(HS!I40*Inittialize!$F$3,HS!I41*Inittialize!$F$4,HS!I42*Inittialize!$F$5,HS!I43*Inittialize!$F$6,HS!I44*Inittialize!$F$7,HS!I45*Inittialize!$F$8,HS!I46*Inittialize!$F$9,HS!I47*Inittialize!$F$10,HS!I48*Inittialize!$F$11,HS!I49*Inittialize!$F$12))</f>
        <v>3.9677444270566589E-2</v>
      </c>
      <c r="J39">
        <f>(SUM(HS!J40*Inittialize!$F$3,HS!J41*Inittialize!$F$4,HS!J42*Inittialize!$F$5,HS!J43*Inittialize!$F$6,HS!J44*Inittialize!$F$7,HS!J45*Inittialize!$F$8,HS!J46*Inittialize!$F$9,HS!J47*Inittialize!$F$10,HS!J48*Inittialize!$F$11,HS!J49*Inittialize!$F$12))</f>
        <v>-0.10074430758041532</v>
      </c>
      <c r="K39">
        <f>(SUM(HS!K40*Inittialize!$F$3,HS!K41*Inittialize!$F$4,HS!K42*Inittialize!$F$5,HS!K43*Inittialize!$F$6,HS!K44*Inittialize!$F$7,HS!K45*Inittialize!$F$8,HS!K46*Inittialize!$F$9,HS!K47*Inittialize!$F$10,HS!K48*Inittialize!$F$11,HS!K49*Inittialize!$F$12))</f>
        <v>-0.20109793381277147</v>
      </c>
    </row>
    <row r="40" spans="1:11" x14ac:dyDescent="0.3">
      <c r="A40">
        <v>19</v>
      </c>
      <c r="B40">
        <f>(SUM(HS!B41*Inittialize!$F$3,HS!B42*Inittialize!$F$4,HS!B43*Inittialize!$F$5,HS!B44*Inittialize!$F$6,HS!B45*Inittialize!$F$7,HS!B46*Inittialize!$F$8,HS!B47*Inittialize!$F$9,HS!B48*Inittialize!$F$10,HS!B49*Inittialize!$F$11,HS!B50*Inittialize!$F$12))</f>
        <v>-0.19809451041002674</v>
      </c>
      <c r="C40">
        <f>(SUM(HS!C41*Inittialize!$F$3,HS!C42*Inittialize!$F$4,HS!C43*Inittialize!$F$5,HS!C44*Inittialize!$F$6,HS!C45*Inittialize!$F$7,HS!C46*Inittialize!$F$8,HS!C47*Inittialize!$F$9,HS!C48*Inittialize!$F$10,HS!C49*Inittialize!$F$11,HS!C50*Inittialize!$F$12))</f>
        <v>0.12395801957914135</v>
      </c>
      <c r="D40">
        <f>(SUM(HS!D41*Inittialize!$F$3,HS!D42*Inittialize!$F$4,HS!D43*Inittialize!$F$5,HS!D44*Inittialize!$F$6,HS!D45*Inittialize!$F$7,HS!D46*Inittialize!$F$8,HS!D47*Inittialize!$F$9,HS!D48*Inittialize!$F$10,HS!D49*Inittialize!$F$11,HS!D50*Inittialize!$F$12))</f>
        <v>0.14933970866308222</v>
      </c>
      <c r="E40">
        <f>(SUM(HS!E41*Inittialize!$F$3,HS!E42*Inittialize!$F$4,HS!E43*Inittialize!$F$5,HS!E44*Inittialize!$F$6,HS!E45*Inittialize!$F$7,HS!E46*Inittialize!$F$8,HS!E47*Inittialize!$F$9,HS!E48*Inittialize!$F$10,HS!E49*Inittialize!$F$11,HS!E50*Inittialize!$F$12))</f>
        <v>0.17557680563858269</v>
      </c>
      <c r="F40">
        <f>(SUM(HS!F41*Inittialize!$F$3,HS!F42*Inittialize!$F$4,HS!F43*Inittialize!$F$5,HS!F44*Inittialize!$F$6,HS!F45*Inittialize!$F$7,HS!F46*Inittialize!$F$8,HS!F47*Inittialize!$F$9,HS!F48*Inittialize!$F$10,HS!F49*Inittialize!$F$11,HS!F50*Inittialize!$F$12))</f>
        <v>0.20298603454657616</v>
      </c>
      <c r="G40">
        <f>(SUM(HS!G41*Inittialize!$F$3,HS!G42*Inittialize!$F$4,HS!G43*Inittialize!$F$5,HS!G44*Inittialize!$F$6,HS!G45*Inittialize!$F$7,HS!G46*Inittialize!$F$8,HS!G47*Inittialize!$F$9,HS!G48*Inittialize!$F$10,HS!G49*Inittialize!$F$11,HS!G50*Inittialize!$F$12))</f>
        <v>0.23979935436410912</v>
      </c>
      <c r="H40">
        <f>(SUM(HS!H41*Inittialize!$F$3,HS!H42*Inittialize!$F$4,HS!H43*Inittialize!$F$5,HS!H44*Inittialize!$F$6,HS!H45*Inittialize!$F$7,HS!H46*Inittialize!$F$8,HS!H47*Inittialize!$F$9,HS!H48*Inittialize!$F$10,HS!H49*Inittialize!$F$11,HS!H50*Inittialize!$F$12))</f>
        <v>0.22062011415522267</v>
      </c>
      <c r="I40">
        <f>(SUM(HS!I41*Inittialize!$F$3,HS!I42*Inittialize!$F$4,HS!I43*Inittialize!$F$5,HS!I44*Inittialize!$F$6,HS!I45*Inittialize!$F$7,HS!I46*Inittialize!$F$8,HS!I47*Inittialize!$F$9,HS!I48*Inittialize!$F$10,HS!I49*Inittialize!$F$11,HS!I50*Inittialize!$F$12))</f>
        <v>0.15227028727077521</v>
      </c>
      <c r="J40">
        <f>(SUM(HS!J41*Inittialize!$F$3,HS!J42*Inittialize!$F$4,HS!J43*Inittialize!$F$5,HS!J44*Inittialize!$F$6,HS!J45*Inittialize!$F$7,HS!J46*Inittialize!$F$8,HS!J47*Inittialize!$F$9,HS!J48*Inittialize!$F$10,HS!J49*Inittialize!$F$11,HS!J50*Inittialize!$F$12))</f>
        <v>7.8926417444342839E-3</v>
      </c>
      <c r="K40">
        <f>(SUM(HS!K41*Inittialize!$F$3,HS!K42*Inittialize!$F$4,HS!K43*Inittialize!$F$5,HS!K44*Inittialize!$F$6,HS!K45*Inittialize!$F$7,HS!K46*Inittialize!$F$8,HS!K47*Inittialize!$F$9,HS!K48*Inittialize!$F$10,HS!K49*Inittialize!$F$11,HS!K50*Inittialize!$F$12))</f>
        <v>-0.14967131603310346</v>
      </c>
    </row>
    <row r="41" spans="1:11" x14ac:dyDescent="0.3">
      <c r="A41">
        <v>20</v>
      </c>
      <c r="B41">
        <f>(SUM(HS!B42*Inittialize!$F$3,HS!B43*Inittialize!$F$4,HS!B44*Inittialize!$F$5,HS!B45*Inittialize!$F$6,HS!B46*Inittialize!$F$7,HS!B47*Inittialize!$F$8,HS!B48*Inittialize!$F$9,HS!B49*Inittialize!$F$10,HS!B50*Inittialize!$F$11,HS!B51*Inittialize!$F$12))</f>
        <v>-0.14666789263035868</v>
      </c>
      <c r="C41">
        <f>(SUM(HS!C42*Inittialize!$F$3,HS!C43*Inittialize!$F$4,HS!C44*Inittialize!$F$5,HS!C45*Inittialize!$F$6,HS!C46*Inittialize!$F$7,HS!C47*Inittialize!$F$8,HS!C48*Inittialize!$F$9,HS!C49*Inittialize!$F$10,HS!C50*Inittialize!$F$11,HS!C51*Inittialize!$F$12))</f>
        <v>0.18249999400904496</v>
      </c>
      <c r="D41">
        <f>(SUM(HS!D42*Inittialize!$F$3,HS!D43*Inittialize!$F$4,HS!D44*Inittialize!$F$5,HS!D45*Inittialize!$F$6,HS!D46*Inittialize!$F$7,HS!D47*Inittialize!$F$8,HS!D48*Inittialize!$F$9,HS!D49*Inittialize!$F$10,HS!D50*Inittialize!$F$11,HS!D51*Inittialize!$F$12))</f>
        <v>0.206087975813941</v>
      </c>
      <c r="E41">
        <f>(SUM(HS!E42*Inittialize!$F$3,HS!E43*Inittialize!$F$4,HS!E44*Inittialize!$F$5,HS!E45*Inittialize!$F$6,HS!E46*Inittialize!$F$7,HS!E47*Inittialize!$F$8,HS!E48*Inittialize!$F$9,HS!E49*Inittialize!$F$10,HS!E50*Inittialize!$F$11,HS!E51*Inittialize!$F$12))</f>
        <v>0.23047012189717697</v>
      </c>
      <c r="F41">
        <f>(SUM(HS!F42*Inittialize!$F$3,HS!F43*Inittialize!$F$4,HS!F44*Inittialize!$F$5,HS!F45*Inittialize!$F$6,HS!F46*Inittialize!$F$7,HS!F47*Inittialize!$F$8,HS!F48*Inittialize!$F$9,HS!F49*Inittialize!$F$10,HS!F50*Inittialize!$F$11,HS!F51*Inittialize!$F$12))</f>
        <v>0.25625855450163382</v>
      </c>
      <c r="G41">
        <f>(SUM(HS!G42*Inittialize!$F$3,HS!G43*Inittialize!$F$4,HS!G44*Inittialize!$F$5,HS!G45*Inittialize!$F$6,HS!G46*Inittialize!$F$7,HS!G47*Inittialize!$F$8,HS!G48*Inittialize!$F$9,HS!G49*Inittialize!$F$10,HS!G50*Inittialize!$F$11,HS!G51*Inittialize!$F$12))</f>
        <v>0.28779508429888423</v>
      </c>
      <c r="H41">
        <f>(SUM(HS!H42*Inittialize!$F$3,HS!H43*Inittialize!$F$4,HS!H44*Inittialize!$F$5,HS!H45*Inittialize!$F$6,HS!H46*Inittialize!$F$7,HS!H47*Inittialize!$F$8,HS!H48*Inittialize!$F$9,HS!H49*Inittialize!$F$10,HS!H50*Inittialize!$F$11,HS!H51*Inittialize!$F$12))</f>
        <v>0.25690874433608657</v>
      </c>
      <c r="I41">
        <f>(SUM(HS!I42*Inittialize!$F$3,HS!I43*Inittialize!$F$4,HS!I44*Inittialize!$F$5,HS!I45*Inittialize!$F$6,HS!I46*Inittialize!$F$7,HS!I47*Inittialize!$F$8,HS!I48*Inittialize!$F$9,HS!I49*Inittialize!$F$10,HS!I50*Inittialize!$F$11,HS!I51*Inittialize!$F$12))</f>
        <v>0.19795370833197615</v>
      </c>
      <c r="J41">
        <f>(SUM(HS!J42*Inittialize!$F$3,HS!J43*Inittialize!$F$4,HS!J44*Inittialize!$F$5,HS!J45*Inittialize!$F$6,HS!J46*Inittialize!$F$7,HS!J47*Inittialize!$F$8,HS!J48*Inittialize!$F$9,HS!J49*Inittialize!$F$10,HS!J50*Inittialize!$F$11,HS!J51*Inittialize!$F$12))</f>
        <v>0.11652959106928383</v>
      </c>
      <c r="K41">
        <f>(SUM(HS!K42*Inittialize!$F$3,HS!K43*Inittialize!$F$4,HS!K44*Inittialize!$F$5,HS!K45*Inittialize!$F$6,HS!K46*Inittialize!$F$7,HS!K47*Inittialize!$F$8,HS!K48*Inittialize!$F$9,HS!K49*Inittialize!$F$10,HS!K50*Inittialize!$F$11,HS!K51*Inittialize!$F$12))</f>
        <v>-4.4990260383612951E-2</v>
      </c>
    </row>
    <row r="42" spans="1:11" x14ac:dyDescent="0.3">
      <c r="A42">
        <v>21</v>
      </c>
      <c r="B42">
        <f>(SUM(HS!B43*Inittialize!$F$3,HS!B44*Inittialize!$F$4,HS!B45*Inittialize!$F$5,HS!B46*Inittialize!$F$6,HS!B47*Inittialize!$F$7,HS!B48*Inittialize!$F$8,HS!B49*Inittialize!$F$9,HS!B50*Inittialize!$F$10,HS!B51*Inittialize!$F$11,HS!B52*Inittialize!$F$12))</f>
        <v>-4.1986836980868192E-2</v>
      </c>
      <c r="C42">
        <f>(SUM(HS!C43*Inittialize!$F$3,HS!C44*Inittialize!$F$4,HS!C45*Inittialize!$F$5,HS!C46*Inittialize!$F$6,HS!C47*Inittialize!$F$7,HS!C48*Inittialize!$F$8,HS!C49*Inittialize!$F$9,HS!C50*Inittialize!$F$10,HS!C51*Inittialize!$F$11,HS!C52*Inittialize!$F$12))</f>
        <v>0.23835074945762985</v>
      </c>
      <c r="D42">
        <f>(SUM(HS!D43*Inittialize!$F$3,HS!D44*Inittialize!$F$4,HS!D45*Inittialize!$F$5,HS!D46*Inittialize!$F$6,HS!D47*Inittialize!$F$7,HS!D48*Inittialize!$F$8,HS!D49*Inittialize!$F$9,HS!D50*Inittialize!$F$10,HS!D51*Inittialize!$F$11,HS!D52*Inittialize!$F$12))</f>
        <v>0.26032526728707978</v>
      </c>
      <c r="E42">
        <f>(SUM(HS!E43*Inittialize!$F$3,HS!E44*Inittialize!$F$4,HS!E45*Inittialize!$F$5,HS!E46*Inittialize!$F$6,HS!E47*Inittialize!$F$7,HS!E48*Inittialize!$F$8,HS!E49*Inittialize!$F$9,HS!E50*Inittialize!$F$10,HS!E51*Inittialize!$F$11,HS!E52*Inittialize!$F$12))</f>
        <v>0.28302027520898798</v>
      </c>
      <c r="F42">
        <f>(SUM(HS!F43*Inittialize!$F$3,HS!F44*Inittialize!$F$4,HS!F45*Inittialize!$F$5,HS!F46*Inittialize!$F$6,HS!F47*Inittialize!$F$7,HS!F48*Inittialize!$F$8,HS!F49*Inittialize!$F$9,HS!F50*Inittialize!$F$10,HS!F51*Inittialize!$F$11,HS!F52*Inittialize!$F$12))</f>
        <v>0.30734950895451385</v>
      </c>
      <c r="G42">
        <f>(SUM(HS!G43*Inittialize!$F$3,HS!G44*Inittialize!$F$4,HS!G45*Inittialize!$F$5,HS!G46*Inittialize!$F$6,HS!G47*Inittialize!$F$7,HS!G48*Inittialize!$F$8,HS!G49*Inittialize!$F$9,HS!G50*Inittialize!$F$10,HS!G51*Inittialize!$F$11,HS!G52*Inittialize!$F$12))</f>
        <v>0.33369004745378472</v>
      </c>
      <c r="H42">
        <f>(SUM(HS!H43*Inittialize!$F$3,HS!H44*Inittialize!$F$4,HS!H45*Inittialize!$F$5,HS!H46*Inittialize!$F$6,HS!H47*Inittialize!$F$7,HS!H48*Inittialize!$F$8,HS!H49*Inittialize!$F$9,HS!H50*Inittialize!$F$10,HS!H51*Inittialize!$F$11,HS!H52*Inittialize!$F$12))</f>
        <v>0.29214699112701314</v>
      </c>
      <c r="I42">
        <f>(SUM(HS!I43*Inittialize!$F$3,HS!I44*Inittialize!$F$4,HS!I45*Inittialize!$F$5,HS!I46*Inittialize!$F$6,HS!I47*Inittialize!$F$7,HS!I48*Inittialize!$F$8,HS!I49*Inittialize!$F$9,HS!I50*Inittialize!$F$10,HS!I51*Inittialize!$F$11,HS!I52*Inittialize!$F$12))</f>
        <v>0.22998214532399183</v>
      </c>
      <c r="J42">
        <f>(SUM(HS!J43*Inittialize!$F$3,HS!J44*Inittialize!$F$4,HS!J45*Inittialize!$F$5,HS!J46*Inittialize!$F$6,HS!J47*Inittialize!$F$7,HS!J48*Inittialize!$F$8,HS!J49*Inittialize!$F$9,HS!J50*Inittialize!$F$10,HS!J51*Inittialize!$F$11,HS!J52*Inittialize!$F$12))</f>
        <v>0.15825711845512563</v>
      </c>
      <c r="K42">
        <f>(SUM(HS!K43*Inittialize!$F$3,HS!K44*Inittialize!$F$4,HS!K45*Inittialize!$F$5,HS!K46*Inittialize!$F$6,HS!K47*Inittialize!$F$7,HS!K48*Inittialize!$F$8,HS!K49*Inittialize!$F$9,HS!K50*Inittialize!$F$10,HS!K51*Inittialize!$F$11,HS!K52*Inittialize!$F$12))</f>
        <v>5.9690795265877561E-2</v>
      </c>
    </row>
    <row r="43" spans="1:11" x14ac:dyDescent="0.3">
      <c r="A43">
        <v>22</v>
      </c>
      <c r="B43">
        <f>B11</f>
        <v>-0.4656605837768395</v>
      </c>
      <c r="C43">
        <f t="shared" ref="C43:K43" si="0">C11</f>
        <v>-0.25338998596663803</v>
      </c>
      <c r="D43">
        <f t="shared" si="0"/>
        <v>-0.23369089979808655</v>
      </c>
      <c r="E43">
        <f t="shared" si="0"/>
        <v>-0.21353655324507698</v>
      </c>
      <c r="F43">
        <f t="shared" si="0"/>
        <v>-0.1932711694262835</v>
      </c>
      <c r="G43">
        <f t="shared" si="0"/>
        <v>-0.17052619990757958</v>
      </c>
      <c r="H43">
        <f t="shared" si="0"/>
        <v>-0.21284771451731427</v>
      </c>
      <c r="I43">
        <f t="shared" si="0"/>
        <v>-0.2715748050242861</v>
      </c>
      <c r="J43">
        <f t="shared" si="0"/>
        <v>-0.34001328060893565</v>
      </c>
      <c r="K43">
        <f t="shared" si="0"/>
        <v>-0.42069618899826788</v>
      </c>
    </row>
    <row r="44" spans="1:11" x14ac:dyDescent="0.3">
      <c r="A44">
        <v>23</v>
      </c>
      <c r="B44">
        <f t="shared" ref="B44:K44" si="1">B12</f>
        <v>-0.50382768493563668</v>
      </c>
      <c r="C44">
        <f t="shared" si="1"/>
        <v>-0.30779123771977057</v>
      </c>
      <c r="D44">
        <f t="shared" si="1"/>
        <v>-0.29121011293380089</v>
      </c>
      <c r="E44">
        <f t="shared" si="1"/>
        <v>-0.27422400639931432</v>
      </c>
      <c r="F44">
        <f t="shared" si="1"/>
        <v>-0.25733327243893922</v>
      </c>
      <c r="G44">
        <f t="shared" si="1"/>
        <v>-0.23562627561296384</v>
      </c>
      <c r="H44">
        <f t="shared" si="1"/>
        <v>-0.26907287776607752</v>
      </c>
      <c r="I44">
        <f t="shared" si="1"/>
        <v>-0.32360517609397998</v>
      </c>
      <c r="J44">
        <f t="shared" si="1"/>
        <v>-0.3871551891368688</v>
      </c>
      <c r="K44">
        <f t="shared" si="1"/>
        <v>-0.46207503264124877</v>
      </c>
    </row>
    <row r="45" spans="1:11" x14ac:dyDescent="0.3">
      <c r="A45">
        <v>24</v>
      </c>
      <c r="B45">
        <f t="shared" ref="B45:K45" si="2">B13</f>
        <v>-0.53926856458309125</v>
      </c>
      <c r="C45">
        <f t="shared" si="2"/>
        <v>-0.36219248947290306</v>
      </c>
      <c r="D45">
        <f t="shared" si="2"/>
        <v>-0.34872932606951523</v>
      </c>
      <c r="E45">
        <f t="shared" si="2"/>
        <v>-0.33491145955355173</v>
      </c>
      <c r="F45">
        <f t="shared" si="2"/>
        <v>-0.32139537545159497</v>
      </c>
      <c r="G45">
        <f t="shared" si="2"/>
        <v>-0.30072635131834813</v>
      </c>
      <c r="H45">
        <f t="shared" si="2"/>
        <v>-0.3212819579256434</v>
      </c>
      <c r="I45">
        <f t="shared" si="2"/>
        <v>-0.37191909208726714</v>
      </c>
      <c r="J45">
        <f t="shared" si="2"/>
        <v>-0.43092981848423534</v>
      </c>
      <c r="K45">
        <f t="shared" si="2"/>
        <v>-0.50049824459544534</v>
      </c>
    </row>
    <row r="46" spans="1:11" x14ac:dyDescent="0.3">
      <c r="A46">
        <v>25</v>
      </c>
      <c r="B46">
        <f t="shared" ref="B46:K46" si="3">B14</f>
        <v>-0.57217795282715611</v>
      </c>
      <c r="C46">
        <f t="shared" si="3"/>
        <v>-0.4165937412260356</v>
      </c>
      <c r="D46">
        <f t="shared" si="3"/>
        <v>-0.40624853920522963</v>
      </c>
      <c r="E46">
        <f t="shared" si="3"/>
        <v>-0.39559891270778907</v>
      </c>
      <c r="F46">
        <f t="shared" si="3"/>
        <v>-0.38545747846425071</v>
      </c>
      <c r="G46">
        <f t="shared" si="3"/>
        <v>-0.36582642702373236</v>
      </c>
      <c r="H46">
        <f t="shared" si="3"/>
        <v>-0.36976181807381175</v>
      </c>
      <c r="I46">
        <f t="shared" si="3"/>
        <v>-0.41678201408103377</v>
      </c>
      <c r="J46">
        <f t="shared" si="3"/>
        <v>-0.47157768859250421</v>
      </c>
      <c r="K46">
        <f t="shared" si="3"/>
        <v>-0.53617694141005634</v>
      </c>
    </row>
    <row r="47" spans="1:11" x14ac:dyDescent="0.3">
      <c r="A47">
        <v>26</v>
      </c>
      <c r="B47">
        <f t="shared" ref="B47:K47" si="4">B15</f>
        <v>-0.60481011846064825</v>
      </c>
      <c r="C47">
        <f t="shared" si="4"/>
        <v>-0.47099499297916814</v>
      </c>
      <c r="D47">
        <f t="shared" si="4"/>
        <v>-0.46376775234094397</v>
      </c>
      <c r="E47">
        <f t="shared" si="4"/>
        <v>-0.45628636586202642</v>
      </c>
      <c r="F47">
        <f t="shared" si="4"/>
        <v>-0.44951958147690646</v>
      </c>
      <c r="G47">
        <f t="shared" si="4"/>
        <v>-0.43092650272911664</v>
      </c>
      <c r="H47">
        <f t="shared" si="4"/>
        <v>-0.41477883106853947</v>
      </c>
      <c r="I47">
        <f t="shared" si="4"/>
        <v>-0.45844044164667419</v>
      </c>
      <c r="J47">
        <f t="shared" si="4"/>
        <v>-0.50932213940732529</v>
      </c>
      <c r="K47">
        <f t="shared" si="4"/>
        <v>-0.56930715988076663</v>
      </c>
    </row>
    <row r="48" spans="1:11" x14ac:dyDescent="0.3">
      <c r="A48">
        <v>27</v>
      </c>
      <c r="B48">
        <f t="shared" ref="B48:K48" si="5">B16</f>
        <v>-0.64601338705741851</v>
      </c>
      <c r="C48">
        <f t="shared" si="5"/>
        <v>-0.53615079392674181</v>
      </c>
      <c r="D48">
        <f t="shared" si="5"/>
        <v>-0.53167419530828441</v>
      </c>
      <c r="E48">
        <f t="shared" si="5"/>
        <v>-0.52701149100469435</v>
      </c>
      <c r="F48">
        <f t="shared" si="5"/>
        <v>-0.52298562951037386</v>
      </c>
      <c r="G48">
        <f t="shared" si="5"/>
        <v>-0.50875259201168144</v>
      </c>
      <c r="H48">
        <f t="shared" si="5"/>
        <v>-0.48348583187756294</v>
      </c>
      <c r="I48">
        <f t="shared" si="5"/>
        <v>-0.50598267464294744</v>
      </c>
      <c r="J48">
        <f t="shared" si="5"/>
        <v>-0.5536948902038471</v>
      </c>
      <c r="K48">
        <f t="shared" si="5"/>
        <v>-0.61051042847753678</v>
      </c>
    </row>
    <row r="49" spans="1:11" x14ac:dyDescent="0.3">
      <c r="A49">
        <v>28</v>
      </c>
      <c r="B49">
        <f t="shared" ref="B49:K49" si="6">B17</f>
        <v>-0.70435886158074457</v>
      </c>
      <c r="C49">
        <f t="shared" si="6"/>
        <v>-0.6224386325591178</v>
      </c>
      <c r="D49">
        <f t="shared" si="6"/>
        <v>-0.62000497014223144</v>
      </c>
      <c r="E49">
        <f t="shared" si="6"/>
        <v>-0.6174618323275779</v>
      </c>
      <c r="F49">
        <f t="shared" si="6"/>
        <v>-0.61525956758546441</v>
      </c>
      <c r="G49">
        <f t="shared" si="6"/>
        <v>-0.60747904709221201</v>
      </c>
      <c r="H49">
        <f t="shared" si="6"/>
        <v>-0.59114384474960535</v>
      </c>
      <c r="I49">
        <f t="shared" si="6"/>
        <v>-0.59105585530595706</v>
      </c>
      <c r="J49">
        <f t="shared" si="6"/>
        <v>-0.61652847815204459</v>
      </c>
      <c r="K49">
        <f t="shared" si="6"/>
        <v>-0.66885590300086295</v>
      </c>
    </row>
    <row r="50" spans="1:11" x14ac:dyDescent="0.3">
      <c r="A50">
        <v>29</v>
      </c>
      <c r="B50">
        <f t="shared" ref="B50:K50" si="7">B18</f>
        <v>-0.77984654203062687</v>
      </c>
      <c r="C50">
        <f t="shared" si="7"/>
        <v>-0.72907745456070161</v>
      </c>
      <c r="D50">
        <f t="shared" si="7"/>
        <v>-0.72803288834205926</v>
      </c>
      <c r="E50">
        <f t="shared" si="7"/>
        <v>-0.72693713423738537</v>
      </c>
      <c r="F50">
        <f t="shared" si="7"/>
        <v>-0.72599126790553226</v>
      </c>
      <c r="G50">
        <f t="shared" si="7"/>
        <v>-0.72255420661431358</v>
      </c>
      <c r="H50">
        <f t="shared" si="7"/>
        <v>-0.71544972903833093</v>
      </c>
      <c r="I50">
        <f t="shared" si="7"/>
        <v>-0.71365998363570271</v>
      </c>
      <c r="J50">
        <f t="shared" si="7"/>
        <v>-0.71557438254185846</v>
      </c>
      <c r="K50">
        <f t="shared" si="7"/>
        <v>-0.74434358345074514</v>
      </c>
    </row>
    <row r="51" spans="1:11" x14ac:dyDescent="0.3">
      <c r="A51">
        <v>30</v>
      </c>
      <c r="B51">
        <f t="shared" ref="B51:K51" si="8">B19</f>
        <v>-0.87247642840706496</v>
      </c>
      <c r="C51">
        <f t="shared" si="8"/>
        <v>-0.85523026803892011</v>
      </c>
      <c r="D51">
        <f t="shared" si="8"/>
        <v>-0.85497689559217316</v>
      </c>
      <c r="E51">
        <f t="shared" si="8"/>
        <v>-0.85471020823339083</v>
      </c>
      <c r="F51">
        <f t="shared" si="8"/>
        <v>-0.85448047487728618</v>
      </c>
      <c r="G51">
        <f t="shared" si="8"/>
        <v>-0.85362794278134002</v>
      </c>
      <c r="H51">
        <f t="shared" si="8"/>
        <v>-0.85185182338734444</v>
      </c>
      <c r="I51">
        <f t="shared" si="8"/>
        <v>-0.85149191898584875</v>
      </c>
      <c r="J51">
        <f t="shared" si="8"/>
        <v>-0.85083260337328892</v>
      </c>
      <c r="K51">
        <f t="shared" si="8"/>
        <v>-0.85472494911712427</v>
      </c>
    </row>
    <row r="52" spans="1:11" x14ac:dyDescent="0.3">
      <c r="A52">
        <v>31</v>
      </c>
      <c r="B52">
        <f t="shared" ref="B52:K52" si="9">B20</f>
        <v>-1</v>
      </c>
      <c r="C52">
        <f t="shared" si="9"/>
        <v>-1</v>
      </c>
      <c r="D52">
        <f t="shared" si="9"/>
        <v>-1</v>
      </c>
      <c r="E52">
        <f t="shared" si="9"/>
        <v>-1</v>
      </c>
      <c r="F52">
        <f t="shared" si="9"/>
        <v>-1</v>
      </c>
      <c r="G52">
        <f t="shared" si="9"/>
        <v>-1</v>
      </c>
      <c r="H52">
        <f t="shared" si="9"/>
        <v>-1</v>
      </c>
      <c r="I52">
        <f t="shared" si="9"/>
        <v>-1</v>
      </c>
      <c r="J52">
        <f t="shared" si="9"/>
        <v>-1</v>
      </c>
      <c r="K52">
        <f t="shared" si="9"/>
        <v>-1</v>
      </c>
    </row>
    <row r="53" spans="1:11" x14ac:dyDescent="0.3">
      <c r="A53" s="500" t="s">
        <v>127</v>
      </c>
      <c r="B53" s="500"/>
      <c r="C53" s="500"/>
      <c r="D53" s="500"/>
      <c r="E53" s="500"/>
      <c r="F53" s="500"/>
      <c r="G53" s="500"/>
      <c r="H53" s="500"/>
      <c r="I53" s="500"/>
      <c r="J53" s="500"/>
      <c r="K53" s="500"/>
    </row>
    <row r="54" spans="1:11" x14ac:dyDescent="0.3">
      <c r="A54" t="s">
        <v>7</v>
      </c>
      <c r="B54">
        <v>1</v>
      </c>
      <c r="C54">
        <v>2</v>
      </c>
      <c r="D54">
        <v>3</v>
      </c>
      <c r="E54">
        <v>4</v>
      </c>
      <c r="F54">
        <v>5</v>
      </c>
      <c r="G54">
        <v>6</v>
      </c>
      <c r="H54">
        <v>7</v>
      </c>
      <c r="I54">
        <v>8</v>
      </c>
      <c r="J54">
        <v>9</v>
      </c>
      <c r="K54">
        <v>10</v>
      </c>
    </row>
    <row r="55" spans="1:11" x14ac:dyDescent="0.3">
      <c r="A55">
        <v>4</v>
      </c>
      <c r="B55">
        <f>SUM(HS!B57*Inittialize!$F$4+HS!B58*Inittialize!$F$5+HS!B59*Inittialize!$F$6+HS!B60*Inittialize!$F$7+HS!B61*Inittialize!$F$8+HS!B62*Inittialize!$F$9+HS!B63*Inittialize!$F$10+HS!B64*Inittialize!$F$11+HS!B65*Inittialize!$F$12+HS!B88*Inittialize!$F$3)</f>
        <v>0.26430684965556661</v>
      </c>
      <c r="C55">
        <f>SUM(HS!C57*Inittialize!$F$4+HS!C58*Inittialize!$F$5+HS!C59*Inittialize!$F$6+HS!C60*Inittialize!$F$7+HS!C61*Inittialize!$F$8+HS!C62*Inittialize!$F$9+HS!C63*Inittialize!$F$10+HS!C64*Inittialize!$F$11+HS!C65*Inittialize!$F$12+HS!C88*Inittialize!$F$3)</f>
        <v>0.42191933510374496</v>
      </c>
      <c r="D55">
        <f>SUM(HS!D57*Inittialize!$F$4+HS!D58*Inittialize!$F$5+HS!D59*Inittialize!$F$6+HS!D60*Inittialize!$F$7+HS!D61*Inittialize!$F$8+HS!D62*Inittialize!$F$9+HS!D63*Inittialize!$F$10+HS!D64*Inittialize!$F$11+HS!D65*Inittialize!$F$12+HS!D88*Inittialize!$F$3)</f>
        <v>0.43871888262781922</v>
      </c>
      <c r="E55">
        <f>SUM(HS!E57*Inittialize!$F$4+HS!E58*Inittialize!$F$5+HS!E59*Inittialize!$F$6+HS!E60*Inittialize!$F$7+HS!E61*Inittialize!$F$8+HS!E62*Inittialize!$F$9+HS!E63*Inittialize!$F$10+HS!E64*Inittialize!$F$11+HS!E65*Inittialize!$F$12+HS!E88*Inittialize!$F$3)</f>
        <v>0.45889924689234307</v>
      </c>
      <c r="F55">
        <f>SUM(HS!F57*Inittialize!$F$4+HS!F58*Inittialize!$F$5+HS!F59*Inittialize!$F$6+HS!F60*Inittialize!$F$7+HS!F61*Inittialize!$F$8+HS!F62*Inittialize!$F$9+HS!F63*Inittialize!$F$10+HS!F64*Inittialize!$F$11+HS!F65*Inittialize!$F$12+HS!F88*Inittialize!$F$3)</f>
        <v>0.47799254850123113</v>
      </c>
      <c r="G55">
        <f>SUM(HS!G57*Inittialize!$F$4+HS!G58*Inittialize!$F$5+HS!G59*Inittialize!$F$6+HS!G60*Inittialize!$F$7+HS!G61*Inittialize!$F$8+HS!G62*Inittialize!$F$9+HS!G63*Inittialize!$F$10+HS!G64*Inittialize!$F$11+HS!G65*Inittialize!$F$12+HS!G88*Inittialize!$F$3)</f>
        <v>0.48989682427989029</v>
      </c>
      <c r="H55">
        <f>SUM(HS!H57*Inittialize!$F$4+HS!H58*Inittialize!$F$5+HS!H59*Inittialize!$F$6+HS!H60*Inittialize!$F$7+HS!H61*Inittialize!$F$8+HS!H62*Inittialize!$F$9+HS!H63*Inittialize!$F$10+HS!H64*Inittialize!$F$11+HS!H65*Inittialize!$F$12+HS!H88*Inittialize!$F$3)</f>
        <v>0.41090238251504557</v>
      </c>
      <c r="I55">
        <f>SUM(HS!I57*Inittialize!$F$4+HS!I58*Inittialize!$F$5+HS!I59*Inittialize!$F$6+HS!I60*Inittialize!$F$7+HS!I61*Inittialize!$F$8+HS!I62*Inittialize!$F$9+HS!I63*Inittialize!$F$10+HS!I64*Inittialize!$F$11+HS!I65*Inittialize!$F$12+HS!I88*Inittialize!$F$3)</f>
        <v>0.37370384953576552</v>
      </c>
      <c r="J55">
        <f>SUM(HS!J57*Inittialize!$F$4+HS!J58*Inittialize!$F$5+HS!J59*Inittialize!$F$6+HS!J60*Inittialize!$F$7+HS!J61*Inittialize!$F$8+HS!J62*Inittialize!$F$9+HS!J63*Inittialize!$F$10+HS!J64*Inittialize!$F$11+HS!J65*Inittialize!$F$12+HS!J88*Inittialize!$F$3)</f>
        <v>0.33270199081171298</v>
      </c>
      <c r="K55">
        <f>SUM(HS!K57*Inittialize!$F$4+HS!K58*Inittialize!$F$5+HS!K59*Inittialize!$F$6+HS!K60*Inittialize!$F$7+HS!K61*Inittialize!$F$8+HS!K62*Inittialize!$F$9+HS!K63*Inittialize!$F$10+HS!K64*Inittialize!$F$11+HS!K65*Inittialize!$F$12+HS!K88*Inittialize!$F$3)</f>
        <v>0.28524752280468763</v>
      </c>
    </row>
    <row r="56" spans="1:11" x14ac:dyDescent="0.3">
      <c r="A56">
        <v>5</v>
      </c>
      <c r="B56">
        <f>SUM(HS!B58*Inittialize!$F$4+HS!B59*Inittialize!$F$5+HS!B60*Inittialize!$F$6+HS!B61*Inittialize!$F$7+HS!B62*Inittialize!$F$8+HS!B63*Inittialize!$F$9+HS!B64*Inittialize!$F$10+HS!B65*Inittialize!$F$11+HS!B66*Inittialize!$F$12+HS!B89*Inittialize!$F$3)</f>
        <v>0.25528791352539693</v>
      </c>
      <c r="C56">
        <f>SUM(HS!C58*Inittialize!$F$4+HS!C59*Inittialize!$F$5+HS!C60*Inittialize!$F$6+HS!C61*Inittialize!$F$7+HS!C62*Inittialize!$F$8+HS!C63*Inittialize!$F$9+HS!C64*Inittialize!$F$10+HS!C65*Inittialize!$F$11+HS!C66*Inittialize!$F$12+HS!C89*Inittialize!$F$3)</f>
        <v>0.41676843465001523</v>
      </c>
      <c r="D56">
        <f>SUM(HS!D58*Inittialize!$F$4+HS!D59*Inittialize!$F$5+HS!D60*Inittialize!$F$6+HS!D61*Inittialize!$F$7+HS!D62*Inittialize!$F$8+HS!D63*Inittialize!$F$9+HS!D64*Inittialize!$F$10+HS!D65*Inittialize!$F$11+HS!D66*Inittialize!$F$12+HS!D89*Inittialize!$F$3)</f>
        <v>0.43382350116169249</v>
      </c>
      <c r="E56">
        <f>SUM(HS!E58*Inittialize!$F$4+HS!E59*Inittialize!$F$5+HS!E60*Inittialize!$F$6+HS!E61*Inittialize!$F$7+HS!E62*Inittialize!$F$8+HS!E63*Inittialize!$F$9+HS!E64*Inittialize!$F$10+HS!E65*Inittialize!$F$11+HS!E66*Inittialize!$F$12+HS!E89*Inittialize!$F$3)</f>
        <v>0.4540437241344103</v>
      </c>
      <c r="F56">
        <f>SUM(HS!F58*Inittialize!$F$4+HS!F59*Inittialize!$F$5+HS!F60*Inittialize!$F$6+HS!F61*Inittialize!$F$7+HS!F62*Inittialize!$F$8+HS!F63*Inittialize!$F$9+HS!F64*Inittialize!$F$10+HS!F65*Inittialize!$F$11+HS!F66*Inittialize!$F$12+HS!F89*Inittialize!$F$3)</f>
        <v>0.47335013310975127</v>
      </c>
      <c r="G56">
        <f>SUM(HS!G58*Inittialize!$F$4+HS!G59*Inittialize!$F$5+HS!G60*Inittialize!$F$6+HS!G61*Inittialize!$F$7+HS!G62*Inittialize!$F$8+HS!G63*Inittialize!$F$9+HS!G64*Inittialize!$F$10+HS!G65*Inittialize!$F$11+HS!G66*Inittialize!$F$12+HS!G89*Inittialize!$F$3)</f>
        <v>0.48487958313687435</v>
      </c>
      <c r="H56">
        <f>SUM(HS!H58*Inittialize!$F$4+HS!H59*Inittialize!$F$5+HS!H60*Inittialize!$F$6+HS!H61*Inittialize!$F$7+HS!H62*Inittialize!$F$8+HS!H63*Inittialize!$F$9+HS!H64*Inittialize!$F$10+HS!H65*Inittialize!$F$11+HS!H66*Inittialize!$F$12+HS!H89*Inittialize!$F$3)</f>
        <v>0.39683578004415654</v>
      </c>
      <c r="I56">
        <f>SUM(HS!I58*Inittialize!$F$4+HS!I59*Inittialize!$F$5+HS!I60*Inittialize!$F$6+HS!I61*Inittialize!$F$7+HS!I62*Inittialize!$F$8+HS!I63*Inittialize!$F$9+HS!I64*Inittialize!$F$10+HS!I65*Inittialize!$F$11+HS!I66*Inittialize!$F$12+HS!I89*Inittialize!$F$3)</f>
        <v>0.36092568984622575</v>
      </c>
      <c r="J56">
        <f>SUM(HS!J58*Inittialize!$F$4+HS!J59*Inittialize!$F$5+HS!J60*Inittialize!$F$6+HS!J61*Inittialize!$F$7+HS!J62*Inittialize!$F$8+HS!J63*Inittialize!$F$9+HS!J64*Inittialize!$F$10+HS!J65*Inittialize!$F$11+HS!J66*Inittialize!$F$12+HS!J89*Inittialize!$F$3)</f>
        <v>0.3213574892967937</v>
      </c>
      <c r="K56">
        <f>SUM(HS!K58*Inittialize!$F$4+HS!K59*Inittialize!$F$5+HS!K60*Inittialize!$F$6+HS!K61*Inittialize!$F$7+HS!K62*Inittialize!$F$8+HS!K63*Inittialize!$F$9+HS!K64*Inittialize!$F$10+HS!K65*Inittialize!$F$11+HS!K66*Inittialize!$F$12+HS!K89*Inittialize!$F$3)</f>
        <v>0.27554039444166056</v>
      </c>
    </row>
    <row r="57" spans="1:11" x14ac:dyDescent="0.3">
      <c r="A57">
        <v>6</v>
      </c>
      <c r="B57">
        <f>SUM(HS!B59*Inittialize!$F$4+HS!B60*Inittialize!$F$5+HS!B61*Inittialize!$F$6+HS!B62*Inittialize!$F$7+HS!B63*Inittialize!$F$8+HS!B64*Inittialize!$F$9+HS!B65*Inittialize!$F$10+HS!B66*Inittialize!$F$11+HS!B67*Inittialize!$F$12+HS!B90*Inittialize!$F$3)</f>
        <v>0.25811794378425706</v>
      </c>
      <c r="C57">
        <f>SUM(HS!C59*Inittialize!$F$4+HS!C60*Inittialize!$F$5+HS!C61*Inittialize!$F$6+HS!C62*Inittialize!$F$7+HS!C63*Inittialize!$F$8+HS!C64*Inittialize!$F$9+HS!C65*Inittialize!$F$10+HS!C66*Inittialize!$F$11+HS!C67*Inittialize!$F$12+HS!C90*Inittialize!$F$3)</f>
        <v>0.41201734248621957</v>
      </c>
      <c r="D57">
        <f>SUM(HS!D59*Inittialize!$F$4+HS!D60*Inittialize!$F$5+HS!D61*Inittialize!$F$6+HS!D62*Inittialize!$F$7+HS!D63*Inittialize!$F$8+HS!D64*Inittialize!$F$9+HS!D65*Inittialize!$F$10+HS!D66*Inittialize!$F$11+HS!D67*Inittialize!$F$12+HS!D90*Inittialize!$F$3)</f>
        <v>0.42930556461863345</v>
      </c>
      <c r="E57">
        <f>SUM(HS!E59*Inittialize!$F$4+HS!E60*Inittialize!$F$5+HS!E61*Inittialize!$F$6+HS!E62*Inittialize!$F$7+HS!E63*Inittialize!$F$8+HS!E64*Inittialize!$F$9+HS!E65*Inittialize!$F$10+HS!E66*Inittialize!$F$11+HS!E67*Inittialize!$F$12+HS!E90*Inittialize!$F$3)</f>
        <v>0.44956728794652229</v>
      </c>
      <c r="F57">
        <f>SUM(HS!F59*Inittialize!$F$4+HS!F60*Inittialize!$F$5+HS!F61*Inittialize!$F$6+HS!F62*Inittialize!$F$7+HS!F63*Inittialize!$F$8+HS!F64*Inittialize!$F$9+HS!F65*Inittialize!$F$10+HS!F66*Inittialize!$F$11+HS!F67*Inittialize!$F$12+HS!F90*Inittialize!$F$3)</f>
        <v>0.46908083803658163</v>
      </c>
      <c r="G57">
        <f>SUM(HS!G59*Inittialize!$F$4+HS!G60*Inittialize!$F$5+HS!G61*Inittialize!$F$6+HS!G62*Inittialize!$F$7+HS!G63*Inittialize!$F$8+HS!G64*Inittialize!$F$9+HS!G65*Inittialize!$F$10+HS!G66*Inittialize!$F$11+HS!G67*Inittialize!$F$12+HS!G90*Inittialize!$F$3)</f>
        <v>0.48012373607015191</v>
      </c>
      <c r="H57">
        <f>SUM(HS!H59*Inittialize!$F$4+HS!H60*Inittialize!$F$5+HS!H61*Inittialize!$F$6+HS!H62*Inittialize!$F$7+HS!H63*Inittialize!$F$8+HS!H64*Inittialize!$F$9+HS!H65*Inittialize!$F$10+HS!H66*Inittialize!$F$11+HS!H67*Inittialize!$F$12+HS!H90*Inittialize!$F$3)</f>
        <v>0.38219257634593173</v>
      </c>
      <c r="I57">
        <f>SUM(HS!I59*Inittialize!$F$4+HS!I60*Inittialize!$F$5+HS!I61*Inittialize!$F$6+HS!I62*Inittialize!$F$7+HS!I63*Inittialize!$F$8+HS!I64*Inittialize!$F$9+HS!I65*Inittialize!$F$10+HS!I66*Inittialize!$F$11+HS!I67*Inittialize!$F$12+HS!I90*Inittialize!$F$3)</f>
        <v>0.34848677032407854</v>
      </c>
      <c r="J57">
        <f>SUM(HS!J59*Inittialize!$F$4+HS!J60*Inittialize!$F$5+HS!J61*Inittialize!$F$6+HS!J62*Inittialize!$F$7+HS!J63*Inittialize!$F$8+HS!J64*Inittialize!$F$9+HS!J65*Inittialize!$F$10+HS!J66*Inittialize!$F$11+HS!J67*Inittialize!$F$12+HS!J90*Inittialize!$F$3)</f>
        <v>0.30994538935958654</v>
      </c>
      <c r="K57">
        <f>SUM(HS!K59*Inittialize!$F$4+HS!K60*Inittialize!$F$5+HS!K61*Inittialize!$F$6+HS!K62*Inittialize!$F$7+HS!K63*Inittialize!$F$8+HS!K64*Inittialize!$F$9+HS!K65*Inittialize!$F$10+HS!K66*Inittialize!$F$11+HS!K67*Inittialize!$F$12+HS!K90*Inittialize!$F$3)</f>
        <v>0.26578617427732654</v>
      </c>
    </row>
    <row r="58" spans="1:11" x14ac:dyDescent="0.3">
      <c r="A58">
        <v>7</v>
      </c>
      <c r="B58">
        <f>SUM(HS!B60*Inittialize!$F$4+HS!B61*Inittialize!$F$5+HS!B62*Inittialize!$F$6+HS!B63*Inittialize!$F$7+HS!B64*Inittialize!$F$8+HS!B65*Inittialize!$F$9+HS!B66*Inittialize!$F$10+HS!B67*Inittialize!$F$11+HS!B68*Inittialize!$F$12+HS!B91*Inittialize!$F$3)</f>
        <v>0.25437712976375942</v>
      </c>
      <c r="C58">
        <f>SUM(HS!C60*Inittialize!$F$4+HS!C61*Inittialize!$F$5+HS!C62*Inittialize!$F$6+HS!C63*Inittialize!$F$7+HS!C64*Inittialize!$F$8+HS!C65*Inittialize!$F$9+HS!C66*Inittialize!$F$10+HS!C67*Inittialize!$F$11+HS!C68*Inittialize!$F$12+HS!C91*Inittialize!$F$3)</f>
        <v>0.40743072756047771</v>
      </c>
      <c r="D58">
        <f>SUM(HS!D60*Inittialize!$F$4+HS!D61*Inittialize!$F$5+HS!D62*Inittialize!$F$6+HS!D63*Inittialize!$F$7+HS!D64*Inittialize!$F$8+HS!D65*Inittialize!$F$9+HS!D66*Inittialize!$F$10+HS!D67*Inittialize!$F$11+HS!D68*Inittialize!$F$12+HS!D91*Inittialize!$F$3)</f>
        <v>0.4249851577489786</v>
      </c>
      <c r="E58">
        <f>SUM(HS!E60*Inittialize!$F$4+HS!E61*Inittialize!$F$5+HS!E62*Inittialize!$F$6+HS!E63*Inittialize!$F$7+HS!E64*Inittialize!$F$8+HS!E65*Inittialize!$F$9+HS!E66*Inittialize!$F$10+HS!E67*Inittialize!$F$11+HS!E68*Inittialize!$F$12+HS!E91*Inittialize!$F$3)</f>
        <v>0.44521223063659365</v>
      </c>
      <c r="F58">
        <f>SUM(HS!F60*Inittialize!$F$4+HS!F61*Inittialize!$F$5+HS!F62*Inittialize!$F$6+HS!F63*Inittialize!$F$7+HS!F64*Inittialize!$F$8+HS!F65*Inittialize!$F$9+HS!F66*Inittialize!$F$10+HS!F67*Inittialize!$F$11+HS!F68*Inittialize!$F$12+HS!F91*Inittialize!$F$3)</f>
        <v>0.46477843330104068</v>
      </c>
      <c r="G58">
        <f>SUM(HS!G60*Inittialize!$F$4+HS!G61*Inittialize!$F$5+HS!G62*Inittialize!$F$6+HS!G63*Inittialize!$F$7+HS!G64*Inittialize!$F$8+HS!G65*Inittialize!$F$9+HS!G66*Inittialize!$F$10+HS!G67*Inittialize!$F$11+HS!G68*Inittialize!$F$12+HS!G91*Inittialize!$F$3)</f>
        <v>0.47731496242648214</v>
      </c>
      <c r="H58">
        <f>SUM(HS!H60*Inittialize!$F$4+HS!H61*Inittialize!$F$5+HS!H62*Inittialize!$F$6+HS!H63*Inittialize!$F$7+HS!H64*Inittialize!$F$8+HS!H65*Inittialize!$F$9+HS!H66*Inittialize!$F$10+HS!H67*Inittialize!$F$11+HS!H68*Inittialize!$F$12+HS!H91*Inittialize!$F$3)</f>
        <v>0.37925617419856938</v>
      </c>
      <c r="I58">
        <f>SUM(HS!I60*Inittialize!$F$4+HS!I61*Inittialize!$F$5+HS!I62*Inittialize!$F$6+HS!I63*Inittialize!$F$7+HS!I64*Inittialize!$F$8+HS!I65*Inittialize!$F$9+HS!I66*Inittialize!$F$10+HS!I67*Inittialize!$F$11+HS!I68*Inittialize!$F$12+HS!I91*Inittialize!$F$3)</f>
        <v>0.33589471773557733</v>
      </c>
      <c r="J58">
        <f>SUM(HS!J60*Inittialize!$F$4+HS!J61*Inittialize!$F$5+HS!J62*Inittialize!$F$6+HS!J63*Inittialize!$F$7+HS!J64*Inittialize!$F$8+HS!J65*Inittialize!$F$9+HS!J66*Inittialize!$F$10+HS!J67*Inittialize!$F$11+HS!J68*Inittialize!$F$12+HS!J91*Inittialize!$F$3)</f>
        <v>0.30642061508740204</v>
      </c>
      <c r="K58">
        <f>SUM(HS!K60*Inittialize!$F$4+HS!K61*Inittialize!$F$5+HS!K62*Inittialize!$F$6+HS!K63*Inittialize!$F$7+HS!K64*Inittialize!$F$8+HS!K65*Inittialize!$F$9+HS!K66*Inittialize!$F$10+HS!K67*Inittialize!$F$11+HS!K68*Inittialize!$F$12+HS!K91*Inittialize!$F$3)</f>
        <v>0.26721074782921084</v>
      </c>
    </row>
    <row r="59" spans="1:11" x14ac:dyDescent="0.3">
      <c r="A59">
        <v>8</v>
      </c>
      <c r="B59">
        <f>SUM(HS!B61*Inittialize!$F$4+HS!B62*Inittialize!$F$5+HS!B63*Inittialize!$F$6+HS!B64*Inittialize!$F$7+HS!B65*Inittialize!$F$8+HS!B66*Inittialize!$F$9+HS!B67*Inittialize!$F$10+HS!B68*Inittialize!$F$11+HS!B69*Inittialize!$F$12+HS!B92*Inittialize!$F$3)</f>
        <v>0.28836334875964992</v>
      </c>
      <c r="C59">
        <f>SUM(HS!C61*Inittialize!$F$4+HS!C62*Inittialize!$F$5+HS!C63*Inittialize!$F$6+HS!C64*Inittialize!$F$7+HS!C65*Inittialize!$F$8+HS!C66*Inittialize!$F$9+HS!C67*Inittialize!$F$10+HS!C68*Inittialize!$F$11+HS!C69*Inittialize!$F$12+HS!C92*Inittialize!$F$3)</f>
        <v>0.44980237942279166</v>
      </c>
      <c r="D59">
        <f>SUM(HS!D61*Inittialize!$F$4+HS!D62*Inittialize!$F$5+HS!D63*Inittialize!$F$6+HS!D64*Inittialize!$F$7+HS!D65*Inittialize!$F$8+HS!D66*Inittialize!$F$9+HS!D67*Inittialize!$F$10+HS!D68*Inittialize!$F$11+HS!D69*Inittialize!$F$12+HS!D92*Inittialize!$F$3)</f>
        <v>0.46597642749068685</v>
      </c>
      <c r="E59">
        <f>SUM(HS!E61*Inittialize!$F$4+HS!E62*Inittialize!$F$5+HS!E63*Inittialize!$F$6+HS!E64*Inittialize!$F$7+HS!E65*Inittialize!$F$8+HS!E66*Inittialize!$F$9+HS!E67*Inittialize!$F$10+HS!E68*Inittialize!$F$11+HS!E69*Inittialize!$F$12+HS!E92*Inittialize!$F$3)</f>
        <v>0.48472541737079888</v>
      </c>
      <c r="F59">
        <f>SUM(HS!F61*Inittialize!$F$4+HS!F62*Inittialize!$F$5+HS!F63*Inittialize!$F$6+HS!F64*Inittialize!$F$7+HS!F65*Inittialize!$F$8+HS!F66*Inittialize!$F$9+HS!F67*Inittialize!$F$10+HS!F68*Inittialize!$F$11+HS!F69*Inittialize!$F$12+HS!F92*Inittialize!$F$3)</f>
        <v>0.50194727739331357</v>
      </c>
      <c r="G59">
        <f>SUM(HS!G61*Inittialize!$F$4+HS!G62*Inittialize!$F$5+HS!G63*Inittialize!$F$6+HS!G64*Inittialize!$F$7+HS!G65*Inittialize!$F$8+HS!G66*Inittialize!$F$9+HS!G67*Inittialize!$F$10+HS!G68*Inittialize!$F$11+HS!G69*Inittialize!$F$12+HS!G92*Inittialize!$F$3)</f>
        <v>0.52550268611926287</v>
      </c>
      <c r="H59">
        <f>SUM(HS!H61*Inittialize!$F$4+HS!H62*Inittialize!$F$5+HS!H63*Inittialize!$F$6+HS!H64*Inittialize!$F$7+HS!H65*Inittialize!$F$8+HS!H66*Inittialize!$F$9+HS!H67*Inittialize!$F$10+HS!H68*Inittialize!$F$11+HS!H69*Inittialize!$F$12+HS!H92*Inittialize!$F$3)</f>
        <v>0.48230082177962352</v>
      </c>
      <c r="I59">
        <f>SUM(HS!I61*Inittialize!$F$4+HS!I62*Inittialize!$F$5+HS!I63*Inittialize!$F$6+HS!I64*Inittialize!$F$7+HS!I65*Inittialize!$F$8+HS!I66*Inittialize!$F$9+HS!I67*Inittialize!$F$10+HS!I68*Inittialize!$F$11+HS!I69*Inittialize!$F$12+HS!I92*Inittialize!$F$3)</f>
        <v>0.3841447474995669</v>
      </c>
      <c r="J59">
        <f>SUM(HS!J61*Inittialize!$F$4+HS!J62*Inittialize!$F$5+HS!J63*Inittialize!$F$6+HS!J64*Inittialize!$F$7+HS!J65*Inittialize!$F$8+HS!J66*Inittialize!$F$9+HS!J67*Inittialize!$F$10+HS!J68*Inittialize!$F$11+HS!J69*Inittialize!$F$12+HS!J92*Inittialize!$F$3)</f>
        <v>0.33681153361760302</v>
      </c>
      <c r="K59">
        <f>SUM(HS!K61*Inittialize!$F$4+HS!K62*Inittialize!$F$5+HS!K63*Inittialize!$F$6+HS!K64*Inittialize!$F$7+HS!K65*Inittialize!$F$8+HS!K66*Inittialize!$F$9+HS!K67*Inittialize!$F$10+HS!K68*Inittialize!$F$11+HS!K69*Inittialize!$F$12+HS!K92*Inittialize!$F$3)</f>
        <v>0.29902709393405319</v>
      </c>
    </row>
    <row r="60" spans="1:11" x14ac:dyDescent="0.3">
      <c r="A60">
        <v>9</v>
      </c>
      <c r="B60">
        <f>SUM(HS!B62*Inittialize!$F$4+HS!B63*Inittialize!$F$5+HS!B64*Inittialize!$F$6+HS!B65*Inittialize!$F$7+HS!B66*Inittialize!$F$8+HS!B67*Inittialize!$F$9+HS!B68*Inittialize!$F$10+HS!B69*Inittialize!$F$11+HS!B70*Inittialize!$F$12+HS!B93*Inittialize!$F$3)</f>
        <v>0.32740992228419225</v>
      </c>
      <c r="C60">
        <f>SUM(HS!C62*Inittialize!$F$4+HS!C63*Inittialize!$F$5+HS!C64*Inittialize!$F$6+HS!C65*Inittialize!$F$7+HS!C66*Inittialize!$F$8+HS!C67*Inittialize!$F$9+HS!C68*Inittialize!$F$10+HS!C69*Inittialize!$F$11+HS!C70*Inittialize!$F$12+HS!C93*Inittialize!$F$3)</f>
        <v>0.49692057067091661</v>
      </c>
      <c r="D60">
        <f>SUM(HS!D62*Inittialize!$F$4+HS!D63*Inittialize!$F$5+HS!D64*Inittialize!$F$6+HS!D65*Inittialize!$F$7+HS!D66*Inittialize!$F$8+HS!D67*Inittialize!$F$9+HS!D68*Inittialize!$F$10+HS!D69*Inittialize!$F$11+HS!D70*Inittialize!$F$12+HS!D93*Inittialize!$F$3)</f>
        <v>0.51160665643924019</v>
      </c>
      <c r="E60">
        <f>SUM(HS!E62*Inittialize!$F$4+HS!E63*Inittialize!$F$5+HS!E64*Inittialize!$F$6+HS!E65*Inittialize!$F$7+HS!E66*Inittialize!$F$8+HS!E67*Inittialize!$F$9+HS!E68*Inittialize!$F$10+HS!E69*Inittialize!$F$11+HS!E70*Inittialize!$F$12+HS!E93*Inittialize!$F$3)</f>
        <v>0.52869403584947128</v>
      </c>
      <c r="F60">
        <f>SUM(HS!F62*Inittialize!$F$4+HS!F63*Inittialize!$F$5+HS!F64*Inittialize!$F$6+HS!F65*Inittialize!$F$7+HS!F66*Inittialize!$F$8+HS!F67*Inittialize!$F$9+HS!F68*Inittialize!$F$10+HS!F69*Inittialize!$F$11+HS!F70*Inittialize!$F$12+HS!F93*Inittialize!$F$3)</f>
        <v>0.54446512273546821</v>
      </c>
      <c r="G60">
        <f>SUM(HS!G62*Inittialize!$F$4+HS!G63*Inittialize!$F$5+HS!G64*Inittialize!$F$6+HS!G65*Inittialize!$F$7+HS!G66*Inittialize!$F$8+HS!G67*Inittialize!$F$9+HS!G68*Inittialize!$F$10+HS!G69*Inittialize!$F$11+HS!G70*Inittialize!$F$12+HS!G93*Inittialize!$F$3)</f>
        <v>0.56472936896244408</v>
      </c>
      <c r="H60">
        <f>SUM(HS!H62*Inittialize!$F$4+HS!H63*Inittialize!$F$5+HS!H64*Inittialize!$F$6+HS!H65*Inittialize!$F$7+HS!H66*Inittialize!$F$8+HS!H67*Inittialize!$F$9+HS!H68*Inittialize!$F$10+HS!H69*Inittialize!$F$11+HS!H70*Inittialize!$F$12+HS!H93*Inittialize!$F$3)</f>
        <v>0.53479372800979086</v>
      </c>
      <c r="I60">
        <f>SUM(HS!I62*Inittialize!$F$4+HS!I63*Inittialize!$F$5+HS!I64*Inittialize!$F$6+HS!I65*Inittialize!$F$7+HS!I66*Inittialize!$F$8+HS!I67*Inittialize!$F$9+HS!I68*Inittialize!$F$10+HS!I69*Inittialize!$F$11+HS!I70*Inittialize!$F$12+HS!I93*Inittialize!$F$3)</f>
        <v>0.4910928083344081</v>
      </c>
      <c r="J60">
        <f>SUM(HS!J62*Inittialize!$F$4+HS!J63*Inittialize!$F$5+HS!J64*Inittialize!$F$6+HS!J65*Inittialize!$F$7+HS!J66*Inittialize!$F$8+HS!J67*Inittialize!$F$9+HS!J68*Inittialize!$F$10+HS!J69*Inittialize!$F$11+HS!J70*Inittialize!$F$12+HS!J93*Inittialize!$F$3)</f>
        <v>0.38894491666094894</v>
      </c>
      <c r="K60">
        <f>SUM(HS!K62*Inittialize!$F$4+HS!K63*Inittialize!$F$5+HS!K64*Inittialize!$F$6+HS!K65*Inittialize!$F$7+HS!K66*Inittialize!$F$8+HS!K67*Inittialize!$F$9+HS!K68*Inittialize!$F$10+HS!K69*Inittialize!$F$11+HS!K70*Inittialize!$F$12+HS!K93*Inittialize!$F$3)</f>
        <v>0.33645241884235633</v>
      </c>
    </row>
    <row r="61" spans="1:11" x14ac:dyDescent="0.3">
      <c r="A61">
        <v>10</v>
      </c>
      <c r="B61">
        <f>SUM(HS!B63*Inittialize!$F$4+HS!B64*Inittialize!$F$5+HS!B65*Inittialize!$F$6+HS!B66*Inittialize!$F$7+HS!B67*Inittialize!$F$8+HS!B68*Inittialize!$F$9+HS!B69*Inittialize!$F$10+HS!B70*Inittialize!$F$11+HS!B71*Inittialize!$F$12+HS!B94*Inittialize!$F$3)</f>
        <v>0.37304965193433309</v>
      </c>
      <c r="C61">
        <f>SUM(HS!C63*Inittialize!$F$4+HS!C64*Inittialize!$F$5+HS!C65*Inittialize!$F$6+HS!C66*Inittialize!$F$7+HS!C67*Inittialize!$F$8+HS!C68*Inittialize!$F$9+HS!C69*Inittialize!$F$10+HS!C70*Inittialize!$F$11+HS!C71*Inittialize!$F$12+HS!C94*Inittialize!$F$3)</f>
        <v>0.55016562462125829</v>
      </c>
      <c r="D61">
        <f>SUM(HS!D63*Inittialize!$F$4+HS!D64*Inittialize!$F$5+HS!D65*Inittialize!$F$6+HS!D66*Inittialize!$F$7+HS!D67*Inittialize!$F$8+HS!D68*Inittialize!$F$9+HS!D69*Inittialize!$F$10+HS!D70*Inittialize!$F$11+HS!D71*Inittialize!$F$12+HS!D94*Inittialize!$F$3)</f>
        <v>0.56322573998277337</v>
      </c>
      <c r="E61">
        <f>SUM(HS!E63*Inittialize!$F$4+HS!E64*Inittialize!$F$5+HS!E65*Inittialize!$F$6+HS!E66*Inittialize!$F$7+HS!E67*Inittialize!$F$8+HS!E68*Inittialize!$F$9+HS!E69*Inittialize!$F$10+HS!E70*Inittialize!$F$11+HS!E71*Inittialize!$F$12+HS!E94*Inittialize!$F$3)</f>
        <v>0.57850485223902093</v>
      </c>
      <c r="F61">
        <f>SUM(HS!F63*Inittialize!$F$4+HS!F64*Inittialize!$F$5+HS!F65*Inittialize!$F$6+HS!F66*Inittialize!$F$7+HS!F67*Inittialize!$F$8+HS!F68*Inittialize!$F$9+HS!F69*Inittialize!$F$10+HS!F70*Inittialize!$F$11+HS!F71*Inittialize!$F$12+HS!F94*Inittialize!$F$3)</f>
        <v>0.59262773040116246</v>
      </c>
      <c r="G61">
        <f>SUM(HS!G63*Inittialize!$F$4+HS!G64*Inittialize!$F$5+HS!G65*Inittialize!$F$6+HS!G66*Inittialize!$F$7+HS!G67*Inittialize!$F$8+HS!G68*Inittialize!$F$9+HS!G69*Inittialize!$F$10+HS!G70*Inittialize!$F$11+HS!G71*Inittialize!$F$12+HS!G94*Inittialize!$F$3)</f>
        <v>0.60997468597804039</v>
      </c>
      <c r="H61">
        <f>SUM(HS!H63*Inittialize!$F$4+HS!H64*Inittialize!$F$5+HS!H65*Inittialize!$F$6+HS!H66*Inittialize!$F$7+HS!H67*Inittialize!$F$8+HS!H68*Inittialize!$F$9+HS!H69*Inittialize!$F$10+HS!H70*Inittialize!$F$11+HS!H71*Inittialize!$F$12+HS!H94*Inittialize!$F$3)</f>
        <v>0.57828403865549916</v>
      </c>
      <c r="I61">
        <f>SUM(HS!I63*Inittialize!$F$4+HS!I64*Inittialize!$F$5+HS!I65*Inittialize!$F$6+HS!I66*Inittialize!$F$7+HS!I67*Inittialize!$F$8+HS!I68*Inittialize!$F$9+HS!I69*Inittialize!$F$10+HS!I70*Inittialize!$F$11+HS!I71*Inittialize!$F$12+HS!I94*Inittialize!$F$3)</f>
        <v>0.5488926411701982</v>
      </c>
      <c r="J61">
        <f>SUM(HS!J63*Inittialize!$F$4+HS!J64*Inittialize!$F$5+HS!J65*Inittialize!$F$6+HS!J66*Inittialize!$F$7+HS!J67*Inittialize!$F$8+HS!J68*Inittialize!$F$9+HS!J69*Inittialize!$F$10+HS!J70*Inittialize!$F$11+HS!J71*Inittialize!$F$12+HS!J94*Inittialize!$F$3)</f>
        <v>0.50143305955553108</v>
      </c>
      <c r="K61">
        <f>SUM(HS!K63*Inittialize!$F$4+HS!K64*Inittialize!$F$5+HS!K65*Inittialize!$F$6+HS!K66*Inittialize!$F$7+HS!K67*Inittialize!$F$8+HS!K68*Inittialize!$F$9+HS!K69*Inittialize!$F$10+HS!K70*Inittialize!$F$11+HS!K71*Inittialize!$F$12+HS!K94*Inittialize!$F$3)</f>
        <v>0.39412588394544312</v>
      </c>
    </row>
    <row r="62" spans="1:11" x14ac:dyDescent="0.3">
      <c r="A62">
        <v>11</v>
      </c>
      <c r="B62">
        <f>SUM(HS!B64*Inittialize!$F$4+HS!B65*Inittialize!$F$5+HS!B66*Inittialize!$F$6+HS!B67*Inittialize!$F$7+HS!B68*Inittialize!$F$8+HS!B69*Inittialize!$F$9+HS!B70*Inittialize!$F$10+HS!B71*Inittialize!$F$11+HS!B72*Inittialize!$F$12+HS!B95*Inittialize!$F$3)</f>
        <v>0.39876296082416712</v>
      </c>
      <c r="C62">
        <f>SUM(HS!C64*Inittialize!$F$4+HS!C65*Inittialize!$F$5+HS!C66*Inittialize!$F$6+HS!C67*Inittialize!$F$7+HS!C68*Inittialize!$F$8+HS!C69*Inittialize!$F$9+HS!C70*Inittialize!$F$10+HS!C71*Inittialize!$F$11+HS!C72*Inittialize!$F$12+HS!C95*Inittialize!$F$3)</f>
        <v>0.57878711441462161</v>
      </c>
      <c r="D62">
        <f>SUM(HS!D64*Inittialize!$F$4+HS!D65*Inittialize!$F$5+HS!D66*Inittialize!$F$6+HS!D67*Inittialize!$F$7+HS!D68*Inittialize!$F$8+HS!D69*Inittialize!$F$9+HS!D70*Inittialize!$F$10+HS!D71*Inittialize!$F$11+HS!D72*Inittialize!$F$12+HS!D95*Inittialize!$F$3)</f>
        <v>0.59099388314093126</v>
      </c>
      <c r="E62">
        <f>SUM(HS!E64*Inittialize!$F$4+HS!E65*Inittialize!$F$5+HS!E66*Inittialize!$F$6+HS!E67*Inittialize!$F$7+HS!E68*Inittialize!$F$8+HS!E69*Inittialize!$F$9+HS!E70*Inittialize!$F$10+HS!E71*Inittialize!$F$11+HS!E72*Inittialize!$F$12+HS!E95*Inittialize!$F$3)</f>
        <v>0.60538591931219798</v>
      </c>
      <c r="F62">
        <f>SUM(HS!F64*Inittialize!$F$4+HS!F65*Inittialize!$F$5+HS!F66*Inittialize!$F$6+HS!F67*Inittialize!$F$7+HS!F68*Inittialize!$F$8+HS!F69*Inittialize!$F$9+HS!F70*Inittialize!$F$10+HS!F71*Inittialize!$F$11+HS!F72*Inittialize!$F$12+HS!F95*Inittialize!$F$3)</f>
        <v>0.61873879868372261</v>
      </c>
      <c r="G62">
        <f>SUM(HS!G64*Inittialize!$F$4+HS!G65*Inittialize!$F$5+HS!G66*Inittialize!$F$6+HS!G67*Inittialize!$F$7+HS!G68*Inittialize!$F$8+HS!G69*Inittialize!$F$9+HS!G70*Inittialize!$F$10+HS!G71*Inittialize!$F$11+HS!G72*Inittialize!$F$12+HS!G95*Inittialize!$F$3)</f>
        <v>0.63344735925045925</v>
      </c>
      <c r="H62">
        <f>SUM(HS!H64*Inittialize!$F$4+HS!H65*Inittialize!$F$5+HS!H66*Inittialize!$F$6+HS!H67*Inittialize!$F$7+HS!H68*Inittialize!$F$8+HS!H69*Inittialize!$F$9+HS!H70*Inittialize!$F$10+HS!H71*Inittialize!$F$11+HS!H72*Inittialize!$F$12+HS!H95*Inittialize!$F$3)</f>
        <v>0.59642835374593117</v>
      </c>
      <c r="I62">
        <f>SUM(HS!I64*Inittialize!$F$4+HS!I65*Inittialize!$F$5+HS!I66*Inittialize!$F$6+HS!I67*Inittialize!$F$7+HS!I68*Inittialize!$F$8+HS!I69*Inittialize!$F$9+HS!I70*Inittialize!$F$10+HS!I71*Inittialize!$F$11+HS!I72*Inittialize!$F$12+HS!I95*Inittialize!$F$3)</f>
        <v>0.56490685966620602</v>
      </c>
      <c r="J62">
        <f>SUM(HS!J64*Inittialize!$F$4+HS!J65*Inittialize!$F$5+HS!J66*Inittialize!$F$6+HS!J67*Inittialize!$F$7+HS!J68*Inittialize!$F$8+HS!J69*Inittialize!$F$9+HS!J70*Inittialize!$F$10+HS!J71*Inittialize!$F$11+HS!J72*Inittialize!$F$12+HS!J95*Inittialize!$F$3)</f>
        <v>0.5291243152830446</v>
      </c>
      <c r="K62">
        <f>SUM(HS!K64*Inittialize!$F$4+HS!K65*Inittialize!$F$5+HS!K66*Inittialize!$F$6+HS!K67*Inittialize!$F$7+HS!K68*Inittialize!$F$8+HS!K69*Inittialize!$F$9+HS!K70*Inittialize!$F$10+HS!K71*Inittialize!$F$11+HS!K72*Inittialize!$F$12+HS!K95*Inittialize!$F$3)</f>
        <v>0.47309363070509958</v>
      </c>
    </row>
    <row r="63" spans="1:11" x14ac:dyDescent="0.3">
      <c r="A63">
        <v>12</v>
      </c>
      <c r="B63">
        <f>SUM(HS!B65*Inittialize!$F$4+HS!B66*Inittialize!$F$5+HS!B67*Inittialize!$F$6+HS!B68*Inittialize!$F$7+HS!B69*Inittialize!$F$8+HS!B70*Inittialize!$F$9+HS!B71*Inittialize!$F$10+HS!B72*Inittialize!$F$11+HS!B73*Inittialize!$F$12+HS!B96*Inittialize!$F$3)</f>
        <v>0.22932137132783617</v>
      </c>
      <c r="C63">
        <f>SUM(HS!C65*Inittialize!$F$4+HS!C66*Inittialize!$F$5+HS!C67*Inittialize!$F$6+HS!C68*Inittialize!$F$7+HS!C69*Inittialize!$F$8+HS!C70*Inittialize!$F$9+HS!C71*Inittialize!$F$10+HS!C72*Inittialize!$F$11+HS!C73*Inittialize!$F$12+HS!C96*Inittialize!$F$3)</f>
        <v>0.3484437814934257</v>
      </c>
      <c r="D63">
        <f>SUM(HS!D65*Inittialize!$F$4+HS!D66*Inittialize!$F$5+HS!D67*Inittialize!$F$6+HS!D68*Inittialize!$F$7+HS!D69*Inittialize!$F$8+HS!D70*Inittialize!$F$9+HS!D71*Inittialize!$F$10+HS!D72*Inittialize!$F$11+HS!D73*Inittialize!$F$12+HS!D96*Inittialize!$F$3)</f>
        <v>0.35907281492334692</v>
      </c>
      <c r="E63">
        <f>SUM(HS!E65*Inittialize!$F$4+HS!E66*Inittialize!$F$5+HS!E67*Inittialize!$F$6+HS!E68*Inittialize!$F$7+HS!E69*Inittialize!$F$8+HS!E70*Inittialize!$F$9+HS!E71*Inittialize!$F$10+HS!E72*Inittialize!$F$11+HS!E73*Inittialize!$F$12+HS!E96*Inittialize!$F$3)</f>
        <v>0.36994204820448245</v>
      </c>
      <c r="F63">
        <f>SUM(HS!F65*Inittialize!$F$4+HS!F66*Inittialize!$F$5+HS!F67*Inittialize!$F$6+HS!F68*Inittialize!$F$7+HS!F69*Inittialize!$F$8+HS!F70*Inittialize!$F$9+HS!F71*Inittialize!$F$10+HS!F72*Inittialize!$F$11+HS!F73*Inittialize!$F$12+HS!F96*Inittialize!$F$3)</f>
        <v>0.38091840257848386</v>
      </c>
      <c r="G63">
        <f>SUM(HS!G65*Inittialize!$F$4+HS!G66*Inittialize!$F$5+HS!G67*Inittialize!$F$6+HS!G68*Inittialize!$F$7+HS!G69*Inittialize!$F$8+HS!G70*Inittialize!$F$9+HS!G71*Inittialize!$F$10+HS!G72*Inittialize!$F$11+HS!G73*Inittialize!$F$12+HS!G96*Inittialize!$F$3)</f>
        <v>0.39255038051101782</v>
      </c>
      <c r="H63">
        <f>SUM(HS!H65*Inittialize!$F$4+HS!H66*Inittialize!$F$5+HS!H67*Inittialize!$F$6+HS!H68*Inittialize!$F$7+HS!H69*Inittialize!$F$8+HS!H70*Inittialize!$F$9+HS!H71*Inittialize!$F$10+HS!H72*Inittialize!$F$11+HS!H73*Inittialize!$F$12+HS!H96*Inittialize!$F$3)</f>
        <v>0.35541355077168107</v>
      </c>
      <c r="I63">
        <f>SUM(HS!I65*Inittialize!$F$4+HS!I66*Inittialize!$F$5+HS!I67*Inittialize!$F$6+HS!I68*Inittialize!$F$7+HS!I69*Inittialize!$F$8+HS!I70*Inittialize!$F$9+HS!I71*Inittialize!$F$10+HS!I72*Inittialize!$F$11+HS!I73*Inittialize!$F$12+HS!I96*Inittialize!$F$3)</f>
        <v>0.32514100115062705</v>
      </c>
      <c r="J63">
        <f>SUM(HS!J65*Inittialize!$F$4+HS!J66*Inittialize!$F$5+HS!J67*Inittialize!$F$6+HS!J68*Inittialize!$F$7+HS!J69*Inittialize!$F$8+HS!J70*Inittialize!$F$9+HS!J71*Inittialize!$F$10+HS!J72*Inittialize!$F$11+HS!J73*Inittialize!$F$12+HS!J96*Inittialize!$F$3)</f>
        <v>0.29007768787413191</v>
      </c>
      <c r="K63">
        <f>SUM(HS!K65*Inittialize!$F$4+HS!K66*Inittialize!$F$5+HS!K67*Inittialize!$F$6+HS!K68*Inittialize!$F$7+HS!K69*Inittialize!$F$8+HS!K70*Inittialize!$F$9+HS!K71*Inittialize!$F$10+HS!K72*Inittialize!$F$11+HS!K73*Inittialize!$F$12+HS!K96*Inittialize!$F$3)</f>
        <v>0.2488921581952955</v>
      </c>
    </row>
    <row r="64" spans="1:11" x14ac:dyDescent="0.3">
      <c r="A64">
        <v>13</v>
      </c>
      <c r="B64">
        <f>SUM(HS!B66*Inittialize!$F$4+HS!B67*Inittialize!$F$5+HS!B68*Inittialize!$F$6+HS!B69*Inittialize!$F$7+HS!B70*Inittialize!$F$8+HS!B71*Inittialize!$F$9+HS!B72*Inittialize!$F$10+HS!B73*Inittialize!$F$11+HS!B74*Inittialize!$F$12+HS!B97*Inittialize!$F$3)</f>
        <v>0.21294127337584787</v>
      </c>
      <c r="C64">
        <f>SUM(HS!C66*Inittialize!$F$4+HS!C67*Inittialize!$F$5+HS!C68*Inittialize!$F$6+HS!C69*Inittialize!$F$7+HS!C70*Inittialize!$F$8+HS!C71*Inittialize!$F$9+HS!C72*Inittialize!$F$10+HS!C73*Inittialize!$F$11+HS!C74*Inittialize!$F$12+HS!C97*Inittialize!$F$3)</f>
        <v>0.3212431556168594</v>
      </c>
      <c r="D64">
        <f>SUM(HS!D66*Inittialize!$F$4+HS!D67*Inittialize!$F$5+HS!D68*Inittialize!$F$6+HS!D69*Inittialize!$F$7+HS!D70*Inittialize!$F$8+HS!D71*Inittialize!$F$9+HS!D72*Inittialize!$F$10+HS!D73*Inittialize!$F$11+HS!D74*Inittialize!$F$12+HS!D97*Inittialize!$F$3)</f>
        <v>0.33031320835548977</v>
      </c>
      <c r="E64">
        <f>SUM(HS!E66*Inittialize!$F$4+HS!E67*Inittialize!$F$5+HS!E68*Inittialize!$F$6+HS!E69*Inittialize!$F$7+HS!E70*Inittialize!$F$8+HS!E71*Inittialize!$F$9+HS!E72*Inittialize!$F$10+HS!E73*Inittialize!$F$11+HS!E74*Inittialize!$F$12+HS!E97*Inittialize!$F$3)</f>
        <v>0.33959832162736381</v>
      </c>
      <c r="F64">
        <f>SUM(HS!F66*Inittialize!$F$4+HS!F67*Inittialize!$F$5+HS!F68*Inittialize!$F$6+HS!F69*Inittialize!$F$7+HS!F70*Inittialize!$F$8+HS!F71*Inittialize!$F$9+HS!F72*Inittialize!$F$10+HS!F73*Inittialize!$F$11+HS!F74*Inittialize!$F$12+HS!F97*Inittialize!$F$3)</f>
        <v>0.34888735107215596</v>
      </c>
      <c r="G64">
        <f>SUM(HS!G66*Inittialize!$F$4+HS!G67*Inittialize!$F$5+HS!G68*Inittialize!$F$6+HS!G69*Inittialize!$F$7+HS!G70*Inittialize!$F$8+HS!G71*Inittialize!$F$9+HS!G72*Inittialize!$F$10+HS!G73*Inittialize!$F$11+HS!G74*Inittialize!$F$12+HS!G97*Inittialize!$F$3)</f>
        <v>0.36000034265832564</v>
      </c>
      <c r="H64">
        <f>SUM(HS!H66*Inittialize!$F$4+HS!H67*Inittialize!$F$5+HS!H68*Inittialize!$F$6+HS!H69*Inittialize!$F$7+HS!H70*Inittialize!$F$8+HS!H71*Inittialize!$F$9+HS!H72*Inittialize!$F$10+HS!H73*Inittialize!$F$11+HS!H74*Inittialize!$F$12+HS!H97*Inittialize!$F$3)</f>
        <v>0.33002686857370378</v>
      </c>
      <c r="I64">
        <f>SUM(HS!I66*Inittialize!$F$4+HS!I67*Inittialize!$F$5+HS!I68*Inittialize!$F$6+HS!I69*Inittialize!$F$7+HS!I70*Inittialize!$F$8+HS!I71*Inittialize!$F$9+HS!I72*Inittialize!$F$10+HS!I73*Inittialize!$F$11+HS!I74*Inittialize!$F$12+HS!I97*Inittialize!$F$3)</f>
        <v>0.30191664392558226</v>
      </c>
      <c r="J64">
        <f>SUM(HS!J66*Inittialize!$F$4+HS!J67*Inittialize!$F$5+HS!J68*Inittialize!$F$6+HS!J69*Inittialize!$F$7+HS!J70*Inittialize!$F$8+HS!J71*Inittialize!$F$9+HS!J72*Inittialize!$F$10+HS!J73*Inittialize!$F$11+HS!J74*Inittialize!$F$12+HS!J97*Inittialize!$F$3)</f>
        <v>0.26935785302597964</v>
      </c>
      <c r="K64">
        <f>SUM(HS!K66*Inittialize!$F$4+HS!K67*Inittialize!$F$5+HS!K68*Inittialize!$F$6+HS!K69*Inittialize!$F$7+HS!K70*Inittialize!$F$8+HS!K71*Inittialize!$F$9+HS!K72*Inittialize!$F$10+HS!K73*Inittialize!$F$11+HS!K74*Inittialize!$F$12+HS!K97*Inittialize!$F$3)</f>
        <v>0.23111414689563153</v>
      </c>
    </row>
    <row r="65" spans="1:11" x14ac:dyDescent="0.3">
      <c r="A65">
        <v>14</v>
      </c>
      <c r="B65">
        <f>SUM(HS!B67*Inittialize!$F$4+HS!B68*Inittialize!$F$5+HS!B69*Inittialize!$F$6+HS!B70*Inittialize!$F$7+HS!B71*Inittialize!$F$8+HS!B72*Inittialize!$F$9+HS!B73*Inittialize!$F$10+HS!B74*Inittialize!$F$11+HS!B75*Inittialize!$F$12+HS!B98*Inittialize!$F$3)</f>
        <v>0.19773118242043017</v>
      </c>
      <c r="C65">
        <f>SUM(HS!C67*Inittialize!$F$4+HS!C68*Inittialize!$F$5+HS!C69*Inittialize!$F$6+HS!C70*Inittialize!$F$7+HS!C71*Inittialize!$F$8+HS!C72*Inittialize!$F$9+HS!C73*Inittialize!$F$10+HS!C74*Inittialize!$F$11+HS!C75*Inittialize!$F$12+HS!C98*Inittialize!$F$3)</f>
        <v>0.29404252974029316</v>
      </c>
      <c r="D65">
        <f>SUM(HS!D67*Inittialize!$F$4+HS!D68*Inittialize!$F$5+HS!D69*Inittialize!$F$6+HS!D70*Inittialize!$F$7+HS!D71*Inittialize!$F$8+HS!D72*Inittialize!$F$9+HS!D73*Inittialize!$F$10+HS!D74*Inittialize!$F$11+HS!D75*Inittialize!$F$12+HS!D98*Inittialize!$F$3)</f>
        <v>0.30155360178763257</v>
      </c>
      <c r="E65">
        <f>SUM(HS!E67*Inittialize!$F$4+HS!E68*Inittialize!$F$5+HS!E69*Inittialize!$F$6+HS!E70*Inittialize!$F$7+HS!E71*Inittialize!$F$8+HS!E72*Inittialize!$F$9+HS!E73*Inittialize!$F$10+HS!E74*Inittialize!$F$11+HS!E75*Inittialize!$F$12+HS!E98*Inittialize!$F$3)</f>
        <v>0.30925459505024511</v>
      </c>
      <c r="F65">
        <f>SUM(HS!F67*Inittialize!$F$4+HS!F68*Inittialize!$F$5+HS!F69*Inittialize!$F$6+HS!F70*Inittialize!$F$7+HS!F71*Inittialize!$F$8+HS!F72*Inittialize!$F$9+HS!F73*Inittialize!$F$10+HS!F74*Inittialize!$F$11+HS!F75*Inittialize!$F$12+HS!F98*Inittialize!$F$3)</f>
        <v>0.31685629956582811</v>
      </c>
      <c r="G65">
        <f>SUM(HS!G67*Inittialize!$F$4+HS!G68*Inittialize!$F$5+HS!G69*Inittialize!$F$6+HS!G70*Inittialize!$F$7+HS!G71*Inittialize!$F$8+HS!G72*Inittialize!$F$9+HS!G73*Inittialize!$F$10+HS!G74*Inittialize!$F$11+HS!G75*Inittialize!$F$12+HS!G98*Inittialize!$F$3)</f>
        <v>0.32745030480563359</v>
      </c>
      <c r="H65">
        <f>SUM(HS!H67*Inittialize!$F$4+HS!H68*Inittialize!$F$5+HS!H69*Inittialize!$F$6+HS!H70*Inittialize!$F$7+HS!H71*Inittialize!$F$8+HS!H72*Inittialize!$F$9+HS!H73*Inittialize!$F$10+HS!H74*Inittialize!$F$11+HS!H75*Inittialize!$F$12+HS!H98*Inittialize!$F$3)</f>
        <v>0.30645352081843924</v>
      </c>
      <c r="I65">
        <f>SUM(HS!I67*Inittialize!$F$4+HS!I68*Inittialize!$F$5+HS!I69*Inittialize!$F$6+HS!I70*Inittialize!$F$7+HS!I71*Inittialize!$F$8+HS!I72*Inittialize!$F$9+HS!I73*Inittialize!$F$10+HS!I74*Inittialize!$F$11+HS!I75*Inittialize!$F$12+HS!I98*Inittialize!$F$3)</f>
        <v>0.28035116935946924</v>
      </c>
      <c r="J65">
        <f>SUM(HS!J67*Inittialize!$F$4+HS!J68*Inittialize!$F$5+HS!J69*Inittialize!$F$6+HS!J70*Inittialize!$F$7+HS!J71*Inittialize!$F$8+HS!J72*Inittialize!$F$9+HS!J73*Inittialize!$F$10+HS!J74*Inittialize!$F$11+HS!J75*Inittialize!$F$12+HS!J98*Inittialize!$F$3)</f>
        <v>0.25011800638126686</v>
      </c>
      <c r="K65">
        <f>SUM(HS!K67*Inittialize!$F$4+HS!K68*Inittialize!$F$5+HS!K69*Inittialize!$F$6+HS!K70*Inittialize!$F$7+HS!K71*Inittialize!$F$8+HS!K72*Inittialize!$F$9+HS!K73*Inittialize!$F$10+HS!K74*Inittialize!$F$11+HS!K75*Inittialize!$F$12+HS!K98*Inittialize!$F$3)</f>
        <v>0.21460599354594356</v>
      </c>
    </row>
    <row r="66" spans="1:11" x14ac:dyDescent="0.3">
      <c r="A66">
        <v>15</v>
      </c>
      <c r="B66">
        <f>SUM(HS!B68*Inittialize!$F$4+HS!B69*Inittialize!$F$5+HS!B70*Inittialize!$F$6+HS!B71*Inittialize!$F$7+HS!B72*Inittialize!$F$8+HS!B73*Inittialize!$F$9+HS!B74*Inittialize!$F$10+HS!B75*Inittialize!$F$11+HS!B76*Inittialize!$F$12+HS!B99*Inittialize!$F$3)</f>
        <v>0.1836075265332566</v>
      </c>
      <c r="C66">
        <f>SUM(HS!C68*Inittialize!$F$4+HS!C69*Inittialize!$F$5+HS!C70*Inittialize!$F$6+HS!C71*Inittialize!$F$7+HS!C72*Inittialize!$F$8+HS!C73*Inittialize!$F$9+HS!C74*Inittialize!$F$10+HS!C75*Inittialize!$F$11+HS!C76*Inittialize!$F$12+HS!C99*Inittialize!$F$3)</f>
        <v>0.26684190386372691</v>
      </c>
      <c r="D66">
        <f>SUM(HS!D68*Inittialize!$F$4+HS!D69*Inittialize!$F$5+HS!D70*Inittialize!$F$6+HS!D71*Inittialize!$F$7+HS!D72*Inittialize!$F$8+HS!D73*Inittialize!$F$9+HS!D74*Inittialize!$F$10+HS!D75*Inittialize!$F$11+HS!D76*Inittialize!$F$12+HS!D99*Inittialize!$F$3)</f>
        <v>0.27279399521977538</v>
      </c>
      <c r="E66">
        <f>SUM(HS!E68*Inittialize!$F$4+HS!E69*Inittialize!$F$5+HS!E70*Inittialize!$F$6+HS!E71*Inittialize!$F$7+HS!E72*Inittialize!$F$8+HS!E73*Inittialize!$F$9+HS!E74*Inittialize!$F$10+HS!E75*Inittialize!$F$11+HS!E76*Inittialize!$F$12+HS!E99*Inittialize!$F$3)</f>
        <v>0.27891086847312646</v>
      </c>
      <c r="F66">
        <f>SUM(HS!F68*Inittialize!$F$4+HS!F69*Inittialize!$F$5+HS!F70*Inittialize!$F$6+HS!F71*Inittialize!$F$7+HS!F72*Inittialize!$F$8+HS!F73*Inittialize!$F$9+HS!F74*Inittialize!$F$10+HS!F75*Inittialize!$F$11+HS!F76*Inittialize!$F$12+HS!F99*Inittialize!$F$3)</f>
        <v>0.28482524805950021</v>
      </c>
      <c r="G66">
        <f>SUM(HS!G68*Inittialize!$F$4+HS!G69*Inittialize!$F$5+HS!G70*Inittialize!$F$6+HS!G71*Inittialize!$F$7+HS!G72*Inittialize!$F$8+HS!G73*Inittialize!$F$9+HS!G74*Inittialize!$F$10+HS!G75*Inittialize!$F$11+HS!G76*Inittialize!$F$12+HS!G99*Inittialize!$F$3)</f>
        <v>0.29490026695294141</v>
      </c>
      <c r="H66">
        <f>SUM(HS!H68*Inittialize!$F$4+HS!H69*Inittialize!$F$5+HS!H70*Inittialize!$F$6+HS!H71*Inittialize!$F$7+HS!H72*Inittialize!$F$8+HS!H73*Inittialize!$F$9+HS!H74*Inittialize!$F$10+HS!H75*Inittialize!$F$11+HS!H76*Inittialize!$F$12+HS!H99*Inittialize!$F$3)</f>
        <v>0.28456398361712221</v>
      </c>
      <c r="I66">
        <f>SUM(HS!I68*Inittialize!$F$4+HS!I69*Inittialize!$F$5+HS!I70*Inittialize!$F$6+HS!I71*Inittialize!$F$7+HS!I72*Inittialize!$F$8+HS!I73*Inittialize!$F$9+HS!I74*Inittialize!$F$10+HS!I75*Inittialize!$F$11+HS!I76*Inittialize!$F$12+HS!I99*Inittialize!$F$3)</f>
        <v>0.26032608583379291</v>
      </c>
      <c r="J66">
        <f>SUM(HS!J68*Inittialize!$F$4+HS!J69*Inittialize!$F$5+HS!J70*Inittialize!$F$6+HS!J71*Inittialize!$F$7+HS!J72*Inittialize!$F$8+HS!J73*Inittialize!$F$9+HS!J74*Inittialize!$F$10+HS!J75*Inittialize!$F$11+HS!J76*Inittialize!$F$12+HS!J99*Inittialize!$F$3)</f>
        <v>0.23225243449689065</v>
      </c>
      <c r="K66">
        <f>SUM(HS!K68*Inittialize!$F$4+HS!K69*Inittialize!$F$5+HS!K70*Inittialize!$F$6+HS!K71*Inittialize!$F$7+HS!K72*Inittialize!$F$8+HS!K73*Inittialize!$F$9+HS!K74*Inittialize!$F$10+HS!K75*Inittialize!$F$11+HS!K76*Inittialize!$F$12+HS!K99*Inittialize!$F$3)</f>
        <v>0.19927699400694757</v>
      </c>
    </row>
    <row r="67" spans="1:11" x14ac:dyDescent="0.3">
      <c r="A67">
        <v>16</v>
      </c>
      <c r="B67">
        <f>SUM(HS!B69*Inittialize!$F$4+HS!B70*Inittialize!$F$5+HS!B71*Inittialize!$F$6+HS!B72*Inittialize!$F$7+HS!B73*Inittialize!$F$8+HS!B74*Inittialize!$F$9+HS!B75*Inittialize!$F$10+HS!B76*Inittialize!$F$11+HS!B77*Inittialize!$F$12+HS!B100*Inittialize!$F$3)</f>
        <v>0.1672914437165105</v>
      </c>
      <c r="C67">
        <f>SUM(HS!C69*Inittialize!$F$4+HS!C70*Inittialize!$F$5+HS!C71*Inittialize!$F$6+HS!C72*Inittialize!$F$7+HS!C73*Inittialize!$F$8+HS!C74*Inittialize!$F$9+HS!C75*Inittialize!$F$10+HS!C76*Inittialize!$F$11+HS!C77*Inittialize!$F$12+HS!C100*Inittialize!$F$3)</f>
        <v>0.23964127798716064</v>
      </c>
      <c r="D67">
        <f>SUM(HS!D69*Inittialize!$F$4+HS!D70*Inittialize!$F$5+HS!D71*Inittialize!$F$6+HS!D72*Inittialize!$F$7+HS!D73*Inittialize!$F$8+HS!D74*Inittialize!$F$9+HS!D75*Inittialize!$F$10+HS!D76*Inittialize!$F$11+HS!D77*Inittialize!$F$12+HS!D100*Inittialize!$F$3)</f>
        <v>0.2440343886519182</v>
      </c>
      <c r="E67">
        <f>SUM(HS!E69*Inittialize!$F$4+HS!E70*Inittialize!$F$5+HS!E71*Inittialize!$F$6+HS!E72*Inittialize!$F$7+HS!E73*Inittialize!$F$8+HS!E74*Inittialize!$F$9+HS!E75*Inittialize!$F$10+HS!E76*Inittialize!$F$11+HS!E77*Inittialize!$F$12+HS!E100*Inittialize!$F$3)</f>
        <v>0.24856714189600773</v>
      </c>
      <c r="F67">
        <f>SUM(HS!F69*Inittialize!$F$4+HS!F70*Inittialize!$F$5+HS!F71*Inittialize!$F$6+HS!F72*Inittialize!$F$7+HS!F73*Inittialize!$F$8+HS!F74*Inittialize!$F$9+HS!F75*Inittialize!$F$10+HS!F76*Inittialize!$F$11+HS!F77*Inittialize!$F$12+HS!F100*Inittialize!$F$3)</f>
        <v>0.25279419655317231</v>
      </c>
      <c r="G67">
        <f>SUM(HS!G69*Inittialize!$F$4+HS!G70*Inittialize!$F$5+HS!G71*Inittialize!$F$6+HS!G72*Inittialize!$F$7+HS!G73*Inittialize!$F$8+HS!G74*Inittialize!$F$9+HS!G75*Inittialize!$F$10+HS!G76*Inittialize!$F$11+HS!G77*Inittialize!$F$12+HS!G100*Inittialize!$F$3)</f>
        <v>0.2623502291002493</v>
      </c>
      <c r="H67">
        <f>SUM(HS!H69*Inittialize!$F$4+HS!H70*Inittialize!$F$5+HS!H71*Inittialize!$F$6+HS!H72*Inittialize!$F$7+HS!H73*Inittialize!$F$8+HS!H74*Inittialize!$F$9+HS!H75*Inittialize!$F$10+HS!H76*Inittialize!$F$11+HS!H77*Inittialize!$F$12+HS!H100*Inittialize!$F$3)</f>
        <v>0.26423798478732774</v>
      </c>
      <c r="I67">
        <f>SUM(HS!I69*Inittialize!$F$4+HS!I70*Inittialize!$F$5+HS!I71*Inittialize!$F$6+HS!I72*Inittialize!$F$7+HS!I73*Inittialize!$F$8+HS!I74*Inittialize!$F$9+HS!I75*Inittialize!$F$10+HS!I76*Inittialize!$F$11+HS!I77*Inittialize!$F$12+HS!I100*Inittialize!$F$3)</f>
        <v>0.24173136541709339</v>
      </c>
      <c r="J67">
        <f>SUM(HS!J69*Inittialize!$F$4+HS!J70*Inittialize!$F$5+HS!J71*Inittialize!$F$6+HS!J72*Inittialize!$F$7+HS!J73*Inittialize!$F$8+HS!J74*Inittialize!$F$9+HS!J75*Inittialize!$F$10+HS!J76*Inittialize!$F$11+HS!J77*Inittialize!$F$12+HS!J100*Inittialize!$F$3)</f>
        <v>0.21566297488996986</v>
      </c>
      <c r="K67">
        <f>SUM(HS!K69*Inittialize!$F$4+HS!K70*Inittialize!$F$5+HS!K71*Inittialize!$F$6+HS!K72*Inittialize!$F$7+HS!K73*Inittialize!$F$8+HS!K74*Inittialize!$F$9+HS!K75*Inittialize!$F$10+HS!K76*Inittialize!$F$11+HS!K77*Inittialize!$F$12+HS!K100*Inittialize!$F$3)</f>
        <v>0.18504292300645134</v>
      </c>
    </row>
    <row r="68" spans="1:11" x14ac:dyDescent="0.3">
      <c r="A68">
        <v>17</v>
      </c>
      <c r="B68">
        <f>SUM(HS!B70*Inittialize!$F$4+HS!B71*Inittialize!$F$5+HS!B72*Inittialize!$F$6+HS!B73*Inittialize!$F$7+HS!B74*Inittialize!$F$8+HS!B75*Inittialize!$F$9+HS!B76*Inittialize!$F$10+HS!B77*Inittialize!$F$11+HS!B78*Inittialize!$F$12+HS!B101*Inittialize!$F$3)</f>
        <v>0.15097536089976438</v>
      </c>
      <c r="C68">
        <f>SUM(HS!C70*Inittialize!$F$4+HS!C71*Inittialize!$F$5+HS!C72*Inittialize!$F$6+HS!C73*Inittialize!$F$7+HS!C74*Inittialize!$F$8+HS!C75*Inittialize!$F$9+HS!C76*Inittialize!$F$10+HS!C77*Inittialize!$F$11+HS!C78*Inittialize!$F$12+HS!C101*Inittialize!$F$3)</f>
        <v>0.21244065211059437</v>
      </c>
      <c r="D68">
        <f>SUM(HS!D70*Inittialize!$F$4+HS!D71*Inittialize!$F$5+HS!D72*Inittialize!$F$6+HS!D73*Inittialize!$F$7+HS!D74*Inittialize!$F$8+HS!D75*Inittialize!$F$9+HS!D76*Inittialize!$F$10+HS!D77*Inittialize!$F$11+HS!D78*Inittialize!$F$12+HS!D101*Inittialize!$F$3)</f>
        <v>0.21527478208406101</v>
      </c>
      <c r="E68">
        <f>SUM(HS!E70*Inittialize!$F$4+HS!E71*Inittialize!$F$5+HS!E72*Inittialize!$F$6+HS!E73*Inittialize!$F$7+HS!E74*Inittialize!$F$8+HS!E75*Inittialize!$F$9+HS!E76*Inittialize!$F$10+HS!E77*Inittialize!$F$11+HS!E78*Inittialize!$F$12+HS!E101*Inittialize!$F$3)</f>
        <v>0.21822341531888903</v>
      </c>
      <c r="F68">
        <f>SUM(HS!F70*Inittialize!$F$4+HS!F71*Inittialize!$F$5+HS!F72*Inittialize!$F$6+HS!F73*Inittialize!$F$7+HS!F74*Inittialize!$F$8+HS!F75*Inittialize!$F$9+HS!F76*Inittialize!$F$10+HS!F77*Inittialize!$F$11+HS!F78*Inittialize!$F$12+HS!F101*Inittialize!$F$3)</f>
        <v>0.22076314504684441</v>
      </c>
      <c r="G68">
        <f>SUM(HS!G70*Inittialize!$F$4+HS!G71*Inittialize!$F$5+HS!G72*Inittialize!$F$6+HS!G73*Inittialize!$F$7+HS!G74*Inittialize!$F$8+HS!G75*Inittialize!$F$9+HS!G76*Inittialize!$F$10+HS!G77*Inittialize!$F$11+HS!G78*Inittialize!$F$12+HS!G101*Inittialize!$F$3)</f>
        <v>0.22980019124755718</v>
      </c>
      <c r="H68">
        <f>SUM(HS!H70*Inittialize!$F$4+HS!H71*Inittialize!$F$5+HS!H72*Inittialize!$F$6+HS!H73*Inittialize!$F$7+HS!H74*Inittialize!$F$8+HS!H75*Inittialize!$F$9+HS!H76*Inittialize!$F$10+HS!H77*Inittialize!$F$11+HS!H78*Inittialize!$F$12+HS!H101*Inittialize!$F$3)</f>
        <v>0.24406010722105592</v>
      </c>
      <c r="I68">
        <f>SUM(HS!I70*Inittialize!$F$4+HS!I71*Inittialize!$F$5+HS!I72*Inittialize!$F$6+HS!I73*Inittialize!$F$7+HS!I74*Inittialize!$F$8+HS!I75*Inittialize!$F$9+HS!I76*Inittialize!$F$10+HS!I77*Inittialize!$F$11+HS!I78*Inittialize!$F$12+HS!I101*Inittialize!$F$3)</f>
        <v>0.2229051160131556</v>
      </c>
      <c r="J68">
        <f>SUM(HS!J70*Inittialize!$F$4+HS!J71*Inittialize!$F$5+HS!J72*Inittialize!$F$6+HS!J73*Inittialize!$F$7+HS!J74*Inittialize!$F$8+HS!J75*Inittialize!$F$9+HS!J76*Inittialize!$F$10+HS!J77*Inittialize!$F$11+HS!J78*Inittialize!$F$12+HS!J101*Inittialize!$F$3)</f>
        <v>0.19809180877962793</v>
      </c>
      <c r="K68">
        <f>SUM(HS!K70*Inittialize!$F$4+HS!K71*Inittialize!$F$5+HS!K72*Inittialize!$F$6+HS!K73*Inittialize!$F$7+HS!K74*Inittialize!$F$8+HS!K75*Inittialize!$F$9+HS!K76*Inittialize!$F$10+HS!K77*Inittialize!$F$11+HS!K78*Inittialize!$F$12+HS!K101*Inittialize!$F$3)</f>
        <v>0.16872684018970524</v>
      </c>
    </row>
    <row r="69" spans="1:11" x14ac:dyDescent="0.3">
      <c r="A69">
        <v>18</v>
      </c>
      <c r="B69">
        <f>SUM(HS!B71*Inittialize!$F$4+HS!B72*Inittialize!$F$5+HS!B73*Inittialize!$F$6+HS!B74*Inittialize!$F$7+HS!B75*Inittialize!$F$8+HS!B76*Inittialize!$F$9+HS!B77*Inittialize!$F$10+HS!B78*Inittialize!$F$11+HS!B79*Inittialize!$F$12+HS!B102*Inittialize!$F$3)</f>
        <v>0.1260881751197403</v>
      </c>
      <c r="C69">
        <f>SUM(HS!C71*Inittialize!$F$4+HS!C72*Inittialize!$F$5+HS!C73*Inittialize!$F$6+HS!C74*Inittialize!$F$7+HS!C75*Inittialize!$F$8+HS!C76*Inittialize!$F$9+HS!C77*Inittialize!$F$10+HS!C78*Inittialize!$F$11+HS!C79*Inittialize!$F$12+HS!C102*Inittialize!$F$3)</f>
        <v>0.17448547703958697</v>
      </c>
      <c r="D69">
        <f>SUM(HS!D71*Inittialize!$F$4+HS!D72*Inittialize!$F$5+HS!D73*Inittialize!$F$6+HS!D74*Inittialize!$F$7+HS!D75*Inittialize!$F$8+HS!D76*Inittialize!$F$9+HS!D77*Inittialize!$F$10+HS!D78*Inittialize!$F$11+HS!D79*Inittialize!$F$12+HS!D102*Inittialize!$F$3)</f>
        <v>0.17612794568457768</v>
      </c>
      <c r="E69">
        <f>SUM(HS!E71*Inittialize!$F$4+HS!E72*Inittialize!$F$5+HS!E73*Inittialize!$F$6+HS!E74*Inittialize!$F$7+HS!E75*Inittialize!$F$8+HS!E76*Inittialize!$F$9+HS!E77*Inittialize!$F$10+HS!E78*Inittialize!$F$11+HS!E79*Inittialize!$F$12+HS!E102*Inittialize!$F$3)</f>
        <v>0.17784201675333972</v>
      </c>
      <c r="F69">
        <f>SUM(HS!F71*Inittialize!$F$4+HS!F72*Inittialize!$F$5+HS!F73*Inittialize!$F$6+HS!F74*Inittialize!$F$7+HS!F75*Inittialize!$F$8+HS!F76*Inittialize!$F$9+HS!F77*Inittialize!$F$10+HS!F78*Inittialize!$F$11+HS!F79*Inittialize!$F$12+HS!F102*Inittialize!$F$3)</f>
        <v>0.17932814851970497</v>
      </c>
      <c r="G69">
        <f>SUM(HS!G71*Inittialize!$F$4+HS!G72*Inittialize!$F$5+HS!G73*Inittialize!$F$6+HS!G74*Inittialize!$F$7+HS!G75*Inittialize!$F$8+HS!G76*Inittialize!$F$9+HS!G77*Inittialize!$F$10+HS!G78*Inittialize!$F$11+HS!G79*Inittialize!$F$12+HS!G102*Inittialize!$F$3)</f>
        <v>0.18452413981768456</v>
      </c>
      <c r="H69">
        <f>SUM(HS!H71*Inittialize!$F$4+HS!H72*Inittialize!$F$5+HS!H73*Inittialize!$F$6+HS!H74*Inittialize!$F$7+HS!H75*Inittialize!$F$8+HS!H76*Inittialize!$F$9+HS!H77*Inittialize!$F$10+HS!H78*Inittialize!$F$11+HS!H79*Inittialize!$F$12+HS!H102*Inittialize!$F$3)</f>
        <v>0.19553098397830421</v>
      </c>
      <c r="I69">
        <f>SUM(HS!I71*Inittialize!$F$4+HS!I72*Inittialize!$F$5+HS!I73*Inittialize!$F$6+HS!I74*Inittialize!$F$7+HS!I75*Inittialize!$F$8+HS!I76*Inittialize!$F$9+HS!I77*Inittialize!$F$10+HS!I78*Inittialize!$F$11+HS!I79*Inittialize!$F$12+HS!I102*Inittialize!$F$3)</f>
        <v>0.19418913242082009</v>
      </c>
      <c r="J69">
        <f>SUM(HS!J71*Inittialize!$F$4+HS!J72*Inittialize!$F$5+HS!J73*Inittialize!$F$6+HS!J74*Inittialize!$F$7+HS!J75*Inittialize!$F$8+HS!J76*Inittialize!$F$9+HS!J77*Inittialize!$F$10+HS!J78*Inittialize!$F$11+HS!J79*Inittialize!$F$12+HS!J102*Inittialize!$F$3)</f>
        <v>0.17129022409344813</v>
      </c>
      <c r="K69">
        <f>SUM(HS!K71*Inittialize!$F$4+HS!K72*Inittialize!$F$5+HS!K73*Inittialize!$F$6+HS!K74*Inittialize!$F$7+HS!K75*Inittialize!$F$8+HS!K76*Inittialize!$F$9+HS!K77*Inittialize!$F$10+HS!K78*Inittialize!$F$11+HS!K79*Inittialize!$F$12+HS!K102*Inittialize!$F$3)</f>
        <v>0.14383965440968113</v>
      </c>
    </row>
    <row r="70" spans="1:11" x14ac:dyDescent="0.3">
      <c r="A70">
        <v>19</v>
      </c>
      <c r="B70">
        <f>SUM(HS!B72*Inittialize!$F$4+HS!B73*Inittialize!$F$5+HS!B74*Inittialize!$F$6+HS!B75*Inittialize!$F$7+HS!B76*Inittialize!$F$8+HS!B77*Inittialize!$F$9+HS!B78*Inittialize!$F$10+HS!B79*Inittialize!$F$11+HS!B80*Inittialize!$F$12+HS!B103*Inittialize!$F$3)</f>
        <v>9.2629886376438209E-2</v>
      </c>
      <c r="C70">
        <f>SUM(HS!C72*Inittialize!$F$4+HS!C73*Inittialize!$F$5+HS!C74*Inittialize!$F$6+HS!C75*Inittialize!$F$7+HS!C76*Inittialize!$F$8+HS!C77*Inittialize!$F$9+HS!C78*Inittialize!$F$10+HS!C79*Inittialize!$F$11+HS!C80*Inittialize!$F$12+HS!C103*Inittialize!$F$3)</f>
        <v>0.12615281347821841</v>
      </c>
      <c r="D70">
        <f>SUM(HS!D72*Inittialize!$F$4+HS!D73*Inittialize!$F$5+HS!D74*Inittialize!$F$6+HS!D75*Inittialize!$F$7+HS!D76*Inittialize!$F$8+HS!D77*Inittialize!$F$9+HS!D78*Inittialize!$F$10+HS!D79*Inittialize!$F$11+HS!D80*Inittialize!$F$12+HS!D103*Inittialize!$F$3)</f>
        <v>0.12694400725011398</v>
      </c>
      <c r="E70">
        <f>SUM(HS!E72*Inittialize!$F$4+HS!E73*Inittialize!$F$5+HS!E74*Inittialize!$F$6+HS!E75*Inittialize!$F$7+HS!E76*Inittialize!$F$8+HS!E77*Inittialize!$F$9+HS!E78*Inittialize!$F$10+HS!E79*Inittialize!$F$11+HS!E80*Inittialize!$F$12+HS!E103*Inittialize!$F$3)</f>
        <v>0.12777307399600554</v>
      </c>
      <c r="F70">
        <f>SUM(HS!F72*Inittialize!$F$4+HS!F73*Inittialize!$F$5+HS!F74*Inittialize!$F$6+HS!F75*Inittialize!$F$7+HS!F76*Inittialize!$F$8+HS!F77*Inittialize!$F$9+HS!F78*Inittialize!$F$10+HS!F79*Inittialize!$F$11+HS!F80*Inittialize!$F$12+HS!F103*Inittialize!$F$3)</f>
        <v>0.12848920697175387</v>
      </c>
      <c r="G70">
        <f>SUM(HS!G72*Inittialize!$F$4+HS!G73*Inittialize!$F$5+HS!G74*Inittialize!$F$6+HS!G75*Inittialize!$F$7+HS!G76*Inittialize!$F$8+HS!G77*Inittialize!$F$9+HS!G78*Inittialize!$F$10+HS!G79*Inittialize!$F$11+HS!G80*Inittialize!$F$12+HS!G103*Inittialize!$F$3)</f>
        <v>0.13107373616702653</v>
      </c>
      <c r="H70">
        <f>SUM(HS!H72*Inittialize!$F$4+HS!H73*Inittialize!$F$5+HS!H74*Inittialize!$F$6+HS!H75*Inittialize!$F$7+HS!H76*Inittialize!$F$8+HS!H77*Inittialize!$F$9+HS!H78*Inittialize!$F$10+HS!H79*Inittialize!$F$11+HS!H80*Inittialize!$F$12+HS!H103*Inittialize!$F$3)</f>
        <v>0.13640209434901346</v>
      </c>
      <c r="I70">
        <f>SUM(HS!I72*Inittialize!$F$4+HS!I73*Inittialize!$F$5+HS!I74*Inittialize!$F$6+HS!I75*Inittialize!$F$7+HS!I76*Inittialize!$F$8+HS!I77*Inittialize!$F$9+HS!I78*Inittialize!$F$10+HS!I79*Inittialize!$F$11+HS!I80*Inittialize!$F$12+HS!I103*Inittialize!$F$3)</f>
        <v>0.13783193535014607</v>
      </c>
      <c r="J70">
        <f>SUM(HS!J72*Inittialize!$F$4+HS!J73*Inittialize!$F$5+HS!J74*Inittialize!$F$6+HS!J75*Inittialize!$F$7+HS!J76*Inittialize!$F$8+HS!J77*Inittialize!$F$9+HS!J78*Inittialize!$F$10+HS!J79*Inittialize!$F$11+HS!J80*Inittialize!$F$12+HS!J103*Inittialize!$F$3)</f>
        <v>0.13525822083143049</v>
      </c>
      <c r="K70">
        <f>SUM(HS!K72*Inittialize!$F$4+HS!K73*Inittialize!$F$5+HS!K74*Inittialize!$F$6+HS!K75*Inittialize!$F$7+HS!K76*Inittialize!$F$8+HS!K77*Inittialize!$F$9+HS!K78*Inittialize!$F$10+HS!K79*Inittialize!$F$11+HS!K80*Inittialize!$F$12+HS!K103*Inittialize!$F$3)</f>
        <v>0.11038136566637904</v>
      </c>
    </row>
    <row r="71" spans="1:11" x14ac:dyDescent="0.3">
      <c r="A71">
        <v>20</v>
      </c>
      <c r="B71">
        <f>SUM(HS!B73*Inittialize!$F$4+HS!B74*Inittialize!$F$5+HS!B75*Inittialize!$F$6+HS!B76*Inittialize!$F$7+HS!B77*Inittialize!$F$8+HS!B78*Inittialize!$F$9+HS!B79*Inittialize!$F$10+HS!B80*Inittialize!$F$11+HS!B81*Inittialize!$F$12+HS!B104*Inittialize!$F$3)</f>
        <v>5.0600494669858102E-2</v>
      </c>
      <c r="C71">
        <f>SUM(HS!C73*Inittialize!$F$4+HS!C74*Inittialize!$F$5+HS!C75*Inittialize!$F$6+HS!C76*Inittialize!$F$7+HS!C77*Inittialize!$F$8+HS!C78*Inittialize!$F$9+HS!C79*Inittialize!$F$10+HS!C80*Inittialize!$F$11+HS!C81*Inittialize!$F$12+HS!C104*Inittialize!$F$3)</f>
        <v>6.7846655038003092E-2</v>
      </c>
      <c r="D71">
        <f>SUM(HS!D73*Inittialize!$F$4+HS!D74*Inittialize!$F$5+HS!D75*Inittialize!$F$6+HS!D76*Inittialize!$F$7+HS!D77*Inittialize!$F$8+HS!D78*Inittialize!$F$9+HS!D79*Inittialize!$F$10+HS!D80*Inittialize!$F$11+HS!D81*Inittialize!$F$12+HS!D104*Inittialize!$F$3)</f>
        <v>6.810002748474997E-2</v>
      </c>
      <c r="E71">
        <f>SUM(HS!E73*Inittialize!$F$4+HS!E74*Inittialize!$F$5+HS!E75*Inittialize!$F$6+HS!E76*Inittialize!$F$7+HS!E77*Inittialize!$F$8+HS!E78*Inittialize!$F$9+HS!E79*Inittialize!$F$10+HS!E80*Inittialize!$F$11+HS!E81*Inittialize!$F$12+HS!E104*Inittialize!$F$3)</f>
        <v>6.8366714843532281E-2</v>
      </c>
      <c r="F71">
        <f>SUM(HS!F73*Inittialize!$F$4+HS!F74*Inittialize!$F$5+HS!F75*Inittialize!$F$6+HS!F76*Inittialize!$F$7+HS!F77*Inittialize!$F$8+HS!F78*Inittialize!$F$9+HS!F79*Inittialize!$F$10+HS!F80*Inittialize!$F$11+HS!F81*Inittialize!$F$12+HS!F104*Inittialize!$F$3)</f>
        <v>6.859644819963695E-2</v>
      </c>
      <c r="G71">
        <f>SUM(HS!G73*Inittialize!$F$4+HS!G74*Inittialize!$F$5+HS!G75*Inittialize!$F$6+HS!G76*Inittialize!$F$7+HS!G77*Inittialize!$F$8+HS!G78*Inittialize!$F$9+HS!G79*Inittialize!$F$10+HS!G80*Inittialize!$F$11+HS!G81*Inittialize!$F$12+HS!G104*Inittialize!$F$3)</f>
        <v>6.9448980295583079E-2</v>
      </c>
      <c r="H71">
        <f>SUM(HS!H73*Inittialize!$F$4+HS!H74*Inittialize!$F$5+HS!H75*Inittialize!$F$6+HS!H76*Inittialize!$F$7+HS!H77*Inittialize!$F$8+HS!H78*Inittialize!$F$9+HS!H79*Inittialize!$F$10+HS!H80*Inittialize!$F$11+HS!H81*Inittialize!$F$12+HS!H104*Inittialize!$F$3)</f>
        <v>7.1225099689578728E-2</v>
      </c>
      <c r="I71">
        <f>SUM(HS!I73*Inittialize!$F$4+HS!I74*Inittialize!$F$5+HS!I75*Inittialize!$F$6+HS!I76*Inittialize!$F$7+HS!I77*Inittialize!$F$8+HS!I78*Inittialize!$F$9+HS!I79*Inittialize!$F$10+HS!I80*Inittialize!$F$11+HS!I81*Inittialize!$F$12+HS!I104*Inittialize!$F$3)</f>
        <v>7.1585004091074336E-2</v>
      </c>
      <c r="J71">
        <f>SUM(HS!J73*Inittialize!$F$4+HS!J74*Inittialize!$F$5+HS!J75*Inittialize!$F$6+HS!J76*Inittialize!$F$7+HS!J77*Inittialize!$F$8+HS!J78*Inittialize!$F$9+HS!J79*Inittialize!$F$10+HS!J80*Inittialize!$F$11+HS!J81*Inittialize!$F$12+HS!J104*Inittialize!$F$3)</f>
        <v>7.2244319703634166E-2</v>
      </c>
      <c r="K71">
        <f>SUM(HS!K73*Inittialize!$F$4+HS!K74*Inittialize!$F$5+HS!K75*Inittialize!$F$6+HS!K76*Inittialize!$F$7+HS!K77*Inittialize!$F$8+HS!K78*Inittialize!$F$9+HS!K79*Inittialize!$F$10+HS!K80*Inittialize!$F$11+HS!K81*Inittialize!$F$12+HS!K104*Inittialize!$F$3)</f>
        <v>6.8351973959798931E-2</v>
      </c>
    </row>
    <row r="72" spans="1:11" x14ac:dyDescent="0.3">
      <c r="A72">
        <v>21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 x14ac:dyDescent="0.3">
      <c r="A73">
        <v>22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 x14ac:dyDescent="0.3">
      <c r="A74">
        <v>23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 x14ac:dyDescent="0.3">
      <c r="A75">
        <v>24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 x14ac:dyDescent="0.3">
      <c r="A76">
        <v>25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 x14ac:dyDescent="0.3">
      <c r="A77">
        <v>26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3">
      <c r="A78">
        <v>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x14ac:dyDescent="0.3">
      <c r="A79">
        <v>28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 x14ac:dyDescent="0.3">
      <c r="A80">
        <v>29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 x14ac:dyDescent="0.3">
      <c r="A81">
        <v>30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 x14ac:dyDescent="0.3">
      <c r="A82">
        <v>31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4" spans="1:11" x14ac:dyDescent="0.3">
      <c r="A84" t="s">
        <v>4</v>
      </c>
      <c r="B84">
        <v>1</v>
      </c>
      <c r="C84">
        <v>2</v>
      </c>
      <c r="D84">
        <v>3</v>
      </c>
      <c r="E84">
        <v>4</v>
      </c>
      <c r="F84">
        <v>5</v>
      </c>
      <c r="G84">
        <v>6</v>
      </c>
      <c r="H84">
        <v>7</v>
      </c>
      <c r="I84">
        <v>8</v>
      </c>
      <c r="J84">
        <v>9</v>
      </c>
      <c r="K84">
        <v>10</v>
      </c>
    </row>
    <row r="85" spans="1:11" x14ac:dyDescent="0.3">
      <c r="A85">
        <v>12</v>
      </c>
      <c r="B85" s="343">
        <f>SUM(HS!B87*Inittialize!$F$4+HS!B88*Inittialize!$F$5+HS!B89*Inittialize!$F$6+HS!B90*Inittialize!$F$7+HS!B91*Inittialize!$F$8+HS!B92*Inittialize!$F$9+HS!B93*Inittialize!$F$10+HS!B94*Inittialize!$F$11+HS!B95*Inittialize!$F$12+HS!B86*Inittialize!$F$3)</f>
        <v>0.34029064270089004</v>
      </c>
      <c r="C85" s="343">
        <f>SUM(HS!C87*Inittialize!$F$4+HS!C88*Inittialize!$F$5+HS!C89*Inittialize!$F$6+HS!C90*Inittialize!$F$7+HS!C91*Inittialize!$F$8+HS!C92*Inittialize!$F$9+HS!C93*Inittialize!$F$10+HS!C94*Inittialize!$F$11+HS!C95*Inittialize!$F$12+HS!C86*Inittialize!$F$3)</f>
        <v>0.50196248535967314</v>
      </c>
      <c r="D85" s="343">
        <f>SUM(HS!D87*Inittialize!$F$4+HS!D88*Inittialize!$F$5+HS!D89*Inittialize!$F$6+HS!D90*Inittialize!$F$7+HS!D91*Inittialize!$F$8+HS!D92*Inittialize!$F$9+HS!D93*Inittialize!$F$10+HS!D94*Inittialize!$F$11+HS!D95*Inittialize!$F$12+HS!D86*Inittialize!$F$3)</f>
        <v>0.51400371740935757</v>
      </c>
      <c r="E85" s="343">
        <f>SUM(HS!E87*Inittialize!$F$4+HS!E88*Inittialize!$F$5+HS!E89*Inittialize!$F$6+HS!E90*Inittialize!$F$7+HS!E91*Inittialize!$F$8+HS!E92*Inittialize!$F$9+HS!E93*Inittialize!$F$10+HS!E94*Inittialize!$F$11+HS!E95*Inittialize!$F$12+HS!E86*Inittialize!$F$3)</f>
        <v>0.53475509919657171</v>
      </c>
      <c r="F85" s="343">
        <f>SUM(HS!F87*Inittialize!$F$4+HS!F88*Inittialize!$F$5+HS!F89*Inittialize!$F$6+HS!F90*Inittialize!$F$7+HS!F91*Inittialize!$F$8+HS!F92*Inittialize!$F$9+HS!F93*Inittialize!$F$10+HS!F94*Inittialize!$F$11+HS!F95*Inittialize!$F$12+HS!F86*Inittialize!$F$3)</f>
        <v>0.55059269210710649</v>
      </c>
      <c r="G85" s="343">
        <f>SUM(HS!G87*Inittialize!$F$4+HS!G88*Inittialize!$F$5+HS!G89*Inittialize!$F$6+HS!G90*Inittialize!$F$7+HS!G91*Inittialize!$F$8+HS!G92*Inittialize!$F$9+HS!G93*Inittialize!$F$10+HS!G94*Inittialize!$F$11+HS!G95*Inittialize!$F$12+HS!G86*Inittialize!$F$3)</f>
        <v>0.56742278330832019</v>
      </c>
      <c r="H85" s="343">
        <f>SUM(HS!H87*Inittialize!$F$4+HS!H88*Inittialize!$F$5+HS!H89*Inittialize!$F$6+HS!H90*Inittialize!$F$7+HS!H91*Inittialize!$F$8+HS!H92*Inittialize!$F$9+HS!H93*Inittialize!$F$10+HS!H94*Inittialize!$F$11+HS!H95*Inittialize!$F$12+HS!H86*Inittialize!$F$3)</f>
        <v>0.53745258729187351</v>
      </c>
      <c r="I85" s="343">
        <f>SUM(HS!I87*Inittialize!$F$4+HS!I88*Inittialize!$F$5+HS!I89*Inittialize!$F$6+HS!I90*Inittialize!$F$7+HS!I91*Inittialize!$F$8+HS!I92*Inittialize!$F$9+HS!I93*Inittialize!$F$10+HS!I94*Inittialize!$F$11+HS!I95*Inittialize!$F$12+HS!I86*Inittialize!$F$3)</f>
        <v>0.4912950067323541</v>
      </c>
      <c r="J85" s="343">
        <f>SUM(HS!J87*Inittialize!$F$4+HS!J88*Inittialize!$F$5+HS!J89*Inittialize!$F$6+HS!J90*Inittialize!$F$7+HS!J91*Inittialize!$F$8+HS!J92*Inittialize!$F$9+HS!J93*Inittialize!$F$10+HS!J94*Inittialize!$F$11+HS!J95*Inittialize!$F$12+HS!J86*Inittialize!$F$3)</f>
        <v>0.44245609420148591</v>
      </c>
      <c r="K85" s="343">
        <f>SUM(HS!K87*Inittialize!$F$4+HS!K88*Inittialize!$F$5+HS!K89*Inittialize!$F$6+HS!K90*Inittialize!$F$7+HS!K91*Inittialize!$F$8+HS!K92*Inittialize!$F$9+HS!K93*Inittialize!$F$10+HS!K94*Inittialize!$F$11+HS!K95*Inittialize!$F$12+HS!K86*Inittialize!$F$3)</f>
        <v>0.37624612851608741</v>
      </c>
    </row>
    <row r="86" spans="1:11" x14ac:dyDescent="0.3">
      <c r="A86">
        <v>13</v>
      </c>
      <c r="B86" s="343">
        <f>SUM(HS!B88*Inittialize!$F$4+HS!B89*Inittialize!$F$5+HS!B90*Inittialize!$F$6+HS!B91*Inittialize!$F$7+HS!B92*Inittialize!$F$8+HS!B93*Inittialize!$F$9+HS!B94*Inittialize!$F$10+HS!B95*Inittialize!$F$11+HS!B96*Inittialize!$F$12+HS!B87*Inittialize!$F$3)</f>
        <v>0.327684238187961</v>
      </c>
      <c r="C86" s="343">
        <f>SUM(HS!C88*Inittialize!$F$4+HS!C89*Inittialize!$F$5+HS!C90*Inittialize!$F$6+HS!C91*Inittialize!$F$7+HS!C92*Inittialize!$F$8+HS!C93*Inittialize!$F$9+HS!C94*Inittialize!$F$10+HS!C95*Inittialize!$F$11+HS!C96*Inittialize!$F$12+HS!C87*Inittialize!$F$3)</f>
        <v>0.49247239362692286</v>
      </c>
      <c r="D86" s="343">
        <f>SUM(HS!D88*Inittialize!$F$4+HS!D89*Inittialize!$F$5+HS!D90*Inittialize!$F$6+HS!D91*Inittialize!$F$7+HS!D92*Inittialize!$F$8+HS!D93*Inittialize!$F$9+HS!D94*Inittialize!$F$10+HS!D95*Inittialize!$F$11+HS!D96*Inittialize!$F$12+HS!D87*Inittialize!$F$3)</f>
        <v>0.50716638736287001</v>
      </c>
      <c r="E86" s="343">
        <f>SUM(HS!E88*Inittialize!$F$4+HS!E89*Inittialize!$F$5+HS!E90*Inittialize!$F$6+HS!E91*Inittialize!$F$7+HS!E92*Inittialize!$F$8+HS!E93*Inittialize!$F$9+HS!E94*Inittialize!$F$10+HS!E95*Inittialize!$F$11+HS!E96*Inittialize!$F$12+HS!E87*Inittialize!$F$3)</f>
        <v>0.52473462393271253</v>
      </c>
      <c r="F86" s="343">
        <f>SUM(HS!F88*Inittialize!$F$4+HS!F89*Inittialize!$F$5+HS!F90*Inittialize!$F$6+HS!F91*Inittialize!$F$7+HS!F92*Inittialize!$F$8+HS!F93*Inittialize!$F$9+HS!F94*Inittialize!$F$10+HS!F95*Inittialize!$F$11+HS!F96*Inittialize!$F$12+HS!F87*Inittialize!$F$3)</f>
        <v>0.54100776192676059</v>
      </c>
      <c r="G86" s="343">
        <f>SUM(HS!G88*Inittialize!$F$4+HS!G89*Inittialize!$F$5+HS!G90*Inittialize!$F$6+HS!G91*Inittialize!$F$7+HS!G92*Inittialize!$F$8+HS!G93*Inittialize!$F$9+HS!G94*Inittialize!$F$10+HS!G95*Inittialize!$F$11+HS!G96*Inittialize!$F$12+HS!G87*Inittialize!$F$3)</f>
        <v>0.55711761964951123</v>
      </c>
      <c r="H86" s="343">
        <f>SUM(HS!H88*Inittialize!$F$4+HS!H89*Inittialize!$F$5+HS!H90*Inittialize!$F$6+HS!H91*Inittialize!$F$7+HS!H92*Inittialize!$F$8+HS!H93*Inittialize!$F$9+HS!H94*Inittialize!$F$10+HS!H95*Inittialize!$F$11+HS!H96*Inittialize!$F$12+HS!H87*Inittialize!$F$3)</f>
        <v>0.51719646119815188</v>
      </c>
      <c r="I86" s="343">
        <f>SUM(HS!I88*Inittialize!$F$4+HS!I89*Inittialize!$F$5+HS!I90*Inittialize!$F$6+HS!I91*Inittialize!$F$7+HS!I92*Inittialize!$F$8+HS!I93*Inittialize!$F$9+HS!I94*Inittialize!$F$10+HS!I95*Inittialize!$F$11+HS!I96*Inittialize!$F$12+HS!I87*Inittialize!$F$3)</f>
        <v>0.47279133284078939</v>
      </c>
      <c r="J86" s="343">
        <f>SUM(HS!J88*Inittialize!$F$4+HS!J89*Inittialize!$F$5+HS!J90*Inittialize!$F$6+HS!J91*Inittialize!$F$7+HS!J92*Inittialize!$F$8+HS!J93*Inittialize!$F$9+HS!J94*Inittialize!$F$10+HS!J95*Inittialize!$F$11+HS!J96*Inittialize!$F$12+HS!J87*Inittialize!$F$3)</f>
        <v>0.4256519695072028</v>
      </c>
      <c r="K86" s="343">
        <f>SUM(HS!K88*Inittialize!$F$4+HS!K89*Inittialize!$F$5+HS!K90*Inittialize!$F$6+HS!K91*Inittialize!$F$7+HS!K92*Inittialize!$F$8+HS!K93*Inittialize!$F$9+HS!K94*Inittialize!$F$10+HS!K95*Inittialize!$F$11+HS!K96*Inittialize!$F$12+HS!K87*Inittialize!$F$3)</f>
        <v>0.36206998455041256</v>
      </c>
    </row>
    <row r="87" spans="1:11" x14ac:dyDescent="0.3">
      <c r="A87">
        <v>14</v>
      </c>
      <c r="B87" s="343">
        <f>SUM(HS!B89*Inittialize!$F$4+HS!B90*Inittialize!$F$5+HS!B91*Inittialize!$F$6+HS!B92*Inittialize!$F$7+HS!B93*Inittialize!$F$8+HS!B94*Inittialize!$F$9+HS!B95*Inittialize!$F$10+HS!B96*Inittialize!$F$11+HS!B97*Inittialize!$F$12+HS!B88*Inittialize!$F$3)</f>
        <v>0.31514257185697642</v>
      </c>
      <c r="C87" s="343">
        <f>SUM(HS!C89*Inittialize!$F$4+HS!C90*Inittialize!$F$5+HS!C91*Inittialize!$F$6+HS!C92*Inittialize!$F$7+HS!C93*Inittialize!$F$8+HS!C94*Inittialize!$F$9+HS!C95*Inittialize!$F$10+HS!C96*Inittialize!$F$11+HS!C97*Inittialize!$F$12+HS!C88*Inittialize!$F$3)</f>
        <v>0.48255351811038272</v>
      </c>
      <c r="D87" s="343">
        <f>SUM(HS!D89*Inittialize!$F$4+HS!D90*Inittialize!$F$5+HS!D91*Inittialize!$F$6+HS!D92*Inittialize!$F$7+HS!D93*Inittialize!$F$8+HS!D94*Inittialize!$F$9+HS!D95*Inittialize!$F$10+HS!D96*Inittialize!$F$11+HS!D97*Inittialize!$F$12+HS!D88*Inittialize!$F$3)</f>
        <v>0.49764556579281816</v>
      </c>
      <c r="E87" s="343">
        <f>SUM(HS!E89*Inittialize!$F$4+HS!E90*Inittialize!$F$5+HS!E91*Inittialize!$F$6+HS!E92*Inittialize!$F$7+HS!E93*Inittialize!$F$8+HS!E94*Inittialize!$F$9+HS!E95*Inittialize!$F$10+HS!E96*Inittialize!$F$11+HS!E97*Inittialize!$F$12+HS!E88*Inittialize!$F$3)</f>
        <v>0.51542989690198615</v>
      </c>
      <c r="F87" s="343">
        <f>SUM(HS!F89*Inittialize!$F$4+HS!F90*Inittialize!$F$5+HS!F91*Inittialize!$F$6+HS!F92*Inittialize!$F$7+HS!F93*Inittialize!$F$8+HS!F94*Inittialize!$F$9+HS!F95*Inittialize!$F$10+HS!F96*Inittialize!$F$11+HS!F97*Inittialize!$F$12+HS!F88*Inittialize!$F$3)</f>
        <v>0.53210746961643918</v>
      </c>
      <c r="G87" s="343">
        <f>SUM(HS!G89*Inittialize!$F$4+HS!G90*Inittialize!$F$5+HS!G91*Inittialize!$F$6+HS!G92*Inittialize!$F$7+HS!G93*Inittialize!$F$8+HS!G94*Inittialize!$F$9+HS!G95*Inittialize!$F$10+HS!G96*Inittialize!$F$11+HS!G97*Inittialize!$F$12+HS!G88*Inittialize!$F$3)</f>
        <v>0.54754853910918899</v>
      </c>
      <c r="H87" s="343">
        <f>SUM(HS!H89*Inittialize!$F$4+HS!H90*Inittialize!$F$5+HS!H91*Inittialize!$F$6+HS!H92*Inittialize!$F$7+HS!H93*Inittialize!$F$8+HS!H94*Inittialize!$F$9+HS!H95*Inittialize!$F$10+HS!H96*Inittialize!$F$11+HS!H97*Inittialize!$F$12+HS!H88*Inittialize!$F$3)</f>
        <v>0.49709196236633008</v>
      </c>
      <c r="I87" s="343">
        <f>SUM(HS!I89*Inittialize!$F$4+HS!I90*Inittialize!$F$5+HS!I91*Inittialize!$F$6+HS!I92*Inittialize!$F$7+HS!I93*Inittialize!$F$8+HS!I94*Inittialize!$F$9+HS!I95*Inittialize!$F$10+HS!I96*Inittialize!$F$11+HS!I97*Inittialize!$F$12+HS!I88*Inittialize!$F$3)</f>
        <v>0.45442443375652797</v>
      </c>
      <c r="J87" s="343">
        <f>SUM(HS!J89*Inittialize!$F$4+HS!J90*Inittialize!$F$5+HS!J91*Inittialize!$F$6+HS!J92*Inittialize!$F$7+HS!J93*Inittialize!$F$8+HS!J94*Inittialize!$F$9+HS!J95*Inittialize!$F$10+HS!J96*Inittialize!$F$11+HS!J97*Inittialize!$F$12+HS!J88*Inittialize!$F$3)</f>
        <v>0.4089910050029118</v>
      </c>
      <c r="K87" s="343">
        <f>SUM(HS!K89*Inittialize!$F$4+HS!K90*Inittialize!$F$5+HS!K91*Inittialize!$F$6+HS!K92*Inittialize!$F$7+HS!K93*Inittialize!$F$8+HS!K94*Inittialize!$F$9+HS!K95*Inittialize!$F$10+HS!K96*Inittialize!$F$11+HS!K97*Inittialize!$F$12+HS!K88*Inittialize!$F$3)</f>
        <v>0.34799938090373161</v>
      </c>
    </row>
    <row r="88" spans="1:11" x14ac:dyDescent="0.3">
      <c r="A88">
        <v>15</v>
      </c>
      <c r="B88" s="343">
        <f>SUM(HS!B90*Inittialize!$F$4+HS!B91*Inittialize!$F$5+HS!B92*Inittialize!$F$6+HS!B93*Inittialize!$F$7+HS!B94*Inittialize!$F$8+HS!B95*Inittialize!$F$9+HS!B96*Inittialize!$F$10+HS!B97*Inittialize!$F$11+HS!B98*Inittialize!$F$12+HS!B89*Inittialize!$F$3)</f>
        <v>0.30272071378660209</v>
      </c>
      <c r="C88" s="343">
        <f>SUM(HS!C90*Inittialize!$F$4+HS!C91*Inittialize!$F$5+HS!C92*Inittialize!$F$6+HS!C93*Inittialize!$F$7+HS!C94*Inittialize!$F$8+HS!C95*Inittialize!$F$9+HS!C96*Inittialize!$F$10+HS!C97*Inittialize!$F$11+HS!C98*Inittialize!$F$12+HS!C89*Inittialize!$F$3)</f>
        <v>0.47334313370216685</v>
      </c>
      <c r="D88" s="343">
        <f>SUM(HS!D90*Inittialize!$F$4+HS!D91*Inittialize!$F$5+HS!D92*Inittialize!$F$6+HS!D93*Inittialize!$F$7+HS!D94*Inittialize!$F$8+HS!D95*Inittialize!$F$9+HS!D96*Inittialize!$F$10+HS!D97*Inittialize!$F$11+HS!D98*Inittialize!$F$12+HS!D89*Inittialize!$F$3)</f>
        <v>0.48880480290634137</v>
      </c>
      <c r="E88" s="343">
        <f>SUM(HS!E90*Inittialize!$F$4+HS!E91*Inittialize!$F$5+HS!E92*Inittialize!$F$6+HS!E93*Inittialize!$F$7+HS!E94*Inittialize!$F$8+HS!E95*Inittialize!$F$9+HS!E96*Inittialize!$F$10+HS!E97*Inittialize!$F$11+HS!E98*Inittialize!$F$12+HS!E89*Inittialize!$F$3)</f>
        <v>0.50678979323059736</v>
      </c>
      <c r="F88" s="343">
        <f>SUM(HS!F90*Inittialize!$F$4+HS!F91*Inittialize!$F$5+HS!F92*Inittialize!$F$6+HS!F93*Inittialize!$F$7+HS!F94*Inittialize!$F$8+HS!F95*Inittialize!$F$9+HS!F96*Inittialize!$F$10+HS!F97*Inittialize!$F$11+HS!F98*Inittialize!$F$12+HS!F89*Inittialize!$F$3)</f>
        <v>0.5238429124711409</v>
      </c>
      <c r="G88" s="343">
        <f>SUM(HS!G90*Inittialize!$F$4+HS!G91*Inittialize!$F$5+HS!G92*Inittialize!$F$6+HS!G93*Inittialize!$F$7+HS!G94*Inittialize!$F$8+HS!G95*Inittialize!$F$9+HS!G96*Inittialize!$F$10+HS!G97*Inittialize!$F$11+HS!G98*Inittialize!$F$12+HS!G89*Inittialize!$F$3)</f>
        <v>0.53866296432174665</v>
      </c>
      <c r="H88" s="343">
        <f>SUM(HS!H90*Inittialize!$F$4+HS!H91*Inittialize!$F$5+HS!H92*Inittialize!$F$6+HS!H93*Inittialize!$F$7+HS!H94*Inittialize!$F$8+HS!H95*Inittialize!$F$9+HS!H96*Inittialize!$F$10+HS!H97*Inittialize!$F$11+HS!H98*Inittialize!$F$12+HS!H89*Inittialize!$F$3)</f>
        <v>0.47722077734110446</v>
      </c>
      <c r="I88" s="343">
        <f>SUM(HS!I90*Inittialize!$F$4+HS!I91*Inittialize!$F$5+HS!I92*Inittialize!$F$6+HS!I93*Inittialize!$F$7+HS!I94*Inittialize!$F$8+HS!I95*Inittialize!$F$9+HS!I96*Inittialize!$F$10+HS!I97*Inittialize!$F$11+HS!I98*Inittialize!$F$12+HS!I89*Inittialize!$F$3)</f>
        <v>0.43626917672083054</v>
      </c>
      <c r="J88" s="343">
        <f>SUM(HS!J90*Inittialize!$F$4+HS!J91*Inittialize!$F$5+HS!J92*Inittialize!$F$6+HS!J93*Inittialize!$F$7+HS!J94*Inittialize!$F$8+HS!J95*Inittialize!$F$9+HS!J96*Inittialize!$F$10+HS!J97*Inittialize!$F$11+HS!J98*Inittialize!$F$12+HS!J89*Inittialize!$F$3)</f>
        <v>0.39253848456297252</v>
      </c>
      <c r="K88" s="343">
        <f>SUM(HS!K90*Inittialize!$F$4+HS!K91*Inittialize!$F$5+HS!K92*Inittialize!$F$6+HS!K93*Inittialize!$F$7+HS!K94*Inittialize!$F$8+HS!K95*Inittialize!$F$9+HS!K96*Inittialize!$F$10+HS!K97*Inittialize!$F$11+HS!K98*Inittialize!$F$12+HS!K89*Inittialize!$F$3)</f>
        <v>0.33409156765274794</v>
      </c>
    </row>
    <row r="89" spans="1:11" x14ac:dyDescent="0.3">
      <c r="A89">
        <v>16</v>
      </c>
      <c r="B89" s="343">
        <f>SUM(HS!B91*Inittialize!$F$4+HS!B92*Inittialize!$F$5+HS!B93*Inittialize!$F$6+HS!B94*Inittialize!$F$7+HS!B95*Inittialize!$F$8+HS!B96*Inittialize!$F$9+HS!B97*Inittialize!$F$10+HS!B98*Inittialize!$F$11+HS!B99*Inittialize!$F$12+HS!B90*Inittialize!$F$3)</f>
        <v>0.30235592900691816</v>
      </c>
      <c r="C89" s="343">
        <f>SUM(HS!C91*Inittialize!$F$4+HS!C92*Inittialize!$F$5+HS!C93*Inittialize!$F$6+HS!C94*Inittialize!$F$7+HS!C95*Inittialize!$F$8+HS!C96*Inittialize!$F$9+HS!C97*Inittialize!$F$10+HS!C98*Inittialize!$F$11+HS!C99*Inittialize!$F$12+HS!C90*Inittialize!$F$3)</f>
        <v>0.4647906338945379</v>
      </c>
      <c r="D89" s="343">
        <f>SUM(HS!D91*Inittialize!$F$4+HS!D92*Inittialize!$F$5+HS!D93*Inittialize!$F$6+HS!D94*Inittialize!$F$7+HS!D95*Inittialize!$F$8+HS!D96*Inittialize!$F$9+HS!D97*Inittialize!$F$10+HS!D98*Inittialize!$F$11+HS!D99*Inittialize!$F$12+HS!D90*Inittialize!$F$3)</f>
        <v>0.48059552308318443</v>
      </c>
      <c r="E89" s="343">
        <f>SUM(HS!E91*Inittialize!$F$4+HS!E92*Inittialize!$F$5+HS!E93*Inittialize!$F$6+HS!E94*Inittialize!$F$7+HS!E95*Inittialize!$F$8+HS!E96*Inittialize!$F$9+HS!E97*Inittialize!$F$10+HS!E98*Inittialize!$F$11+HS!E99*Inittialize!$F$12+HS!E90*Inittialize!$F$3)</f>
        <v>0.49876683982145059</v>
      </c>
      <c r="F89" s="343">
        <f>SUM(HS!F91*Inittialize!$F$4+HS!F92*Inittialize!$F$5+HS!F93*Inittialize!$F$6+HS!F94*Inittialize!$F$7+HS!F95*Inittialize!$F$8+HS!F96*Inittialize!$F$9+HS!F97*Inittialize!$F$10+HS!F98*Inittialize!$F$11+HS!F99*Inittialize!$F$12+HS!F90*Inittialize!$F$3)</f>
        <v>0.51616868083622103</v>
      </c>
      <c r="G89" s="343">
        <f>SUM(HS!G91*Inittialize!$F$4+HS!G92*Inittialize!$F$5+HS!G93*Inittialize!$F$6+HS!G94*Inittialize!$F$7+HS!G95*Inittialize!$F$8+HS!G96*Inittialize!$F$9+HS!G97*Inittialize!$F$10+HS!G98*Inittialize!$F$11+HS!G99*Inittialize!$F$12+HS!G90*Inittialize!$F$3)</f>
        <v>0.53041207344769314</v>
      </c>
      <c r="H89" s="343">
        <f>SUM(HS!H91*Inittialize!$F$4+HS!H92*Inittialize!$F$5+HS!H93*Inittialize!$F$6+HS!H94*Inittialize!$F$7+HS!H95*Inittialize!$F$8+HS!H96*Inittialize!$F$9+HS!H97*Inittialize!$F$10+HS!H98*Inittialize!$F$11+HS!H99*Inittialize!$F$12+HS!H90*Inittialize!$F$3)</f>
        <v>0.45765214955230726</v>
      </c>
      <c r="I89" s="343">
        <f>SUM(HS!I91*Inittialize!$F$4+HS!I92*Inittialize!$F$5+HS!I93*Inittialize!$F$6+HS!I94*Inittialize!$F$7+HS!I95*Inittialize!$F$8+HS!I96*Inittialize!$F$9+HS!I97*Inittialize!$F$10+HS!I98*Inittialize!$F$11+HS!I99*Inittialize!$F$12+HS!I90*Inittialize!$F$3)</f>
        <v>0.41838903582412801</v>
      </c>
      <c r="J89" s="343">
        <f>SUM(HS!J91*Inittialize!$F$4+HS!J92*Inittialize!$F$5+HS!J93*Inittialize!$F$6+HS!J94*Inittialize!$F$7+HS!J95*Inittialize!$F$8+HS!J96*Inittialize!$F$9+HS!J97*Inittialize!$F$10+HS!J98*Inittialize!$F$11+HS!J99*Inittialize!$F$12+HS!J90*Inittialize!$F$3)</f>
        <v>0.3763496353848465</v>
      </c>
      <c r="K89" s="343">
        <f>SUM(HS!K91*Inittialize!$F$4+HS!K92*Inittialize!$F$5+HS!K93*Inittialize!$F$6+HS!K94*Inittialize!$F$7+HS!K95*Inittialize!$F$8+HS!K96*Inittialize!$F$9+HS!K97*Inittialize!$F$10+HS!K98*Inittialize!$F$11+HS!K99*Inittialize!$F$12+HS!K90*Inittialize!$F$3)</f>
        <v>0.32039507782076326</v>
      </c>
    </row>
    <row r="90" spans="1:11" x14ac:dyDescent="0.3">
      <c r="A90">
        <v>17</v>
      </c>
      <c r="B90" s="343">
        <f>SUM(HS!B92*Inittialize!$F$4+HS!B93*Inittialize!$F$5+HS!B94*Inittialize!$F$6+HS!B95*Inittialize!$F$7+HS!B96*Inittialize!$F$8+HS!B97*Inittialize!$F$9+HS!B98*Inittialize!$F$10+HS!B99*Inittialize!$F$11+HS!B100*Inittialize!$F$12+HS!B91*Inittialize!$F$3)</f>
        <v>0.29590972526483106</v>
      </c>
      <c r="C90" s="343">
        <f>SUM(HS!C92*Inittialize!$F$4+HS!C93*Inittialize!$F$5+HS!C94*Inittialize!$F$6+HS!C95*Inittialize!$F$7+HS!C96*Inittialize!$F$8+HS!C97*Inittialize!$F$9+HS!C98*Inittialize!$F$10+HS!C99*Inittialize!$F$11+HS!C100*Inittialize!$F$12+HS!C91*Inittialize!$F$3)</f>
        <v>0.45684902693031099</v>
      </c>
      <c r="D90" s="343">
        <f>SUM(HS!D92*Inittialize!$F$4+HS!D93*Inittialize!$F$5+HS!D94*Inittialize!$F$6+HS!D95*Inittialize!$F$7+HS!D96*Inittialize!$F$8+HS!D97*Inittialize!$F$9+HS!D98*Inittialize!$F$10+HS!D99*Inittialize!$F$11+HS!D100*Inittialize!$F$12+HS!D91*Inittialize!$F$3)</f>
        <v>0.4729726203902529</v>
      </c>
      <c r="E90" s="343">
        <f>SUM(HS!E92*Inittialize!$F$4+HS!E93*Inittialize!$F$5+HS!E94*Inittialize!$F$6+HS!E95*Inittialize!$F$7+HS!E96*Inittialize!$F$8+HS!E97*Inittialize!$F$9+HS!E98*Inittialize!$F$10+HS!E99*Inittialize!$F$11+HS!E100*Inittialize!$F$12+HS!E91*Inittialize!$F$3)</f>
        <v>0.4913169545129572</v>
      </c>
      <c r="F90" s="343">
        <f>SUM(HS!F92*Inittialize!$F$4+HS!F93*Inittialize!$F$5+HS!F94*Inittialize!$F$6+HS!F95*Inittialize!$F$7+HS!F96*Inittialize!$F$8+HS!F97*Inittialize!$F$9+HS!F98*Inittialize!$F$10+HS!F99*Inittialize!$F$11+HS!F100*Inittialize!$F$12+HS!F91*Inittialize!$F$3)</f>
        <v>0.50904260860379535</v>
      </c>
      <c r="G90" s="343">
        <f>SUM(HS!G92*Inittialize!$F$4+HS!G93*Inittialize!$F$5+HS!G94*Inittialize!$F$6+HS!G95*Inittialize!$F$7+HS!G96*Inittialize!$F$8+HS!G97*Inittialize!$F$9+HS!G98*Inittialize!$F$10+HS!G99*Inittialize!$F$11+HS!G100*Inittialize!$F$12+HS!G91*Inittialize!$F$3)</f>
        <v>0.52275053192178644</v>
      </c>
      <c r="H90" s="343">
        <f>SUM(HS!H92*Inittialize!$F$4+HS!H93*Inittialize!$F$5+HS!H94*Inittialize!$F$6+HS!H95*Inittialize!$F$7+HS!H96*Inittialize!$F$8+HS!H97*Inittialize!$F$9+HS!H98*Inittialize!$F$10+HS!H99*Inittialize!$F$11+HS!H100*Inittialize!$F$12+HS!H91*Inittialize!$F$3)</f>
        <v>0.4432866873760104</v>
      </c>
      <c r="I90" s="343">
        <f>SUM(HS!I92*Inittialize!$F$4+HS!I93*Inittialize!$F$5+HS!I94*Inittialize!$F$6+HS!I95*Inittialize!$F$7+HS!I96*Inittialize!$F$8+HS!I97*Inittialize!$F$9+HS!I98*Inittialize!$F$10+HS!I99*Inittialize!$F$11+HS!I100*Inittialize!$F$12+HS!I91*Inittialize!$F$3)</f>
        <v>0.40663059560479642</v>
      </c>
      <c r="J90" s="343">
        <f>SUM(HS!J92*Inittialize!$F$4+HS!J93*Inittialize!$F$5+HS!J94*Inittialize!$F$6+HS!J95*Inittialize!$F$7+HS!J96*Inittialize!$F$8+HS!J97*Inittialize!$F$9+HS!J98*Inittialize!$F$10+HS!J99*Inittialize!$F$11+HS!J100*Inittialize!$F$12+HS!J91*Inittialize!$F$3)</f>
        <v>0.36851835521934828</v>
      </c>
      <c r="K90" s="343">
        <f>SUM(HS!K92*Inittialize!$F$4+HS!K93*Inittialize!$F$5+HS!K94*Inittialize!$F$6+HS!K95*Inittialize!$F$7+HS!K96*Inittialize!$F$8+HS!K97*Inittialize!$F$9+HS!K98*Inittialize!$F$10+HS!K99*Inittialize!$F$11+HS!K100*Inittialize!$F$12+HS!K91*Inittialize!$F$3)</f>
        <v>0.31846025350866897</v>
      </c>
    </row>
    <row r="91" spans="1:11" x14ac:dyDescent="0.3">
      <c r="A91">
        <v>18</v>
      </c>
      <c r="B91" s="343">
        <f>SUM(HS!B93*Inittialize!$F$4+HS!B94*Inittialize!$F$5+HS!B95*Inittialize!$F$6+HS!B96*Inittialize!$F$7+HS!B97*Inittialize!$F$8+HS!B98*Inittialize!$F$9+HS!B99*Inittialize!$F$10+HS!B100*Inittialize!$F$11+HS!B101*Inittialize!$F$12+HS!B92*Inittialize!$F$3)</f>
        <v>0.32162303415466509</v>
      </c>
      <c r="C91" s="343">
        <f>SUM(HS!C93*Inittialize!$F$4+HS!C94*Inittialize!$F$5+HS!C95*Inittialize!$F$6+HS!C96*Inittialize!$F$7+HS!C97*Inittialize!$F$8+HS!C98*Inittialize!$F$9+HS!C99*Inittialize!$F$10+HS!C100*Inittialize!$F$11+HS!C101*Inittialize!$F$12+HS!C92*Inittialize!$F$3)</f>
        <v>0.48911267451363466</v>
      </c>
      <c r="D91" s="343">
        <f>SUM(HS!D93*Inittialize!$F$4+HS!D94*Inittialize!$F$5+HS!D95*Inittialize!$F$6+HS!D96*Inittialize!$F$7+HS!D97*Inittialize!$F$8+HS!D98*Inittialize!$F$9+HS!D99*Inittialize!$F$10+HS!D100*Inittialize!$F$11+HS!D101*Inittialize!$F$12+HS!D92*Inittialize!$F$3)</f>
        <v>0.5041343098851313</v>
      </c>
      <c r="E91" s="343">
        <f>SUM(HS!E93*Inittialize!$F$4+HS!E94*Inittialize!$F$5+HS!E95*Inittialize!$F$6+HS!E96*Inittialize!$F$7+HS!E97*Inittialize!$F$8+HS!E98*Inittialize!$F$9+HS!E99*Inittialize!$F$10+HS!E100*Inittialize!$F$11+HS!E101*Inittialize!$F$12+HS!E92*Inittialize!$F$3)</f>
        <v>0.52142997047824913</v>
      </c>
      <c r="F91" s="343">
        <f>SUM(HS!F93*Inittialize!$F$4+HS!F94*Inittialize!$F$5+HS!F95*Inittialize!$F$6+HS!F96*Inittialize!$F$7+HS!F97*Inittialize!$F$8+HS!F98*Inittialize!$F$9+HS!F99*Inittialize!$F$10+HS!F100*Inittialize!$F$11+HS!F101*Inittialize!$F$12+HS!F92*Inittialize!$F$3)</f>
        <v>0.53725444366623021</v>
      </c>
      <c r="G91" s="343">
        <f>SUM(HS!G93*Inittialize!$F$4+HS!G94*Inittialize!$F$5+HS!G95*Inittialize!$F$6+HS!G96*Inittialize!$F$7+HS!G97*Inittialize!$F$8+HS!G98*Inittialize!$F$9+HS!G99*Inittialize!$F$10+HS!G100*Inittialize!$F$11+HS!G101*Inittialize!$F$12+HS!G92*Inittialize!$F$3)</f>
        <v>0.56092857265332785</v>
      </c>
      <c r="H91" s="343">
        <f>SUM(HS!H93*Inittialize!$F$4+HS!H94*Inittialize!$F$5+HS!H95*Inittialize!$F$6+HS!H96*Inittialize!$F$7+HS!H97*Inittialize!$F$8+HS!H98*Inittialize!$F$9+HS!H99*Inittialize!$F$10+HS!H100*Inittialize!$F$11+HS!H101*Inittialize!$F$12+HS!H92*Inittialize!$F$3)</f>
        <v>0.52834042440545004</v>
      </c>
      <c r="I91" s="343">
        <f>SUM(HS!I93*Inittialize!$F$4+HS!I94*Inittialize!$F$5+HS!I95*Inittialize!$F$6+HS!I96*Inittialize!$F$7+HS!I97*Inittialize!$F$8+HS!I98*Inittialize!$F$9+HS!I99*Inittialize!$F$10+HS!I100*Inittialize!$F$11+HS!I101*Inittialize!$F$12+HS!I92*Inittialize!$F$3)</f>
        <v>0.43629979816998954</v>
      </c>
      <c r="J91" s="343">
        <f>SUM(HS!J93*Inittialize!$F$4+HS!J94*Inittialize!$F$5+HS!J95*Inittialize!$F$6+HS!J96*Inittialize!$F$7+HS!J97*Inittialize!$F$8+HS!J98*Inittialize!$F$9+HS!J99*Inittialize!$F$10+HS!J100*Inittialize!$F$11+HS!J101*Inittialize!$F$12+HS!J92*Inittialize!$F$3)</f>
        <v>0.39279611023068156</v>
      </c>
      <c r="K91" s="343">
        <f>SUM(HS!K93*Inittialize!$F$4+HS!K94*Inittialize!$F$5+HS!K95*Inittialize!$F$6+HS!K96*Inittialize!$F$7+HS!K97*Inittialize!$F$8+HS!K98*Inittialize!$F$9+HS!K99*Inittialize!$F$10+HS!K100*Inittialize!$F$11+HS!K101*Inittialize!$F$12+HS!K92*Inittialize!$F$3)</f>
        <v>0.34269926616577512</v>
      </c>
    </row>
    <row r="92" spans="1:11" x14ac:dyDescent="0.3">
      <c r="A92">
        <v>19</v>
      </c>
      <c r="B92" s="343">
        <f>SUM(HS!B94*Inittialize!$F$4+HS!B95*Inittialize!$F$5+HS!B96*Inittialize!$F$6+HS!B97*Inittialize!$F$7+HS!B98*Inittialize!$F$8+HS!B99*Inittialize!$F$9+HS!B100*Inittialize!$F$10+HS!B101*Inittialize!$F$11+HS!B102*Inittialize!$F$12+HS!B93*Inittialize!$F$3)</f>
        <v>0.34733634304449906</v>
      </c>
      <c r="C92" s="343">
        <f>SUM(HS!C94*Inittialize!$F$4+HS!C95*Inittialize!$F$5+HS!C96*Inittialize!$F$6+HS!C97*Inittialize!$F$7+HS!C98*Inittialize!$F$8+HS!C99*Inittialize!$F$9+HS!C100*Inittialize!$F$10+HS!C101*Inittialize!$F$11+HS!C102*Inittialize!$F$12+HS!C93*Inittialize!$F$3)</f>
        <v>0.520245139984718</v>
      </c>
      <c r="D92" s="343">
        <f>SUM(HS!D94*Inittialize!$F$4+HS!D95*Inittialize!$F$5+HS!D96*Inittialize!$F$6+HS!D97*Inittialize!$F$7+HS!D98*Inittialize!$F$8+HS!D99*Inittialize!$F$9+HS!D100*Inittialize!$F$10+HS!D101*Inittialize!$F$11+HS!D102*Inittialize!$F$12+HS!D93*Inittialize!$F$3)</f>
        <v>0.53424561599007236</v>
      </c>
      <c r="E92" s="343">
        <f>SUM(HS!E94*Inittialize!$F$4+HS!E95*Inittialize!$F$5+HS!E96*Inittialize!$F$6+HS!E97*Inittialize!$F$7+HS!E98*Inittialize!$F$8+HS!E99*Inittialize!$F$9+HS!E100*Inittialize!$F$10+HS!E101*Inittialize!$F$11+HS!E102*Inittialize!$F$12+HS!E93*Inittialize!$F$3)</f>
        <v>0.5504926030536037</v>
      </c>
      <c r="F92" s="343">
        <f>SUM(HS!F94*Inittialize!$F$4+HS!F95*Inittialize!$F$5+HS!F96*Inittialize!$F$6+HS!F97*Inittialize!$F$7+HS!F98*Inittialize!$F$8+HS!F99*Inittialize!$F$9+HS!F100*Inittialize!$F$10+HS!F101*Inittialize!$F$11+HS!F102*Inittialize!$F$12+HS!F93*Inittialize!$F$3)</f>
        <v>0.56546627872866495</v>
      </c>
      <c r="G92" s="343">
        <f>SUM(HS!G94*Inittialize!$F$4+HS!G95*Inittialize!$F$5+HS!G96*Inittialize!$F$6+HS!G97*Inittialize!$F$7+HS!G98*Inittialize!$F$8+HS!G99*Inittialize!$F$9+HS!G100*Inittialize!$F$10+HS!G101*Inittialize!$F$11+HS!G102*Inittialize!$F$12+HS!G93*Inittialize!$F$3)</f>
        <v>0.58545162931568406</v>
      </c>
      <c r="H92" s="343">
        <f>SUM(HS!H94*Inittialize!$F$4+HS!H95*Inittialize!$F$5+HS!H96*Inittialize!$F$6+HS!H97*Inittialize!$F$7+HS!H98*Inittialize!$F$8+HS!H99*Inittialize!$F$9+HS!H100*Inittialize!$F$10+HS!H101*Inittialize!$F$11+HS!H102*Inittialize!$F$12+HS!H93*Inittialize!$F$3)</f>
        <v>0.56013972356506725</v>
      </c>
      <c r="I92" s="343">
        <f>SUM(HS!I94*Inittialize!$F$4+HS!I95*Inittialize!$F$5+HS!I96*Inittialize!$F$6+HS!I97*Inittialize!$F$7+HS!I98*Inittialize!$F$8+HS!I99*Inittialize!$F$9+HS!I100*Inittialize!$F$10+HS!I101*Inittialize!$F$11+HS!I102*Inittialize!$F$12+HS!I93*Inittialize!$F$3)</f>
        <v>0.51922343860500519</v>
      </c>
      <c r="J92" s="343">
        <f>SUM(HS!J94*Inittialize!$F$4+HS!J95*Inittialize!$F$5+HS!J96*Inittialize!$F$6+HS!J97*Inittialize!$F$7+HS!J98*Inittialize!$F$8+HS!J99*Inittialize!$F$9+HS!J100*Inittialize!$F$10+HS!J101*Inittialize!$F$11+HS!J102*Inittialize!$F$12+HS!J93*Inittialize!$F$3)</f>
        <v>0.42048736595819508</v>
      </c>
      <c r="K92" s="343">
        <f>SUM(HS!K94*Inittialize!$F$4+HS!K95*Inittialize!$F$5+HS!K96*Inittialize!$F$6+HS!K97*Inittialize!$F$7+HS!K98*Inittialize!$F$8+HS!K99*Inittialize!$F$9+HS!K100*Inittialize!$F$10+HS!K101*Inittialize!$F$11+HS!K102*Inittialize!$F$12+HS!K93*Inittialize!$F$3)</f>
        <v>0.36841257505560915</v>
      </c>
    </row>
    <row r="93" spans="1:11" x14ac:dyDescent="0.3">
      <c r="A93">
        <v>20</v>
      </c>
      <c r="B93" s="343">
        <f>SUM(HS!B95*Inittialize!$F$4+HS!B96*Inittialize!$F$5+HS!B97*Inittialize!$F$6+HS!B98*Inittialize!$F$7+HS!B99*Inittialize!$F$8+HS!B100*Inittialize!$F$9+HS!B101*Inittialize!$F$10+HS!B102*Inittialize!$F$11+HS!B103*Inittialize!$F$12+HS!B94*Inittialize!$F$3)</f>
        <v>0.37304965193433309</v>
      </c>
      <c r="C93" s="343">
        <f>SUM(HS!C95*Inittialize!$F$4+HS!C96*Inittialize!$F$5+HS!C97*Inittialize!$F$6+HS!C98*Inittialize!$F$7+HS!C99*Inittialize!$F$8+HS!C100*Inittialize!$F$9+HS!C101*Inittialize!$F$10+HS!C102*Inittialize!$F$11+HS!C103*Inittialize!$F$12+HS!C94*Inittialize!$F$3)</f>
        <v>0.55016562462125829</v>
      </c>
      <c r="D93" s="343">
        <f>SUM(HS!D95*Inittialize!$F$4+HS!D96*Inittialize!$F$5+HS!D97*Inittialize!$F$6+HS!D98*Inittialize!$F$7+HS!D99*Inittialize!$F$8+HS!D100*Inittialize!$F$9+HS!D101*Inittialize!$F$10+HS!D102*Inittialize!$F$11+HS!D103*Inittialize!$F$12+HS!D94*Inittialize!$F$3)</f>
        <v>0.56322573998277337</v>
      </c>
      <c r="E93" s="343">
        <f>SUM(HS!E95*Inittialize!$F$4+HS!E96*Inittialize!$F$5+HS!E97*Inittialize!$F$6+HS!E98*Inittialize!$F$7+HS!E99*Inittialize!$F$8+HS!E100*Inittialize!$F$9+HS!E101*Inittialize!$F$10+HS!E102*Inittialize!$F$11+HS!E103*Inittialize!$F$12+HS!E94*Inittialize!$F$3)</f>
        <v>0.57850485223902093</v>
      </c>
      <c r="F93" s="343">
        <f>SUM(HS!F95*Inittialize!$F$4+HS!F96*Inittialize!$F$5+HS!F97*Inittialize!$F$6+HS!F98*Inittialize!$F$7+HS!F99*Inittialize!$F$8+HS!F100*Inittialize!$F$9+HS!F101*Inittialize!$F$10+HS!F102*Inittialize!$F$11+HS!F103*Inittialize!$F$12+HS!F94*Inittialize!$F$3)</f>
        <v>0.59262773040116246</v>
      </c>
      <c r="G93" s="343">
        <f>SUM(HS!G95*Inittialize!$F$4+HS!G96*Inittialize!$F$5+HS!G97*Inittialize!$F$6+HS!G98*Inittialize!$F$7+HS!G99*Inittialize!$F$8+HS!G100*Inittialize!$F$9+HS!G101*Inittialize!$F$10+HS!G102*Inittialize!$F$11+HS!G103*Inittialize!$F$12+HS!G94*Inittialize!$F$3)</f>
        <v>0.60997468597804039</v>
      </c>
      <c r="H93" s="343">
        <f>SUM(HS!H95*Inittialize!$F$4+HS!H96*Inittialize!$F$5+HS!H97*Inittialize!$F$6+HS!H98*Inittialize!$F$7+HS!H99*Inittialize!$F$8+HS!H100*Inittialize!$F$9+HS!H101*Inittialize!$F$10+HS!H102*Inittialize!$F$11+HS!H103*Inittialize!$F$12+HS!H94*Inittialize!$F$3)</f>
        <v>0.57828403865549916</v>
      </c>
      <c r="I93" s="343">
        <f>SUM(HS!I95*Inittialize!$F$4+HS!I96*Inittialize!$F$5+HS!I97*Inittialize!$F$6+HS!I98*Inittialize!$F$7+HS!I99*Inittialize!$F$8+HS!I100*Inittialize!$F$9+HS!I101*Inittialize!$F$10+HS!I102*Inittialize!$F$11+HS!I103*Inittialize!$F$12+HS!I94*Inittialize!$F$3)</f>
        <v>0.5488926411701982</v>
      </c>
      <c r="J93" s="343">
        <f>SUM(HS!J95*Inittialize!$F$4+HS!J96*Inittialize!$F$5+HS!J97*Inittialize!$F$6+HS!J98*Inittialize!$F$7+HS!J99*Inittialize!$F$8+HS!J100*Inittialize!$F$9+HS!J101*Inittialize!$F$10+HS!J102*Inittialize!$F$11+HS!J103*Inittialize!$F$12+HS!J94*Inittialize!$F$3)</f>
        <v>0.50143305955553108</v>
      </c>
      <c r="K93" s="343">
        <f>SUM(HS!K95*Inittialize!$F$4+HS!K96*Inittialize!$F$5+HS!K97*Inittialize!$F$6+HS!K98*Inittialize!$F$7+HS!K99*Inittialize!$F$8+HS!K100*Inittialize!$F$9+HS!K101*Inittialize!$F$10+HS!K102*Inittialize!$F$11+HS!K103*Inittialize!$F$12+HS!K94*Inittialize!$F$3)</f>
        <v>0.39412588394544312</v>
      </c>
    </row>
    <row r="94" spans="1:11" x14ac:dyDescent="0.3">
      <c r="A94">
        <v>21</v>
      </c>
      <c r="B94" s="343">
        <f>SUM(HS!B96*Inittialize!$F$4+HS!B97*Inittialize!$F$5+HS!B98*Inittialize!$F$6+HS!B99*Inittialize!$F$7+HS!B100*Inittialize!$F$8+HS!B101*Inittialize!$F$9+HS!B102*Inittialize!$F$10+HS!B103*Inittialize!$F$11+HS!B104*Inittialize!$F$12+HS!B95*Inittialize!$F$3)</f>
        <v>0.39876296082416712</v>
      </c>
      <c r="C94" s="343">
        <f>SUM(HS!C96*Inittialize!$F$4+HS!C97*Inittialize!$F$5+HS!C98*Inittialize!$F$6+HS!C99*Inittialize!$F$7+HS!C100*Inittialize!$F$8+HS!C101*Inittialize!$F$9+HS!C102*Inittialize!$F$10+HS!C103*Inittialize!$F$11+HS!C104*Inittialize!$F$12+HS!C95*Inittialize!$F$3)</f>
        <v>0.57878711441462161</v>
      </c>
      <c r="D94" s="343">
        <f>SUM(HS!D96*Inittialize!$F$4+HS!D97*Inittialize!$F$5+HS!D98*Inittialize!$F$6+HS!D99*Inittialize!$F$7+HS!D100*Inittialize!$F$8+HS!D101*Inittialize!$F$9+HS!D102*Inittialize!$F$10+HS!D103*Inittialize!$F$11+HS!D104*Inittialize!$F$12+HS!D95*Inittialize!$F$3)</f>
        <v>0.59099388314093126</v>
      </c>
      <c r="E94" s="343">
        <f>SUM(HS!E96*Inittialize!$F$4+HS!E97*Inittialize!$F$5+HS!E98*Inittialize!$F$6+HS!E99*Inittialize!$F$7+HS!E100*Inittialize!$F$8+HS!E101*Inittialize!$F$9+HS!E102*Inittialize!$F$10+HS!E103*Inittialize!$F$11+HS!E104*Inittialize!$F$12+HS!E95*Inittialize!$F$3)</f>
        <v>0.60538591931219798</v>
      </c>
      <c r="F94" s="343">
        <f>SUM(HS!F96*Inittialize!$F$4+HS!F97*Inittialize!$F$5+HS!F98*Inittialize!$F$6+HS!F99*Inittialize!$F$7+HS!F100*Inittialize!$F$8+HS!F101*Inittialize!$F$9+HS!F102*Inittialize!$F$10+HS!F103*Inittialize!$F$11+HS!F104*Inittialize!$F$12+HS!F95*Inittialize!$F$3)</f>
        <v>0.61873879868372261</v>
      </c>
      <c r="G94" s="343">
        <f>SUM(HS!G96*Inittialize!$F$4+HS!G97*Inittialize!$F$5+HS!G98*Inittialize!$F$6+HS!G99*Inittialize!$F$7+HS!G100*Inittialize!$F$8+HS!G101*Inittialize!$F$9+HS!G102*Inittialize!$F$10+HS!G103*Inittialize!$F$11+HS!G104*Inittialize!$F$12+HS!G95*Inittialize!$F$3)</f>
        <v>0.63344735925045925</v>
      </c>
      <c r="H94" s="343">
        <f>SUM(HS!H96*Inittialize!$F$4+HS!H97*Inittialize!$F$5+HS!H98*Inittialize!$F$6+HS!H99*Inittialize!$F$7+HS!H100*Inittialize!$F$8+HS!H101*Inittialize!$F$9+HS!H102*Inittialize!$F$10+HS!H103*Inittialize!$F$11+HS!H104*Inittialize!$F$12+HS!H95*Inittialize!$F$3)</f>
        <v>0.59642835374593117</v>
      </c>
      <c r="I94" s="343">
        <f>SUM(HS!I96*Inittialize!$F$4+HS!I97*Inittialize!$F$5+HS!I98*Inittialize!$F$6+HS!I99*Inittialize!$F$7+HS!I100*Inittialize!$F$8+HS!I101*Inittialize!$F$9+HS!I102*Inittialize!$F$10+HS!I103*Inittialize!$F$11+HS!I104*Inittialize!$F$12+HS!I95*Inittialize!$F$3)</f>
        <v>0.56490685966620602</v>
      </c>
      <c r="J94" s="343">
        <f>SUM(HS!J96*Inittialize!$F$4+HS!J97*Inittialize!$F$5+HS!J98*Inittialize!$F$6+HS!J99*Inittialize!$F$7+HS!J100*Inittialize!$F$8+HS!J101*Inittialize!$F$9+HS!J102*Inittialize!$F$10+HS!J103*Inittialize!$F$11+HS!J104*Inittialize!$F$12+HS!J95*Inittialize!$F$3)</f>
        <v>0.5291243152830446</v>
      </c>
      <c r="K94" s="343">
        <f>SUM(HS!K96*Inittialize!$F$4+HS!K97*Inittialize!$F$5+HS!K98*Inittialize!$F$6+HS!K99*Inittialize!$F$7+HS!K100*Inittialize!$F$8+HS!K101*Inittialize!$F$9+HS!K102*Inittialize!$F$10+HS!K103*Inittialize!$F$11+HS!K104*Inittialize!$F$12+HS!K95*Inittialize!$F$3)</f>
        <v>0.47309363070509958</v>
      </c>
    </row>
    <row r="95" spans="1:11" x14ac:dyDescent="0.3">
      <c r="A95">
        <v>22</v>
      </c>
      <c r="B95">
        <f>B63</f>
        <v>0.22932137132783617</v>
      </c>
      <c r="C95">
        <f t="shared" ref="C95:K95" si="10">C63</f>
        <v>0.3484437814934257</v>
      </c>
      <c r="D95">
        <f t="shared" si="10"/>
        <v>0.35907281492334692</v>
      </c>
      <c r="E95">
        <f t="shared" si="10"/>
        <v>0.36994204820448245</v>
      </c>
      <c r="F95">
        <f t="shared" si="10"/>
        <v>0.38091840257848386</v>
      </c>
      <c r="G95">
        <f t="shared" si="10"/>
        <v>0.39255038051101782</v>
      </c>
      <c r="H95">
        <f t="shared" si="10"/>
        <v>0.35541355077168107</v>
      </c>
      <c r="I95">
        <f t="shared" si="10"/>
        <v>0.32514100115062705</v>
      </c>
      <c r="J95">
        <f t="shared" si="10"/>
        <v>0.29007768787413191</v>
      </c>
      <c r="K95">
        <f t="shared" si="10"/>
        <v>0.2488921581952955</v>
      </c>
    </row>
    <row r="96" spans="1:11" x14ac:dyDescent="0.3">
      <c r="A96">
        <v>23</v>
      </c>
      <c r="B96">
        <f t="shared" ref="B96:K104" si="11">B64</f>
        <v>0.21294127337584787</v>
      </c>
      <c r="C96">
        <f t="shared" si="11"/>
        <v>0.3212431556168594</v>
      </c>
      <c r="D96">
        <f t="shared" si="11"/>
        <v>0.33031320835548977</v>
      </c>
      <c r="E96">
        <f t="shared" si="11"/>
        <v>0.33959832162736381</v>
      </c>
      <c r="F96">
        <f t="shared" si="11"/>
        <v>0.34888735107215596</v>
      </c>
      <c r="G96">
        <f t="shared" si="11"/>
        <v>0.36000034265832564</v>
      </c>
      <c r="H96">
        <f t="shared" si="11"/>
        <v>0.33002686857370378</v>
      </c>
      <c r="I96">
        <f t="shared" si="11"/>
        <v>0.30191664392558226</v>
      </c>
      <c r="J96">
        <f t="shared" si="11"/>
        <v>0.26935785302597964</v>
      </c>
      <c r="K96">
        <f t="shared" si="11"/>
        <v>0.23111414689563153</v>
      </c>
    </row>
    <row r="97" spans="1:11" x14ac:dyDescent="0.3">
      <c r="A97">
        <v>24</v>
      </c>
      <c r="B97">
        <f t="shared" si="11"/>
        <v>0.19773118242043017</v>
      </c>
      <c r="C97">
        <f t="shared" si="11"/>
        <v>0.29404252974029316</v>
      </c>
      <c r="D97">
        <f t="shared" si="11"/>
        <v>0.30155360178763257</v>
      </c>
      <c r="E97">
        <f t="shared" si="11"/>
        <v>0.30925459505024511</v>
      </c>
      <c r="F97">
        <f t="shared" si="11"/>
        <v>0.31685629956582811</v>
      </c>
      <c r="G97">
        <f t="shared" si="11"/>
        <v>0.32745030480563359</v>
      </c>
      <c r="H97">
        <f t="shared" si="11"/>
        <v>0.30645352081843924</v>
      </c>
      <c r="I97">
        <f t="shared" si="11"/>
        <v>0.28035116935946924</v>
      </c>
      <c r="J97">
        <f t="shared" si="11"/>
        <v>0.25011800638126686</v>
      </c>
      <c r="K97">
        <f t="shared" si="11"/>
        <v>0.21460599354594356</v>
      </c>
    </row>
    <row r="98" spans="1:11" x14ac:dyDescent="0.3">
      <c r="A98">
        <v>25</v>
      </c>
      <c r="B98">
        <f t="shared" si="11"/>
        <v>0.1836075265332566</v>
      </c>
      <c r="C98">
        <f t="shared" si="11"/>
        <v>0.26684190386372691</v>
      </c>
      <c r="D98">
        <f t="shared" si="11"/>
        <v>0.27279399521977538</v>
      </c>
      <c r="E98">
        <f t="shared" si="11"/>
        <v>0.27891086847312646</v>
      </c>
      <c r="F98">
        <f t="shared" si="11"/>
        <v>0.28482524805950021</v>
      </c>
      <c r="G98">
        <f t="shared" si="11"/>
        <v>0.29490026695294141</v>
      </c>
      <c r="H98">
        <f t="shared" si="11"/>
        <v>0.28456398361712221</v>
      </c>
      <c r="I98">
        <f t="shared" si="11"/>
        <v>0.26032608583379291</v>
      </c>
      <c r="J98">
        <f t="shared" si="11"/>
        <v>0.23225243449689065</v>
      </c>
      <c r="K98">
        <f t="shared" si="11"/>
        <v>0.19927699400694757</v>
      </c>
    </row>
    <row r="99" spans="1:11" x14ac:dyDescent="0.3">
      <c r="A99">
        <v>26</v>
      </c>
      <c r="B99">
        <f t="shared" si="11"/>
        <v>0.1672914437165105</v>
      </c>
      <c r="C99">
        <f t="shared" si="11"/>
        <v>0.23964127798716064</v>
      </c>
      <c r="D99">
        <f t="shared" si="11"/>
        <v>0.2440343886519182</v>
      </c>
      <c r="E99">
        <f t="shared" si="11"/>
        <v>0.24856714189600773</v>
      </c>
      <c r="F99">
        <f t="shared" si="11"/>
        <v>0.25279419655317231</v>
      </c>
      <c r="G99">
        <f t="shared" si="11"/>
        <v>0.2623502291002493</v>
      </c>
      <c r="H99">
        <f t="shared" si="11"/>
        <v>0.26423798478732774</v>
      </c>
      <c r="I99">
        <f t="shared" si="11"/>
        <v>0.24173136541709339</v>
      </c>
      <c r="J99">
        <f t="shared" si="11"/>
        <v>0.21566297488996986</v>
      </c>
      <c r="K99">
        <f t="shared" si="11"/>
        <v>0.18504292300645134</v>
      </c>
    </row>
    <row r="100" spans="1:11" x14ac:dyDescent="0.3">
      <c r="A100">
        <v>27</v>
      </c>
      <c r="B100">
        <f t="shared" si="11"/>
        <v>0.15097536089976438</v>
      </c>
      <c r="C100">
        <f t="shared" si="11"/>
        <v>0.21244065211059437</v>
      </c>
      <c r="D100">
        <f t="shared" si="11"/>
        <v>0.21527478208406101</v>
      </c>
      <c r="E100">
        <f t="shared" si="11"/>
        <v>0.21822341531888903</v>
      </c>
      <c r="F100">
        <f t="shared" si="11"/>
        <v>0.22076314504684441</v>
      </c>
      <c r="G100">
        <f t="shared" si="11"/>
        <v>0.22980019124755718</v>
      </c>
      <c r="H100">
        <f t="shared" si="11"/>
        <v>0.24406010722105592</v>
      </c>
      <c r="I100">
        <f t="shared" si="11"/>
        <v>0.2229051160131556</v>
      </c>
      <c r="J100">
        <f t="shared" si="11"/>
        <v>0.19809180877962793</v>
      </c>
      <c r="K100">
        <f t="shared" si="11"/>
        <v>0.16872684018970524</v>
      </c>
    </row>
    <row r="101" spans="1:11" x14ac:dyDescent="0.3">
      <c r="A101">
        <v>28</v>
      </c>
      <c r="B101">
        <f t="shared" si="11"/>
        <v>0.1260881751197403</v>
      </c>
      <c r="C101">
        <f t="shared" si="11"/>
        <v>0.17448547703958697</v>
      </c>
      <c r="D101">
        <f t="shared" si="11"/>
        <v>0.17612794568457768</v>
      </c>
      <c r="E101">
        <f t="shared" si="11"/>
        <v>0.17784201675333972</v>
      </c>
      <c r="F101">
        <f t="shared" si="11"/>
        <v>0.17932814851970497</v>
      </c>
      <c r="G101">
        <f t="shared" si="11"/>
        <v>0.18452413981768456</v>
      </c>
      <c r="H101">
        <f t="shared" si="11"/>
        <v>0.19553098397830421</v>
      </c>
      <c r="I101">
        <f t="shared" si="11"/>
        <v>0.19418913242082009</v>
      </c>
      <c r="J101">
        <f t="shared" si="11"/>
        <v>0.17129022409344813</v>
      </c>
      <c r="K101">
        <f t="shared" si="11"/>
        <v>0.14383965440968113</v>
      </c>
    </row>
    <row r="102" spans="1:11" x14ac:dyDescent="0.3">
      <c r="A102">
        <v>29</v>
      </c>
      <c r="B102">
        <f t="shared" si="11"/>
        <v>9.2629886376438209E-2</v>
      </c>
      <c r="C102">
        <f t="shared" si="11"/>
        <v>0.12615281347821841</v>
      </c>
      <c r="D102">
        <f t="shared" si="11"/>
        <v>0.12694400725011398</v>
      </c>
      <c r="E102">
        <f t="shared" si="11"/>
        <v>0.12777307399600554</v>
      </c>
      <c r="F102">
        <f t="shared" si="11"/>
        <v>0.12848920697175387</v>
      </c>
      <c r="G102">
        <f t="shared" si="11"/>
        <v>0.13107373616702653</v>
      </c>
      <c r="H102">
        <f t="shared" si="11"/>
        <v>0.13640209434901346</v>
      </c>
      <c r="I102">
        <f t="shared" si="11"/>
        <v>0.13783193535014607</v>
      </c>
      <c r="J102">
        <f t="shared" si="11"/>
        <v>0.13525822083143049</v>
      </c>
      <c r="K102">
        <f t="shared" si="11"/>
        <v>0.11038136566637904</v>
      </c>
    </row>
    <row r="103" spans="1:11" x14ac:dyDescent="0.3">
      <c r="A103">
        <v>30</v>
      </c>
      <c r="B103">
        <f t="shared" si="11"/>
        <v>5.0600494669858102E-2</v>
      </c>
      <c r="C103">
        <f t="shared" si="11"/>
        <v>6.7846655038003092E-2</v>
      </c>
      <c r="D103">
        <f t="shared" si="11"/>
        <v>6.810002748474997E-2</v>
      </c>
      <c r="E103">
        <f t="shared" si="11"/>
        <v>6.8366714843532281E-2</v>
      </c>
      <c r="F103">
        <f t="shared" si="11"/>
        <v>6.859644819963695E-2</v>
      </c>
      <c r="G103">
        <f t="shared" si="11"/>
        <v>6.9448980295583079E-2</v>
      </c>
      <c r="H103">
        <f t="shared" si="11"/>
        <v>7.1225099689578728E-2</v>
      </c>
      <c r="I103">
        <f t="shared" si="11"/>
        <v>7.1585004091074336E-2</v>
      </c>
      <c r="J103">
        <f t="shared" si="11"/>
        <v>7.2244319703634166E-2</v>
      </c>
      <c r="K103">
        <f t="shared" si="11"/>
        <v>6.8351973959798931E-2</v>
      </c>
    </row>
    <row r="104" spans="1:11" x14ac:dyDescent="0.3">
      <c r="A104">
        <v>31</v>
      </c>
      <c r="B104">
        <f t="shared" si="11"/>
        <v>0</v>
      </c>
      <c r="C104">
        <f t="shared" si="11"/>
        <v>0</v>
      </c>
      <c r="D104">
        <f t="shared" si="11"/>
        <v>0</v>
      </c>
      <c r="E104">
        <f t="shared" si="11"/>
        <v>0</v>
      </c>
      <c r="F104">
        <f t="shared" si="11"/>
        <v>0</v>
      </c>
      <c r="G104">
        <f t="shared" si="11"/>
        <v>0</v>
      </c>
      <c r="H104">
        <f t="shared" si="11"/>
        <v>0</v>
      </c>
      <c r="I104">
        <f t="shared" si="11"/>
        <v>0</v>
      </c>
      <c r="J104">
        <f t="shared" si="11"/>
        <v>0</v>
      </c>
      <c r="K104">
        <f t="shared" si="11"/>
        <v>0</v>
      </c>
    </row>
    <row r="105" spans="1:11" x14ac:dyDescent="0.3">
      <c r="A105" s="500" t="s">
        <v>132</v>
      </c>
      <c r="B105" s="500"/>
      <c r="C105" s="500"/>
      <c r="D105" s="500"/>
      <c r="E105" s="500"/>
      <c r="F105" s="500"/>
      <c r="G105" s="500"/>
      <c r="H105" s="500"/>
      <c r="I105" s="500"/>
      <c r="J105" s="500"/>
      <c r="K105" s="500"/>
    </row>
    <row r="106" spans="1:11" x14ac:dyDescent="0.3">
      <c r="A106" t="s">
        <v>7</v>
      </c>
      <c r="B106">
        <v>1</v>
      </c>
      <c r="C106">
        <v>2</v>
      </c>
      <c r="D106">
        <v>3</v>
      </c>
      <c r="E106">
        <v>4</v>
      </c>
      <c r="F106">
        <v>5</v>
      </c>
      <c r="G106">
        <v>6</v>
      </c>
      <c r="H106">
        <v>7</v>
      </c>
      <c r="I106">
        <v>8</v>
      </c>
      <c r="J106">
        <v>9</v>
      </c>
      <c r="K106">
        <v>10</v>
      </c>
    </row>
    <row r="107" spans="1:11" x14ac:dyDescent="0.3">
      <c r="A107">
        <v>4</v>
      </c>
      <c r="B107">
        <f>SUM(HS!B109*Inittialize!$F$4+HS!B110*Inittialize!$F$5+HS!B111*Inittialize!$F$6+HS!B112*Inittialize!$F$7+HS!B113*Inittialize!$F$8+HS!B114*Inittialize!$F$9+HS!B115*Inittialize!$F$10+HS!B116*Inittialize!$F$11+HS!B117*Inittialize!$F$12+HS!B140*Inittialize!$F$3)</f>
        <v>-0.64969215627243293</v>
      </c>
      <c r="C107">
        <f>SUM(HS!C109*Inittialize!$F$4+HS!C110*Inittialize!$F$5+HS!C111*Inittialize!$F$6+HS!C112*Inittialize!$F$7+HS!C113*Inittialize!$F$8+HS!C114*Inittialize!$F$9+HS!C115*Inittialize!$F$10+HS!C116*Inittialize!$F$11+HS!C117*Inittialize!$F$12+HS!C140*Inittialize!$F$3)</f>
        <v>-0.62794445506581353</v>
      </c>
      <c r="D107">
        <f>SUM(HS!D109*Inittialize!$F$4+HS!D110*Inittialize!$F$5+HS!D111*Inittialize!$F$6+HS!D112*Inittialize!$F$7+HS!D113*Inittialize!$F$8+HS!D114*Inittialize!$F$9+HS!D115*Inittialize!$F$10+HS!D116*Inittialize!$F$11+HS!D117*Inittialize!$F$12+HS!D140*Inittialize!$F$3)</f>
        <v>-0.62549382739723836</v>
      </c>
      <c r="E107">
        <f>SUM(HS!E109*Inittialize!$F$4+HS!E110*Inittialize!$F$5+HS!E111*Inittialize!$F$6+HS!E112*Inittialize!$F$7+HS!E113*Inittialize!$F$8+HS!E114*Inittialize!$F$9+HS!E115*Inittialize!$F$10+HS!E116*Inittialize!$F$11+HS!E117*Inittialize!$F$12+HS!E140*Inittialize!$F$3)</f>
        <v>-0.64139839210054761</v>
      </c>
      <c r="F107">
        <f>SUM(HS!F109*Inittialize!$F$4+HS!F110*Inittialize!$F$5+HS!F111*Inittialize!$F$6+HS!F112*Inittialize!$F$7+HS!F113*Inittialize!$F$8+HS!F114*Inittialize!$F$9+HS!F115*Inittialize!$F$10+HS!F116*Inittialize!$F$11+HS!F117*Inittialize!$F$12+HS!F140*Inittialize!$F$3)</f>
        <v>-0.63951804267999679</v>
      </c>
      <c r="G107">
        <f>SUM(HS!G109*Inittialize!$F$4+HS!G110*Inittialize!$F$5+HS!G111*Inittialize!$F$6+HS!G112*Inittialize!$F$7+HS!G113*Inittialize!$F$8+HS!G114*Inittialize!$F$9+HS!G115*Inittialize!$F$10+HS!G116*Inittialize!$F$11+HS!G117*Inittialize!$F$12+HS!G140*Inittialize!$F$3)</f>
        <v>-0.63283750233551095</v>
      </c>
      <c r="H107">
        <f>SUM(HS!H109*Inittialize!$F$4+HS!H110*Inittialize!$F$5+HS!H111*Inittialize!$F$6+HS!H112*Inittialize!$F$7+HS!H113*Inittialize!$F$8+HS!H114*Inittialize!$F$9+HS!H115*Inittialize!$F$10+HS!H116*Inittialize!$F$11+HS!H117*Inittialize!$F$12+HS!H140*Inittialize!$F$3)</f>
        <v>-0.49918158357350934</v>
      </c>
      <c r="I107">
        <f>SUM(HS!I109*Inittialize!$F$4+HS!I110*Inittialize!$F$5+HS!I111*Inittialize!$F$6+HS!I112*Inittialize!$F$7+HS!I113*Inittialize!$F$8+HS!I114*Inittialize!$F$9+HS!I115*Inittialize!$F$10+HS!I116*Inittialize!$F$11+HS!I117*Inittialize!$F$12+HS!I140*Inittialize!$F$3)</f>
        <v>-0.53303800219597064</v>
      </c>
      <c r="J107">
        <f>SUM(HS!J109*Inittialize!$F$4+HS!J110*Inittialize!$F$5+HS!J111*Inittialize!$F$6+HS!J112*Inittialize!$F$7+HS!J113*Inittialize!$F$8+HS!J114*Inittialize!$F$9+HS!J115*Inittialize!$F$10+HS!J116*Inittialize!$F$11+HS!J117*Inittialize!$F$12+HS!J140*Inittialize!$F$3)</f>
        <v>-0.57336816996507856</v>
      </c>
      <c r="K107">
        <f>SUM(HS!K109*Inittialize!$F$4+HS!K110*Inittialize!$F$5+HS!K111*Inittialize!$F$6+HS!K112*Inittialize!$F$7+HS!K113*Inittialize!$F$8+HS!K114*Inittialize!$F$9+HS!K115*Inittialize!$F$10+HS!K116*Inittialize!$F$11+HS!K117*Inittialize!$F$12+HS!K140*Inittialize!$F$3)</f>
        <v>-0.62034738716819848</v>
      </c>
    </row>
    <row r="108" spans="1:11" x14ac:dyDescent="0.3">
      <c r="A108">
        <v>5</v>
      </c>
      <c r="B108">
        <f>SUM(HS!B110*Inittialize!$F$4+HS!B111*Inittialize!$F$5+HS!B112*Inittialize!$F$6+HS!B113*Inittialize!$F$7+HS!B114*Inittialize!$F$8+HS!B115*Inittialize!$F$9+HS!B116*Inittialize!$F$10+HS!B117*Inittialize!$F$11+HS!B118*Inittialize!$F$12+HS!B141*Inittialize!$F$3)</f>
        <v>-0.66161021563681621</v>
      </c>
      <c r="C108">
        <f>SUM(HS!C110*Inittialize!$F$4+HS!C111*Inittialize!$F$5+HS!C112*Inittialize!$F$6+HS!C113*Inittialize!$F$7+HS!C114*Inittialize!$F$8+HS!C115*Inittialize!$F$9+HS!C116*Inittialize!$F$10+HS!C117*Inittialize!$F$11+HS!C118*Inittialize!$F$12+HS!C141*Inittialize!$F$3)</f>
        <v>-0.63975586028521114</v>
      </c>
      <c r="D108">
        <f>SUM(HS!D110*Inittialize!$F$4+HS!D111*Inittialize!$F$5+HS!D112*Inittialize!$F$6+HS!D113*Inittialize!$F$7+HS!D114*Inittialize!$F$8+HS!D115*Inittialize!$F$9+HS!D116*Inittialize!$F$10+HS!D117*Inittialize!$F$11+HS!D118*Inittialize!$F$12+HS!D141*Inittialize!$F$3)</f>
        <v>-0.63747965223362502</v>
      </c>
      <c r="E108">
        <f>SUM(HS!E110*Inittialize!$F$4+HS!E111*Inittialize!$F$5+HS!E112*Inittialize!$F$6+HS!E113*Inittialize!$F$7+HS!E114*Inittialize!$F$8+HS!E115*Inittialize!$F$9+HS!E116*Inittialize!$F$10+HS!E117*Inittialize!$F$11+HS!E118*Inittialize!$F$12+HS!E141*Inittialize!$F$3)</f>
        <v>-0.65226238668282521</v>
      </c>
      <c r="F108">
        <f>SUM(HS!F110*Inittialize!$F$4+HS!F111*Inittialize!$F$5+HS!F112*Inittialize!$F$6+HS!F113*Inittialize!$F$7+HS!F114*Inittialize!$F$8+HS!F115*Inittialize!$F$9+HS!F116*Inittialize!$F$10+HS!F117*Inittialize!$F$11+HS!F118*Inittialize!$F$12+HS!F141*Inittialize!$F$3)</f>
        <v>-0.65051607184757509</v>
      </c>
      <c r="G108">
        <f>SUM(HS!G110*Inittialize!$F$4+HS!G111*Inittialize!$F$5+HS!G112*Inittialize!$F$6+HS!G113*Inittialize!$F$7+HS!G114*Inittialize!$F$8+HS!G115*Inittialize!$F$9+HS!G116*Inittialize!$F$10+HS!G117*Inittialize!$F$11+HS!G118*Inittialize!$F$12+HS!G141*Inittialize!$F$3)</f>
        <v>-0.64431188412953411</v>
      </c>
      <c r="H108">
        <f>SUM(HS!H110*Inittialize!$F$4+HS!H111*Inittialize!$F$5+HS!H112*Inittialize!$F$6+HS!H113*Inittialize!$F$7+HS!H114*Inittialize!$F$8+HS!H115*Inittialize!$F$9+HS!H116*Inittialize!$F$10+HS!H117*Inittialize!$F$11+HS!H118*Inittialize!$F$12+HS!H141*Inittialize!$F$3)</f>
        <v>-0.51628322192830511</v>
      </c>
      <c r="I108">
        <f>SUM(HS!I110*Inittialize!$F$4+HS!I111*Inittialize!$F$5+HS!I112*Inittialize!$F$6+HS!I113*Inittialize!$F$7+HS!I114*Inittialize!$F$8+HS!I115*Inittialize!$F$9+HS!I116*Inittialize!$F$10+HS!I117*Inittialize!$F$11+HS!I118*Inittialize!$F$12+HS!I141*Inittialize!$F$3)</f>
        <v>-0.54901899374941099</v>
      </c>
      <c r="J108">
        <f>SUM(HS!J110*Inittialize!$F$4+HS!J111*Inittialize!$F$5+HS!J112*Inittialize!$F$6+HS!J113*Inittialize!$F$7+HS!J114*Inittialize!$F$8+HS!J115*Inittialize!$F$9+HS!J116*Inittialize!$F$10+HS!J117*Inittialize!$F$11+HS!J118*Inittialize!$F$12+HS!J141*Inittialize!$F$3)</f>
        <v>-0.58797254265475285</v>
      </c>
      <c r="K108">
        <f>SUM(HS!K110*Inittialize!$F$4+HS!K111*Inittialize!$F$5+HS!K112*Inittialize!$F$6+HS!K113*Inittialize!$F$7+HS!K114*Inittialize!$F$8+HS!K115*Inittialize!$F$9+HS!K116*Inittialize!$F$10+HS!K117*Inittialize!$F$11+HS!K118*Inittialize!$F$12+HS!K141*Inittialize!$F$3)</f>
        <v>-0.63328384702255858</v>
      </c>
    </row>
    <row r="109" spans="1:11" x14ac:dyDescent="0.3">
      <c r="A109">
        <v>6</v>
      </c>
      <c r="B109">
        <f>SUM(HS!B111*Inittialize!$F$4+HS!B112*Inittialize!$F$5+HS!B113*Inittialize!$F$6+HS!B114*Inittialize!$F$7+HS!B115*Inittialize!$F$8+HS!B116*Inittialize!$F$9+HS!B117*Inittialize!$F$10+HS!B118*Inittialize!$F$11+HS!B119*Inittialize!$F$12+HS!B142*Inittialize!$F$3)</f>
        <v>-0.67780484725526791</v>
      </c>
      <c r="C109">
        <f>SUM(HS!C111*Inittialize!$F$4+HS!C112*Inittialize!$F$5+HS!C113*Inittialize!$F$6+HS!C114*Inittialize!$F$7+HS!C115*Inittialize!$F$8+HS!C116*Inittialize!$F$9+HS!C117*Inittialize!$F$10+HS!C118*Inittialize!$F$11+HS!C119*Inittialize!$F$12+HS!C142*Inittialize!$F$3)</f>
        <v>-0.65118323227086761</v>
      </c>
      <c r="D109">
        <f>SUM(HS!D111*Inittialize!$F$4+HS!D112*Inittialize!$F$5+HS!D113*Inittialize!$F$6+HS!D114*Inittialize!$F$7+HS!D115*Inittialize!$F$8+HS!D116*Inittialize!$F$9+HS!D117*Inittialize!$F$10+HS!D118*Inittialize!$F$11+HS!D119*Inittialize!$F$12+HS!D142*Inittialize!$F$3)</f>
        <v>-0.64909810474299945</v>
      </c>
      <c r="E109">
        <f>SUM(HS!E111*Inittialize!$F$4+HS!E112*Inittialize!$F$5+HS!E113*Inittialize!$F$6+HS!E114*Inittialize!$F$7+HS!E115*Inittialize!$F$8+HS!E116*Inittialize!$F$9+HS!E117*Inittialize!$F$10+HS!E118*Inittialize!$F$11+HS!E119*Inittialize!$F$12+HS!E142*Inittialize!$F$3)</f>
        <v>-0.66292687509510151</v>
      </c>
      <c r="F109">
        <f>SUM(HS!F111*Inittialize!$F$4+HS!F112*Inittialize!$F$5+HS!F113*Inittialize!$F$6+HS!F114*Inittialize!$F$7+HS!F115*Inittialize!$F$8+HS!F116*Inittialize!$F$9+HS!F117*Inittialize!$F$10+HS!F118*Inittialize!$F$11+HS!F119*Inittialize!$F$12+HS!F142*Inittialize!$F$3)</f>
        <v>-0.6613324742233252</v>
      </c>
      <c r="G109">
        <f>SUM(HS!G111*Inittialize!$F$4+HS!G112*Inittialize!$F$5+HS!G113*Inittialize!$F$6+HS!G114*Inittialize!$F$7+HS!G115*Inittialize!$F$8+HS!G116*Inittialize!$F$9+HS!G117*Inittialize!$F$10+HS!G118*Inittialize!$F$11+HS!G119*Inittialize!$F$12+HS!G142*Inittialize!$F$3)</f>
        <v>-0.65566123977056312</v>
      </c>
      <c r="H109">
        <f>SUM(HS!H111*Inittialize!$F$4+HS!H112*Inittialize!$F$5+HS!H113*Inittialize!$F$6+HS!H114*Inittialize!$F$7+HS!H115*Inittialize!$F$8+HS!H116*Inittialize!$F$9+HS!H117*Inittialize!$F$10+HS!H118*Inittialize!$F$11+HS!H119*Inittialize!$F$12+HS!H142*Inittialize!$F$3)</f>
        <v>-0.53412528358263123</v>
      </c>
      <c r="I109">
        <f>SUM(HS!I111*Inittialize!$F$4+HS!I112*Inittialize!$F$5+HS!I113*Inittialize!$F$6+HS!I114*Inittialize!$F$7+HS!I115*Inittialize!$F$8+HS!I116*Inittialize!$F$9+HS!I117*Inittialize!$F$10+HS!I118*Inittialize!$F$11+HS!I119*Inittialize!$F$12+HS!I142*Inittialize!$F$3)</f>
        <v>-0.5657286516448633</v>
      </c>
      <c r="J109">
        <f>SUM(HS!J111*Inittialize!$F$4+HS!J112*Inittialize!$F$5+HS!J113*Inittialize!$F$6+HS!J114*Inittialize!$F$7+HS!J115*Inittialize!$F$8+HS!J116*Inittialize!$F$9+HS!J117*Inittialize!$F$10+HS!J118*Inittialize!$F$11+HS!J119*Inittialize!$F$12+HS!J142*Inittialize!$F$3)</f>
        <v>-0.60258608955731263</v>
      </c>
      <c r="K109">
        <f>SUM(HS!K111*Inittialize!$F$4+HS!K112*Inittialize!$F$5+HS!K113*Inittialize!$F$6+HS!K114*Inittialize!$F$7+HS!K115*Inittialize!$F$8+HS!K116*Inittialize!$F$9+HS!K117*Inittialize!$F$10+HS!K118*Inittialize!$F$11+HS!K119*Inittialize!$F$12+HS!K142*Inittialize!$F$3)</f>
        <v>-0.64629383657022199</v>
      </c>
    </row>
    <row r="110" spans="1:11" x14ac:dyDescent="0.3">
      <c r="A110">
        <v>7</v>
      </c>
      <c r="B110">
        <f>SUM(HS!B112*Inittialize!$F$4+HS!B113*Inittialize!$F$5+HS!B114*Inittialize!$F$6+HS!B115*Inittialize!$F$7+HS!B116*Inittialize!$F$8+HS!B117*Inittialize!$F$9+HS!B118*Inittialize!$F$10+HS!B119*Inittialize!$F$11+HS!B120*Inittialize!$F$12+HS!B143*Inittialize!$F$3)</f>
        <v>-0.65408751348945049</v>
      </c>
      <c r="C110">
        <f>SUM(HS!C112*Inittialize!$F$4+HS!C113*Inittialize!$F$5+HS!C114*Inittialize!$F$6+HS!C115*Inittialize!$F$7+HS!C116*Inittialize!$F$8+HS!C117*Inittialize!$F$9+HS!C118*Inittialize!$F$10+HS!C119*Inittialize!$F$11+HS!C120*Inittialize!$F$12+HS!C143*Inittialize!$F$3)</f>
        <v>-0.57459899474076515</v>
      </c>
      <c r="D110">
        <f>SUM(HS!D112*Inittialize!$F$4+HS!D113*Inittialize!$F$5+HS!D114*Inittialize!$F$6+HS!D115*Inittialize!$F$7+HS!D116*Inittialize!$F$8+HS!D117*Inittialize!$F$9+HS!D118*Inittialize!$F$10+HS!D119*Inittialize!$F$11+HS!D120*Inittialize!$F$12+HS!D143*Inittialize!$F$3)</f>
        <v>-0.56785808138444083</v>
      </c>
      <c r="E110">
        <f>SUM(HS!E112*Inittialize!$F$4+HS!E113*Inittialize!$F$5+HS!E114*Inittialize!$F$6+HS!E115*Inittialize!$F$7+HS!E116*Inittialize!$F$8+HS!E117*Inittialize!$F$9+HS!E118*Inittialize!$F$10+HS!E119*Inittialize!$F$11+HS!E120*Inittialize!$F$12+HS!E143*Inittialize!$F$3)</f>
        <v>-0.57497300528939332</v>
      </c>
      <c r="F110">
        <f>SUM(HS!F112*Inittialize!$F$4+HS!F113*Inittialize!$F$5+HS!F114*Inittialize!$F$6+HS!F115*Inittialize!$F$7+HS!F116*Inittialize!$F$8+HS!F117*Inittialize!$F$9+HS!F118*Inittialize!$F$10+HS!F119*Inittialize!$F$11+HS!F120*Inittialize!$F$12+HS!F143*Inittialize!$F$3)</f>
        <v>-0.56922223373423586</v>
      </c>
      <c r="G110">
        <f>SUM(HS!G112*Inittialize!$F$4+HS!G113*Inittialize!$F$5+HS!G114*Inittialize!$F$6+HS!G115*Inittialize!$F$7+HS!G116*Inittialize!$F$8+HS!G117*Inittialize!$F$9+HS!G118*Inittialize!$F$10+HS!G119*Inittialize!$F$11+HS!G120*Inittialize!$F$12+HS!G143*Inittialize!$F$3)</f>
        <v>-0.54851117635997992</v>
      </c>
      <c r="H110">
        <f>SUM(HS!H112*Inittialize!$F$4+HS!H113*Inittialize!$F$5+HS!H114*Inittialize!$F$6+HS!H115*Inittialize!$F$7+HS!H116*Inittialize!$F$8+HS!H117*Inittialize!$F$9+HS!H118*Inittialize!$F$10+HS!H119*Inittialize!$F$11+HS!H120*Inittialize!$F$12+HS!H143*Inittialize!$F$3)</f>
        <v>-0.44806397377899709</v>
      </c>
      <c r="I110">
        <f>SUM(HS!I112*Inittialize!$F$4+HS!I113*Inittialize!$F$5+HS!I114*Inittialize!$F$6+HS!I115*Inittialize!$F$7+HS!I116*Inittialize!$F$8+HS!I117*Inittialize!$F$9+HS!I118*Inittialize!$F$10+HS!I119*Inittialize!$F$11+HS!I120*Inittialize!$F$12+HS!I143*Inittialize!$F$3)</f>
        <v>-0.54649948645992685</v>
      </c>
      <c r="J110">
        <f>SUM(HS!J112*Inittialize!$F$4+HS!J113*Inittialize!$F$5+HS!J114*Inittialize!$F$6+HS!J115*Inittialize!$F$7+HS!J116*Inittialize!$F$8+HS!J117*Inittialize!$F$9+HS!J118*Inittialize!$F$10+HS!J119*Inittialize!$F$11+HS!J120*Inittialize!$F$12+HS!J143*Inittialize!$F$3)</f>
        <v>-0.59178605557427866</v>
      </c>
      <c r="K110">
        <f>SUM(HS!K112*Inittialize!$F$4+HS!K113*Inittialize!$F$5+HS!K114*Inittialize!$F$6+HS!K115*Inittialize!$F$7+HS!K116*Inittialize!$F$8+HS!K117*Inittialize!$F$9+HS!K118*Inittialize!$F$10+HS!K119*Inittialize!$F$11+HS!K120*Inittialize!$F$12+HS!K143*Inittialize!$F$3)</f>
        <v>-0.63228864704315768</v>
      </c>
    </row>
    <row r="111" spans="1:11" x14ac:dyDescent="0.3">
      <c r="A111">
        <v>8</v>
      </c>
      <c r="B111">
        <f>SUM(HS!B113*Inittialize!$F$4+HS!B114*Inittialize!$F$5+HS!B115*Inittialize!$F$6+HS!B116*Inittialize!$F$7+HS!B117*Inittialize!$F$8+HS!B118*Inittialize!$F$9+HS!B119*Inittialize!$F$10+HS!B120*Inittialize!$F$11+HS!B121*Inittialize!$F$12+HS!B144*Inittialize!$F$3)</f>
        <v>-0.61870368335035075</v>
      </c>
      <c r="C111">
        <f>SUM(HS!C113*Inittialize!$F$4+HS!C114*Inittialize!$F$5+HS!C115*Inittialize!$F$6+HS!C116*Inittialize!$F$7+HS!C117*Inittialize!$F$8+HS!C118*Inittialize!$F$9+HS!C119*Inittialize!$F$10+HS!C120*Inittialize!$F$11+HS!C121*Inittialize!$F$12+HS!C144*Inittialize!$F$3)</f>
        <v>-0.52570125482952001</v>
      </c>
      <c r="D111">
        <f>SUM(HS!D113*Inittialize!$F$4+HS!D114*Inittialize!$F$5+HS!D115*Inittialize!$F$6+HS!D116*Inittialize!$F$7+HS!D117*Inittialize!$F$8+HS!D118*Inittialize!$F$9+HS!D119*Inittialize!$F$10+HS!D120*Inittialize!$F$11+HS!D121*Inittialize!$F$12+HS!D144*Inittialize!$F$3)</f>
        <v>-0.51982063212531804</v>
      </c>
      <c r="E111">
        <f>SUM(HS!E113*Inittialize!$F$4+HS!E114*Inittialize!$F$5+HS!E115*Inittialize!$F$6+HS!E116*Inittialize!$F$7+HS!E117*Inittialize!$F$8+HS!E118*Inittialize!$F$9+HS!E119*Inittialize!$F$10+HS!E120*Inittialize!$F$11+HS!E121*Inittialize!$F$12+HS!E144*Inittialize!$F$3)</f>
        <v>-0.52686965809573971</v>
      </c>
      <c r="F111">
        <f>SUM(HS!F113*Inittialize!$F$4+HS!F114*Inittialize!$F$5+HS!F115*Inittialize!$F$6+HS!F116*Inittialize!$F$7+HS!F117*Inittialize!$F$8+HS!F118*Inittialize!$F$9+HS!F119*Inittialize!$F$10+HS!F120*Inittialize!$F$11+HS!F121*Inittialize!$F$12+HS!F144*Inittialize!$F$3)</f>
        <v>-0.52180592231171319</v>
      </c>
      <c r="G111">
        <f>SUM(HS!G113*Inittialize!$F$4+HS!G114*Inittialize!$F$5+HS!G115*Inittialize!$F$6+HS!G116*Inittialize!$F$7+HS!G117*Inittialize!$F$8+HS!G118*Inittialize!$F$9+HS!G119*Inittialize!$F$10+HS!G120*Inittialize!$F$11+HS!G121*Inittialize!$F$12+HS!G144*Inittialize!$F$3)</f>
        <v>-0.50419996892272845</v>
      </c>
      <c r="H111">
        <f>SUM(HS!H113*Inittialize!$F$4+HS!H114*Inittialize!$F$5+HS!H115*Inittialize!$F$6+HS!H116*Inittialize!$F$7+HS!H117*Inittialize!$F$8+HS!H118*Inittialize!$F$9+HS!H119*Inittialize!$F$10+HS!H120*Inittialize!$F$11+HS!H121*Inittialize!$F$12+HS!H144*Inittialize!$F$3)</f>
        <v>-0.40009338241588083</v>
      </c>
      <c r="I111">
        <f>SUM(HS!I113*Inittialize!$F$4+HS!I114*Inittialize!$F$5+HS!I115*Inittialize!$F$6+HS!I116*Inittialize!$F$7+HS!I117*Inittialize!$F$8+HS!I118*Inittialize!$F$9+HS!I119*Inittialize!$F$10+HS!I120*Inittialize!$F$11+HS!I121*Inittialize!$F$12+HS!I144*Inittialize!$F$3)</f>
        <v>-0.44404302315822308</v>
      </c>
      <c r="J111">
        <f>SUM(HS!J113*Inittialize!$F$4+HS!J114*Inittialize!$F$5+HS!J115*Inittialize!$F$6+HS!J116*Inittialize!$F$7+HS!J117*Inittialize!$F$8+HS!J118*Inittialize!$F$9+HS!J119*Inittialize!$F$10+HS!J120*Inittialize!$F$11+HS!J121*Inittialize!$F$12+HS!J144*Inittialize!$F$3)</f>
        <v>-0.54699786561582064</v>
      </c>
      <c r="K111">
        <f>SUM(HS!K113*Inittialize!$F$4+HS!K114*Inittialize!$F$5+HS!K115*Inittialize!$F$6+HS!K116*Inittialize!$F$7+HS!K117*Inittialize!$F$8+HS!K118*Inittialize!$F$9+HS!K119*Inittialize!$F$10+HS!K120*Inittialize!$F$11+HS!K121*Inittialize!$F$12+HS!K144*Inittialize!$F$3)</f>
        <v>-0.60080448007436693</v>
      </c>
    </row>
    <row r="112" spans="1:11" x14ac:dyDescent="0.3">
      <c r="A112">
        <v>9</v>
      </c>
      <c r="B112">
        <f>SUM(HS!B114*Inittialize!$F$4+HS!B115*Inittialize!$F$5+HS!B116*Inittialize!$F$6+HS!B117*Inittialize!$F$7+HS!B118*Inittialize!$F$8+HS!B119*Inittialize!$F$9+HS!B120*Inittialize!$F$10+HS!B121*Inittialize!$F$11+HS!B122*Inittialize!$F$12+HS!B145*Inittialize!$F$3)</f>
        <v>-0.57933468405491317</v>
      </c>
      <c r="C112">
        <f>SUM(HS!C114*Inittialize!$F$4+HS!C115*Inittialize!$F$5+HS!C116*Inittialize!$F$6+HS!C117*Inittialize!$F$7+HS!C118*Inittialize!$F$8+HS!C119*Inittialize!$F$9+HS!C120*Inittialize!$F$10+HS!C121*Inittialize!$F$11+HS!C122*Inittialize!$F$12+HS!C145*Inittialize!$F$3)</f>
        <v>-0.47296850799930379</v>
      </c>
      <c r="D112">
        <f>SUM(HS!D114*Inittialize!$F$4+HS!D115*Inittialize!$F$5+HS!D116*Inittialize!$F$6+HS!D117*Inittialize!$F$7+HS!D118*Inittialize!$F$8+HS!D119*Inittialize!$F$9+HS!D120*Inittialize!$F$10+HS!D121*Inittialize!$F$11+HS!D122*Inittialize!$F$12+HS!D145*Inittialize!$F$3)</f>
        <v>-0.46806812405463022</v>
      </c>
      <c r="E112">
        <f>SUM(HS!E114*Inittialize!$F$4+HS!E115*Inittialize!$F$5+HS!E116*Inittialize!$F$6+HS!E117*Inittialize!$F$7+HS!E118*Inittialize!$F$8+HS!E119*Inittialize!$F$9+HS!E120*Inittialize!$F$10+HS!E121*Inittialize!$F$11+HS!E122*Inittialize!$F$12+HS!E145*Inittialize!$F$3)</f>
        <v>-0.47524662105573579</v>
      </c>
      <c r="F112">
        <f>SUM(HS!F114*Inittialize!$F$4+HS!F115*Inittialize!$F$5+HS!F116*Inittialize!$F$6+HS!F117*Inittialize!$F$7+HS!F118*Inittialize!$F$8+HS!F119*Inittialize!$F$9+HS!F120*Inittialize!$F$10+HS!F121*Inittialize!$F$11+HS!F122*Inittialize!$F$12+HS!F145*Inittialize!$F$3)</f>
        <v>-0.47105232864362206</v>
      </c>
      <c r="G112">
        <f>SUM(HS!G114*Inittialize!$F$4+HS!G115*Inittialize!$F$5+HS!G116*Inittialize!$F$6+HS!G117*Inittialize!$F$7+HS!G118*Inittialize!$F$8+HS!G119*Inittialize!$F$9+HS!G120*Inittialize!$F$10+HS!G121*Inittialize!$F$11+HS!G122*Inittialize!$F$12+HS!G145*Inittialize!$F$3)</f>
        <v>-0.45612413374487487</v>
      </c>
      <c r="H112">
        <f>SUM(HS!H114*Inittialize!$F$4+HS!H115*Inittialize!$F$5+HS!H116*Inittialize!$F$6+HS!H117*Inittialize!$F$7+HS!H118*Inittialize!$F$8+HS!H119*Inittialize!$F$9+HS!H120*Inittialize!$F$10+HS!H121*Inittialize!$F$11+HS!H122*Inittialize!$F$12+HS!H145*Inittialize!$F$3)</f>
        <v>-0.36292586807283833</v>
      </c>
      <c r="I112">
        <f>SUM(HS!I114*Inittialize!$F$4+HS!I115*Inittialize!$F$5+HS!I116*Inittialize!$F$6+HS!I117*Inittialize!$F$7+HS!I118*Inittialize!$F$8+HS!I119*Inittialize!$F$9+HS!I120*Inittialize!$F$10+HS!I121*Inittialize!$F$11+HS!I122*Inittialize!$F$12+HS!I145*Inittialize!$F$3)</f>
        <v>-0.39271659089901562</v>
      </c>
      <c r="J112">
        <f>SUM(HS!J114*Inittialize!$F$4+HS!J115*Inittialize!$F$5+HS!J116*Inittialize!$F$6+HS!J117*Inittialize!$F$7+HS!J118*Inittialize!$F$8+HS!J119*Inittialize!$F$9+HS!J120*Inittialize!$F$10+HS!J121*Inittialize!$F$11+HS!J122*Inittialize!$F$12+HS!J145*Inittialize!$F$3)</f>
        <v>-0.44112297012360069</v>
      </c>
      <c r="K112">
        <f>SUM(HS!K114*Inittialize!$F$4+HS!K115*Inittialize!$F$5+HS!K116*Inittialize!$F$6+HS!K117*Inittialize!$F$7+HS!K118*Inittialize!$F$8+HS!K119*Inittialize!$F$9+HS!K120*Inittialize!$F$10+HS!K121*Inittialize!$F$11+HS!K122*Inittialize!$F$12+HS!K145*Inittialize!$F$3)</f>
        <v>-0.54988410919942199</v>
      </c>
    </row>
    <row r="113" spans="1:11" x14ac:dyDescent="0.3">
      <c r="A113">
        <v>10</v>
      </c>
      <c r="B113">
        <f>SUM(HS!B115*Inittialize!$F$4+HS!B116*Inittialize!$F$5+HS!B117*Inittialize!$F$6+HS!B118*Inittialize!$F$7+HS!B119*Inittialize!$F$8+HS!B120*Inittialize!$F$9+HS!B121*Inittialize!$F$10+HS!B122*Inittialize!$F$11+HS!B123*Inittialize!$F$12+HS!B146*Inittialize!$F$3)</f>
        <v>-0.51971754456469177</v>
      </c>
      <c r="C113">
        <f>SUM(HS!C115*Inittialize!$F$4+HS!C116*Inittialize!$F$5+HS!C117*Inittialize!$F$6+HS!C118*Inittialize!$F$7+HS!C119*Inittialize!$F$8+HS!C120*Inittialize!$F$9+HS!C121*Inittialize!$F$10+HS!C122*Inittialize!$F$11+HS!C123*Inittialize!$F$12+HS!C146*Inittialize!$F$3)</f>
        <v>-0.41455289302374626</v>
      </c>
      <c r="D113">
        <f>SUM(HS!D115*Inittialize!$F$4+HS!D116*Inittialize!$F$5+HS!D117*Inittialize!$F$6+HS!D118*Inittialize!$F$7+HS!D119*Inittialize!$F$8+HS!D120*Inittialize!$F$9+HS!D121*Inittialize!$F$10+HS!D122*Inittialize!$F$11+HS!D123*Inittialize!$F$12+HS!D146*Inittialize!$F$3)</f>
        <v>-0.41074063571208014</v>
      </c>
      <c r="E113">
        <f>SUM(HS!E115*Inittialize!$F$4+HS!E116*Inittialize!$F$5+HS!E117*Inittialize!$F$6+HS!E118*Inittialize!$F$7+HS!E119*Inittialize!$F$8+HS!E120*Inittialize!$F$9+HS!E121*Inittialize!$F$10+HS!E122*Inittialize!$F$11+HS!E123*Inittialize!$F$12+HS!E146*Inittialize!$F$3)</f>
        <v>-0.4181729491437069</v>
      </c>
      <c r="F113">
        <f>SUM(HS!F115*Inittialize!$F$4+HS!F116*Inittialize!$F$5+HS!F117*Inittialize!$F$6+HS!F118*Inittialize!$F$7+HS!F119*Inittialize!$F$8+HS!F120*Inittialize!$F$9+HS!F121*Inittialize!$F$10+HS!F122*Inittialize!$F$11+HS!F123*Inittialize!$F$12+HS!F146*Inittialize!$F$3)</f>
        <v>-0.41494401934743752</v>
      </c>
      <c r="G113">
        <f>SUM(HS!G115*Inittialize!$F$4+HS!G116*Inittialize!$F$5+HS!G117*Inittialize!$F$6+HS!G118*Inittialize!$F$7+HS!G119*Inittialize!$F$8+HS!G120*Inittialize!$F$9+HS!G121*Inittialize!$F$10+HS!G122*Inittialize!$F$11+HS!G123*Inittialize!$F$12+HS!G146*Inittialize!$F$3)</f>
        <v>-0.40334937685888633</v>
      </c>
      <c r="H113">
        <f>SUM(HS!H115*Inittialize!$F$4+HS!H116*Inittialize!$F$5+HS!H117*Inittialize!$F$6+HS!H118*Inittialize!$F$7+HS!H119*Inittialize!$F$8+HS!H120*Inittialize!$F$9+HS!H121*Inittialize!$F$10+HS!H122*Inittialize!$F$11+HS!H123*Inittialize!$F$12+HS!H146*Inittialize!$F$3)</f>
        <v>-0.3213752943194127</v>
      </c>
      <c r="I113">
        <f>SUM(HS!I115*Inittialize!$F$4+HS!I116*Inittialize!$F$5+HS!I117*Inittialize!$F$6+HS!I118*Inittialize!$F$7+HS!I119*Inittialize!$F$8+HS!I120*Inittialize!$F$9+HS!I121*Inittialize!$F$10+HS!I122*Inittialize!$F$11+HS!I123*Inittialize!$F$12+HS!I146*Inittialize!$F$3)</f>
        <v>-0.35093893283822203</v>
      </c>
      <c r="J113">
        <f>SUM(HS!J115*Inittialize!$F$4+HS!J116*Inittialize!$F$5+HS!J117*Inittialize!$F$6+HS!J118*Inittialize!$F$7+HS!J119*Inittialize!$F$8+HS!J120*Inittialize!$F$9+HS!J121*Inittialize!$F$10+HS!J122*Inittialize!$F$11+HS!J123*Inittialize!$F$12+HS!J146*Inittialize!$F$3)</f>
        <v>-0.38490346848624718</v>
      </c>
      <c r="K113">
        <f>SUM(HS!K115*Inittialize!$F$4+HS!K116*Inittialize!$F$5+HS!K117*Inittialize!$F$6+HS!K118*Inittialize!$F$7+HS!K119*Inittialize!$F$8+HS!K120*Inittialize!$F$9+HS!K121*Inittialize!$F$10+HS!K122*Inittialize!$F$11+HS!K123*Inittialize!$F$12+HS!K146*Inittialize!$F$3)</f>
        <v>-0.4391161443290561</v>
      </c>
    </row>
    <row r="114" spans="1:11" x14ac:dyDescent="0.3">
      <c r="A114">
        <v>11</v>
      </c>
      <c r="B114">
        <f>SUM(HS!B116*Inittialize!$F$4+HS!B117*Inittialize!$F$5+HS!B118*Inittialize!$F$6+HS!B119*Inittialize!$F$7+HS!B120*Inittialize!$F$8+HS!B121*Inittialize!$F$9+HS!B122*Inittialize!$F$10+HS!B123*Inittialize!$F$11+HS!B124*Inittialize!$F$12+HS!B147*Inittialize!$F$3)</f>
        <v>-0.44074979780503526</v>
      </c>
      <c r="C114">
        <f>SUM(HS!C116*Inittialize!$F$4+HS!C117*Inittialize!$F$5+HS!C118*Inittialize!$F$6+HS!C119*Inittialize!$F$7+HS!C120*Inittialize!$F$8+HS!C121*Inittialize!$F$9+HS!C122*Inittialize!$F$10+HS!C123*Inittialize!$F$11+HS!C124*Inittialize!$F$12+HS!C147*Inittialize!$F$3)</f>
        <v>-0.38732362736852477</v>
      </c>
      <c r="D114">
        <f>SUM(HS!D116*Inittialize!$F$4+HS!D117*Inittialize!$F$5+HS!D118*Inittialize!$F$6+HS!D119*Inittialize!$F$7+HS!D120*Inittialize!$F$8+HS!D121*Inittialize!$F$9+HS!D122*Inittialize!$F$10+HS!D123*Inittialize!$F$11+HS!D124*Inittialize!$F$12+HS!D147*Inittialize!$F$3)</f>
        <v>-0.38427148739709915</v>
      </c>
      <c r="E114">
        <f>SUM(HS!E116*Inittialize!$F$4+HS!E117*Inittialize!$F$5+HS!E118*Inittialize!$F$6+HS!E119*Inittialize!$F$7+HS!E120*Inittialize!$F$8+HS!E121*Inittialize!$F$9+HS!E122*Inittialize!$F$10+HS!E123*Inittialize!$F$11+HS!E124*Inittialize!$F$12+HS!E147*Inittialize!$F$3)</f>
        <v>-0.39250386290507289</v>
      </c>
      <c r="F114">
        <f>SUM(HS!F116*Inittialize!$F$4+HS!F117*Inittialize!$F$5+HS!F118*Inittialize!$F$6+HS!F119*Inittialize!$F$7+HS!F120*Inittialize!$F$8+HS!F121*Inittialize!$F$9+HS!F122*Inittialize!$F$10+HS!F123*Inittialize!$F$11+HS!F124*Inittialize!$F$12+HS!F147*Inittialize!$F$3)</f>
        <v>-0.38996413317711753</v>
      </c>
      <c r="G114">
        <f>SUM(HS!G116*Inittialize!$F$4+HS!G117*Inittialize!$F$5+HS!G118*Inittialize!$F$6+HS!G119*Inittialize!$F$7+HS!G120*Inittialize!$F$8+HS!G121*Inittialize!$F$9+HS!G122*Inittialize!$F$10+HS!G123*Inittialize!$F$11+HS!G124*Inittialize!$F$12+HS!G147*Inittialize!$F$3)</f>
        <v>-0.38092708697640476</v>
      </c>
      <c r="H114">
        <f>SUM(HS!H116*Inittialize!$F$4+HS!H117*Inittialize!$F$5+HS!H118*Inittialize!$F$6+HS!H119*Inittialize!$F$7+HS!H120*Inittialize!$F$8+HS!H121*Inittialize!$F$9+HS!H122*Inittialize!$F$10+HS!H123*Inittialize!$F$11+HS!H124*Inittialize!$F$12+HS!H147*Inittialize!$F$3)</f>
        <v>-0.30428136261891797</v>
      </c>
      <c r="I114">
        <f>SUM(HS!I116*Inittialize!$F$4+HS!I117*Inittialize!$F$5+HS!I118*Inittialize!$F$6+HS!I119*Inittialize!$F$7+HS!I120*Inittialize!$F$8+HS!I121*Inittialize!$F$9+HS!I122*Inittialize!$F$10+HS!I123*Inittialize!$F$11+HS!I124*Inittialize!$F$12+HS!I147*Inittialize!$F$3)</f>
        <v>-0.33492471434221421</v>
      </c>
      <c r="J114">
        <f>SUM(HS!J116*Inittialize!$F$4+HS!J117*Inittialize!$F$5+HS!J118*Inittialize!$F$6+HS!J119*Inittialize!$F$7+HS!J120*Inittialize!$F$8+HS!J121*Inittialize!$F$9+HS!J122*Inittialize!$F$10+HS!J123*Inittialize!$F$11+HS!J124*Inittialize!$F$12+HS!J147*Inittialize!$F$3)</f>
        <v>-0.37086719682791891</v>
      </c>
      <c r="K114">
        <f>SUM(HS!K116*Inittialize!$F$4+HS!K117*Inittialize!$F$5+HS!K118*Inittialize!$F$6+HS!K119*Inittialize!$F$7+HS!K120*Inittialize!$F$8+HS!K121*Inittialize!$F$9+HS!K122*Inittialize!$F$10+HS!K123*Inittialize!$F$11+HS!K124*Inittialize!$F$12+HS!K147*Inittialize!$F$3)</f>
        <v>-0.41340283543922207</v>
      </c>
    </row>
    <row r="115" spans="1:11" x14ac:dyDescent="0.3">
      <c r="A115">
        <v>12</v>
      </c>
      <c r="B115">
        <f>SUM(HS!B117*Inittialize!$F$4+HS!B118*Inittialize!$F$5+HS!B119*Inittialize!$F$6+HS!B120*Inittialize!$F$7+HS!B121*Inittialize!$F$8+HS!B122*Inittialize!$F$9+HS!B123*Inittialize!$F$10+HS!B124*Inittialize!$F$11+HS!B125*Inittialize!$F$12+HS!B148*Inittialize!$F$3)</f>
        <v>-0.69498195510467564</v>
      </c>
      <c r="C115">
        <f>SUM(HS!C117*Inittialize!$F$4+HS!C118*Inittialize!$F$5+HS!C119*Inittialize!$F$6+HS!C120*Inittialize!$F$7+HS!C121*Inittialize!$F$8+HS!C122*Inittialize!$F$9+HS!C123*Inittialize!$F$10+HS!C124*Inittialize!$F$11+HS!C125*Inittialize!$F$12+HS!C148*Inittialize!$F$3)</f>
        <v>-0.64537193969934437</v>
      </c>
      <c r="D115">
        <f>SUM(HS!D117*Inittialize!$F$4+HS!D118*Inittialize!$F$5+HS!D119*Inittialize!$F$6+HS!D120*Inittialize!$F$7+HS!D121*Inittialize!$F$8+HS!D122*Inittialize!$F$9+HS!D123*Inittialize!$F$10+HS!D124*Inittialize!$F$11+HS!D125*Inittialize!$F$12+HS!D148*Inittialize!$F$3)</f>
        <v>-0.64253780972587782</v>
      </c>
      <c r="E115">
        <f>SUM(HS!E117*Inittialize!$F$4+HS!E118*Inittialize!$F$5+HS!E119*Inittialize!$F$6+HS!E120*Inittialize!$F$7+HS!E121*Inittialize!$F$8+HS!E122*Inittialize!$F$9+HS!E123*Inittialize!$F$10+HS!E124*Inittialize!$F$11+HS!E125*Inittialize!$F$12+HS!E148*Inittialize!$F$3)</f>
        <v>-0.63958917649104974</v>
      </c>
      <c r="F115">
        <f>SUM(HS!F117*Inittialize!$F$4+HS!F118*Inittialize!$F$5+HS!F119*Inittialize!$F$6+HS!F120*Inittialize!$F$7+HS!F121*Inittialize!$F$8+HS!F122*Inittialize!$F$9+HS!F123*Inittialize!$F$10+HS!F124*Inittialize!$F$11+HS!F125*Inittialize!$F$12+HS!F148*Inittialize!$F$3)</f>
        <v>-0.63704944676309438</v>
      </c>
      <c r="G115">
        <f>SUM(HS!G117*Inittialize!$F$4+HS!G118*Inittialize!$F$5+HS!G119*Inittialize!$F$6+HS!G120*Inittialize!$F$7+HS!G121*Inittialize!$F$8+HS!G122*Inittialize!$F$9+HS!G123*Inittialize!$F$10+HS!G124*Inittialize!$F$11+HS!G125*Inittialize!$F$12+HS!G148*Inittialize!$F$3)</f>
        <v>-0.62801240056238161</v>
      </c>
      <c r="H115">
        <f>SUM(HS!H117*Inittialize!$F$4+HS!H118*Inittialize!$F$5+HS!H119*Inittialize!$F$6+HS!H120*Inittialize!$F$7+HS!H121*Inittialize!$F$8+HS!H122*Inittialize!$F$9+HS!H123*Inittialize!$F$10+HS!H124*Inittialize!$F$11+HS!H125*Inittialize!$F$12+HS!H148*Inittialize!$F$3)</f>
        <v>-0.56826126528899534</v>
      </c>
      <c r="I115">
        <f>SUM(HS!I117*Inittialize!$F$4+HS!I118*Inittialize!$F$5+HS!I119*Inittialize!$F$6+HS!I120*Inittialize!$F$7+HS!I121*Inittialize!$F$8+HS!I122*Inittialize!$F$9+HS!I123*Inittialize!$F$10+HS!I124*Inittialize!$F$11+HS!I125*Inittialize!$F$12+HS!I148*Inittialize!$F$3)</f>
        <v>-0.59671580617491327</v>
      </c>
      <c r="J115">
        <f>SUM(HS!J117*Inittialize!$F$4+HS!J118*Inittialize!$F$5+HS!J119*Inittialize!$F$6+HS!J120*Inittialize!$F$7+HS!J121*Inittialize!$F$8+HS!J122*Inittialize!$F$9+HS!J123*Inittialize!$F$10+HS!J124*Inittialize!$F$11+HS!J125*Inittialize!$F$12+HS!J148*Inittialize!$F$3)</f>
        <v>-0.63009096848306756</v>
      </c>
      <c r="K115">
        <f>SUM(HS!K117*Inittialize!$F$4+HS!K118*Inittialize!$F$5+HS!K119*Inittialize!$F$6+HS!K120*Inittialize!$F$7+HS!K121*Inittialize!$F$8+HS!K122*Inittialize!$F$9+HS!K123*Inittialize!$F$10+HS!K124*Inittialize!$F$11+HS!K125*Inittialize!$F$12+HS!K148*Inittialize!$F$3)</f>
        <v>-0.66958834719356342</v>
      </c>
    </row>
    <row r="116" spans="1:11" x14ac:dyDescent="0.3">
      <c r="A116">
        <v>13</v>
      </c>
      <c r="B116">
        <f>SUM(HS!B118*Inittialize!$F$4+HS!B119*Inittialize!$F$5+HS!B120*Inittialize!$F$6+HS!B121*Inittialize!$F$7+HS!B122*Inittialize!$F$8+HS!B123*Inittialize!$F$9+HS!B124*Inittialize!$F$10+HS!B125*Inittialize!$F$11+HS!B126*Inittialize!$F$12+HS!B149*Inittialize!$F$3)</f>
        <v>-0.71676895831148446</v>
      </c>
      <c r="C116">
        <f>SUM(HS!C118*Inittialize!$F$4+HS!C119*Inittialize!$F$5+HS!C120*Inittialize!$F$6+HS!C121*Inittialize!$F$7+HS!C122*Inittialize!$F$8+HS!C123*Inittialize!$F$9+HS!C124*Inittialize!$F$10+HS!C125*Inittialize!$F$11+HS!C126*Inittialize!$F$12+HS!C149*Inittialize!$F$3)</f>
        <v>-0.66168802251609049</v>
      </c>
      <c r="D116">
        <f>SUM(HS!D118*Inittialize!$F$4+HS!D119*Inittialize!$F$5+HS!D120*Inittialize!$F$6+HS!D121*Inittialize!$F$7+HS!D122*Inittialize!$F$8+HS!D123*Inittialize!$F$9+HS!D124*Inittialize!$F$10+HS!D125*Inittialize!$F$11+HS!D126*Inittialize!$F$12+HS!D149*Inittialize!$F$3)</f>
        <v>-0.65885389254262394</v>
      </c>
      <c r="E116">
        <f>SUM(HS!E118*Inittialize!$F$4+HS!E119*Inittialize!$F$5+HS!E120*Inittialize!$F$6+HS!E121*Inittialize!$F$7+HS!E122*Inittialize!$F$8+HS!E123*Inittialize!$F$9+HS!E124*Inittialize!$F$10+HS!E125*Inittialize!$F$11+HS!E126*Inittialize!$F$12+HS!E149*Inittialize!$F$3)</f>
        <v>-0.65590525930779586</v>
      </c>
      <c r="F116">
        <f>SUM(HS!F118*Inittialize!$F$4+HS!F119*Inittialize!$F$5+HS!F120*Inittialize!$F$6+HS!F121*Inittialize!$F$7+HS!F122*Inittialize!$F$8+HS!F123*Inittialize!$F$9+HS!F124*Inittialize!$F$10+HS!F125*Inittialize!$F$11+HS!F126*Inittialize!$F$12+HS!F149*Inittialize!$F$3)</f>
        <v>-0.65336552957984051</v>
      </c>
      <c r="G116">
        <f>SUM(HS!G118*Inittialize!$F$4+HS!G119*Inittialize!$F$5+HS!G120*Inittialize!$F$6+HS!G121*Inittialize!$F$7+HS!G122*Inittialize!$F$8+HS!G123*Inittialize!$F$9+HS!G124*Inittialize!$F$10+HS!G125*Inittialize!$F$11+HS!G126*Inittialize!$F$12+HS!G149*Inittialize!$F$3)</f>
        <v>-0.64432848337912774</v>
      </c>
      <c r="H116">
        <f>SUM(HS!H118*Inittialize!$F$4+HS!H119*Inittialize!$F$5+HS!H120*Inittialize!$F$6+HS!H121*Inittialize!$F$7+HS!H122*Inittialize!$F$8+HS!H123*Inittialize!$F$9+HS!H124*Inittialize!$F$10+HS!H125*Inittialize!$F$11+HS!H126*Inittialize!$F$12+HS!H149*Inittialize!$F$3)</f>
        <v>-0.59909974633978136</v>
      </c>
      <c r="I116">
        <f>SUM(HS!I118*Inittialize!$F$4+HS!I119*Inittialize!$F$5+HS!I120*Inittialize!$F$6+HS!I121*Inittialize!$F$7+HS!I122*Inittialize!$F$8+HS!I123*Inittialize!$F$9+HS!I124*Inittialize!$F$10+HS!I125*Inittialize!$F$11+HS!I126*Inittialize!$F$12+HS!I149*Inittialize!$F$3)</f>
        <v>-0.62552182001956225</v>
      </c>
      <c r="J116">
        <f>SUM(HS!J118*Inittialize!$F$4+HS!J119*Inittialize!$F$5+HS!J120*Inittialize!$F$6+HS!J121*Inittialize!$F$7+HS!J122*Inittialize!$F$8+HS!J123*Inittialize!$F$9+HS!J124*Inittialize!$F$10+HS!J125*Inittialize!$F$11+HS!J126*Inittialize!$F$12+HS!J149*Inittialize!$F$3)</f>
        <v>-0.65651304216284845</v>
      </c>
      <c r="K116">
        <f>SUM(HS!K118*Inittialize!$F$4+HS!K119*Inittialize!$F$5+HS!K120*Inittialize!$F$6+HS!K121*Inittialize!$F$7+HS!K122*Inittialize!$F$8+HS!K123*Inittialize!$F$9+HS!K124*Inittialize!$F$10+HS!K125*Inittialize!$F$11+HS!K126*Inittialize!$F$12+HS!K149*Inittialize!$F$3)</f>
        <v>-0.69318917953688031</v>
      </c>
    </row>
    <row r="117" spans="1:11" x14ac:dyDescent="0.3">
      <c r="A117">
        <v>14</v>
      </c>
      <c r="B117">
        <f>SUM(HS!B119*Inittialize!$F$4+HS!B120*Inittialize!$F$5+HS!B121*Inittialize!$F$6+HS!B122*Inittialize!$F$7+HS!B123*Inittialize!$F$8+HS!B124*Inittialize!$F$9+HS!B125*Inittialize!$F$10+HS!B126*Inittialize!$F$11+HS!B127*Inittialize!$F$12+HS!B150*Inittialize!$F$3)</f>
        <v>-0.73699974700352133</v>
      </c>
      <c r="C117">
        <f>SUM(HS!C119*Inittialize!$F$4+HS!C120*Inittialize!$F$5+HS!C121*Inittialize!$F$6+HS!C122*Inittialize!$F$7+HS!C123*Inittialize!$F$8+HS!C124*Inittialize!$F$9+HS!C125*Inittialize!$F$10+HS!C126*Inittialize!$F$11+HS!C127*Inittialize!$F$12+HS!C150*Inittialize!$F$3)</f>
        <v>-0.67800410533283662</v>
      </c>
      <c r="D117">
        <f>SUM(HS!D119*Inittialize!$F$4+HS!D120*Inittialize!$F$5+HS!D121*Inittialize!$F$6+HS!D122*Inittialize!$F$7+HS!D123*Inittialize!$F$8+HS!D124*Inittialize!$F$9+HS!D125*Inittialize!$F$10+HS!D126*Inittialize!$F$11+HS!D127*Inittialize!$F$12+HS!D150*Inittialize!$F$3)</f>
        <v>-0.67516997535936996</v>
      </c>
      <c r="E117">
        <f>SUM(HS!E119*Inittialize!$F$4+HS!E120*Inittialize!$F$5+HS!E121*Inittialize!$F$6+HS!E122*Inittialize!$F$7+HS!E123*Inittialize!$F$8+HS!E124*Inittialize!$F$9+HS!E125*Inittialize!$F$10+HS!E126*Inittialize!$F$11+HS!E127*Inittialize!$F$12+HS!E150*Inittialize!$F$3)</f>
        <v>-0.67222134212454199</v>
      </c>
      <c r="F117">
        <f>SUM(HS!F119*Inittialize!$F$4+HS!F120*Inittialize!$F$5+HS!F121*Inittialize!$F$6+HS!F122*Inittialize!$F$7+HS!F123*Inittialize!$F$8+HS!F124*Inittialize!$F$9+HS!F125*Inittialize!$F$10+HS!F126*Inittialize!$F$11+HS!F127*Inittialize!$F$12+HS!F150*Inittialize!$F$3)</f>
        <v>-0.66968161239658663</v>
      </c>
      <c r="G117">
        <f>SUM(HS!G119*Inittialize!$F$4+HS!G120*Inittialize!$F$5+HS!G121*Inittialize!$F$6+HS!G122*Inittialize!$F$7+HS!G123*Inittialize!$F$8+HS!G124*Inittialize!$F$9+HS!G125*Inittialize!$F$10+HS!G126*Inittialize!$F$11+HS!G127*Inittialize!$F$12+HS!G150*Inittialize!$F$3)</f>
        <v>-0.66064456619587375</v>
      </c>
      <c r="H117">
        <f>SUM(HS!H119*Inittialize!$F$4+HS!H120*Inittialize!$F$5+HS!H121*Inittialize!$F$6+HS!H122*Inittialize!$F$7+HS!H123*Inittialize!$F$8+HS!H124*Inittialize!$F$9+HS!H125*Inittialize!$F$10+HS!H126*Inittialize!$F$11+HS!H127*Inittialize!$F$12+HS!H150*Inittialize!$F$3)</f>
        <v>-0.62773547874408275</v>
      </c>
      <c r="I117">
        <f>SUM(HS!I119*Inittialize!$F$4+HS!I120*Inittialize!$F$5+HS!I121*Inittialize!$F$6+HS!I122*Inittialize!$F$7+HS!I123*Inittialize!$F$8+HS!I124*Inittialize!$F$9+HS!I125*Inittialize!$F$10+HS!I126*Inittialize!$F$11+HS!I127*Inittialize!$F$12+HS!I150*Inittialize!$F$3)</f>
        <v>-0.65227026144673639</v>
      </c>
      <c r="J117">
        <f>SUM(HS!J119*Inittialize!$F$4+HS!J120*Inittialize!$F$5+HS!J121*Inittialize!$F$6+HS!J122*Inittialize!$F$7+HS!J123*Inittialize!$F$8+HS!J124*Inittialize!$F$9+HS!J125*Inittialize!$F$10+HS!J126*Inittialize!$F$11+HS!J127*Inittialize!$F$12+HS!J150*Inittialize!$F$3)</f>
        <v>-0.68104782486550219</v>
      </c>
      <c r="K117">
        <f>SUM(HS!K119*Inittialize!$F$4+HS!K120*Inittialize!$F$5+HS!K121*Inittialize!$F$6+HS!K122*Inittialize!$F$7+HS!K123*Inittialize!$F$8+HS!K124*Inittialize!$F$9+HS!K125*Inittialize!$F$10+HS!K126*Inittialize!$F$11+HS!K127*Inittialize!$F$12+HS!K150*Inittialize!$F$3)</f>
        <v>-0.71510423814138879</v>
      </c>
    </row>
    <row r="118" spans="1:11" x14ac:dyDescent="0.3">
      <c r="A118">
        <v>15</v>
      </c>
      <c r="B118">
        <f>SUM(HS!B120*Inittialize!$F$4+HS!B121*Inittialize!$F$5+HS!B122*Inittialize!$F$6+HS!B123*Inittialize!$F$7+HS!B124*Inittialize!$F$8+HS!B125*Inittialize!$F$9+HS!B126*Inittialize!$F$10+HS!B127*Inittialize!$F$11+HS!B128*Inittialize!$F$12+HS!B151*Inittialize!$F$3)</f>
        <v>-0.75578547936041274</v>
      </c>
      <c r="C118">
        <f>SUM(HS!C120*Inittialize!$F$4+HS!C121*Inittialize!$F$5+HS!C122*Inittialize!$F$6+HS!C123*Inittialize!$F$7+HS!C124*Inittialize!$F$8+HS!C125*Inittialize!$F$9+HS!C126*Inittialize!$F$10+HS!C127*Inittialize!$F$11+HS!C128*Inittialize!$F$12+HS!C151*Inittialize!$F$3)</f>
        <v>-0.69432018814958274</v>
      </c>
      <c r="D118">
        <f>SUM(HS!D120*Inittialize!$F$4+HS!D121*Inittialize!$F$5+HS!D122*Inittialize!$F$6+HS!D123*Inittialize!$F$7+HS!D124*Inittialize!$F$8+HS!D125*Inittialize!$F$9+HS!D126*Inittialize!$F$10+HS!D127*Inittialize!$F$11+HS!D128*Inittialize!$F$12+HS!D151*Inittialize!$F$3)</f>
        <v>-0.69148605817611608</v>
      </c>
      <c r="E118">
        <f>SUM(HS!E120*Inittialize!$F$4+HS!E121*Inittialize!$F$5+HS!E122*Inittialize!$F$6+HS!E123*Inittialize!$F$7+HS!E124*Inittialize!$F$8+HS!E125*Inittialize!$F$9+HS!E126*Inittialize!$F$10+HS!E127*Inittialize!$F$11+HS!E128*Inittialize!$F$12+HS!E151*Inittialize!$F$3)</f>
        <v>-0.688537424941288</v>
      </c>
      <c r="F118">
        <f>SUM(HS!F120*Inittialize!$F$4+HS!F121*Inittialize!$F$5+HS!F122*Inittialize!$F$6+HS!F123*Inittialize!$F$7+HS!F124*Inittialize!$F$8+HS!F125*Inittialize!$F$9+HS!F126*Inittialize!$F$10+HS!F127*Inittialize!$F$11+HS!F128*Inittialize!$F$12+HS!F151*Inittialize!$F$3)</f>
        <v>-0.68599769521333265</v>
      </c>
      <c r="G118">
        <f>SUM(HS!G120*Inittialize!$F$4+HS!G121*Inittialize!$F$5+HS!G122*Inittialize!$F$6+HS!G123*Inittialize!$F$7+HS!G124*Inittialize!$F$8+HS!G125*Inittialize!$F$9+HS!G126*Inittialize!$F$10+HS!G127*Inittialize!$F$11+HS!G128*Inittialize!$F$12+HS!G151*Inittialize!$F$3)</f>
        <v>-0.67696064901261988</v>
      </c>
      <c r="H118">
        <f>SUM(HS!H120*Inittialize!$F$4+HS!H121*Inittialize!$F$5+HS!H122*Inittialize!$F$6+HS!H123*Inittialize!$F$7+HS!H124*Inittialize!$F$8+HS!H125*Inittialize!$F$9+HS!H126*Inittialize!$F$10+HS!H127*Inittialize!$F$11+HS!H128*Inittialize!$F$12+HS!H151*Inittialize!$F$3)</f>
        <v>-0.65432580169093391</v>
      </c>
      <c r="I118">
        <f>SUM(HS!I120*Inittialize!$F$4+HS!I121*Inittialize!$F$5+HS!I122*Inittialize!$F$6+HS!I123*Inittialize!$F$7+HS!I124*Inittialize!$F$8+HS!I125*Inittialize!$F$9+HS!I126*Inittialize!$F$10+HS!I127*Inittialize!$F$11+HS!I128*Inittialize!$F$12+HS!I151*Inittialize!$F$3)</f>
        <v>-0.67710809991482657</v>
      </c>
      <c r="J118">
        <f>SUM(HS!J120*Inittialize!$F$4+HS!J121*Inittialize!$F$5+HS!J122*Inittialize!$F$6+HS!J123*Inittialize!$F$7+HS!J124*Inittialize!$F$8+HS!J125*Inittialize!$F$9+HS!J126*Inittialize!$F$10+HS!J127*Inittialize!$F$11+HS!J128*Inittialize!$F$12+HS!J151*Inittialize!$F$3)</f>
        <v>-0.70383012308939485</v>
      </c>
      <c r="K118">
        <f>SUM(HS!K120*Inittialize!$F$4+HS!K121*Inittialize!$F$5+HS!K122*Inittialize!$F$6+HS!K123*Inittialize!$F$7+HS!K124*Inittialize!$F$8+HS!K125*Inittialize!$F$9+HS!K126*Inittialize!$F$10+HS!K127*Inittialize!$F$11+HS!K128*Inittialize!$F$12+HS!K151*Inittialize!$F$3)</f>
        <v>-0.73545393541700388</v>
      </c>
    </row>
    <row r="119" spans="1:11" x14ac:dyDescent="0.3">
      <c r="A119">
        <v>16</v>
      </c>
      <c r="B119">
        <f>SUM(HS!B121*Inittialize!$F$4+HS!B122*Inittialize!$F$5+HS!B123*Inittialize!$F$6+HS!B124*Inittialize!$F$7+HS!B125*Inittialize!$F$8+HS!B126*Inittialize!$F$9+HS!B127*Inittialize!$F$10+HS!B128*Inittialize!$F$11+HS!B129*Inittialize!$F$12+HS!B152*Inittialize!$F$3)</f>
        <v>-0.77210156217715875</v>
      </c>
      <c r="C119">
        <f>SUM(HS!C121*Inittialize!$F$4+HS!C122*Inittialize!$F$5+HS!C123*Inittialize!$F$6+HS!C124*Inittialize!$F$7+HS!C125*Inittialize!$F$8+HS!C126*Inittialize!$F$9+HS!C127*Inittialize!$F$10+HS!C128*Inittialize!$F$11+HS!C129*Inittialize!$F$12+HS!C152*Inittialize!$F$3)</f>
        <v>-0.71063627096632875</v>
      </c>
      <c r="D119">
        <f>SUM(HS!D121*Inittialize!$F$4+HS!D122*Inittialize!$F$5+HS!D123*Inittialize!$F$6+HS!D124*Inittialize!$F$7+HS!D125*Inittialize!$F$8+HS!D126*Inittialize!$F$9+HS!D127*Inittialize!$F$10+HS!D128*Inittialize!$F$11+HS!D129*Inittialize!$F$12+HS!D152*Inittialize!$F$3)</f>
        <v>-0.70780214099286221</v>
      </c>
      <c r="E119">
        <f>SUM(HS!E121*Inittialize!$F$4+HS!E122*Inittialize!$F$5+HS!E123*Inittialize!$F$6+HS!E124*Inittialize!$F$7+HS!E125*Inittialize!$F$8+HS!E126*Inittialize!$F$9+HS!E127*Inittialize!$F$10+HS!E128*Inittialize!$F$11+HS!E129*Inittialize!$F$12+HS!E152*Inittialize!$F$3)</f>
        <v>-0.70485350775803424</v>
      </c>
      <c r="F119">
        <f>SUM(HS!F121*Inittialize!$F$4+HS!F122*Inittialize!$F$5+HS!F123*Inittialize!$F$6+HS!F124*Inittialize!$F$7+HS!F125*Inittialize!$F$8+HS!F126*Inittialize!$F$9+HS!F127*Inittialize!$F$10+HS!F128*Inittialize!$F$11+HS!F129*Inittialize!$F$12+HS!F152*Inittialize!$F$3)</f>
        <v>-0.70231377803007877</v>
      </c>
      <c r="G119">
        <f>SUM(HS!G121*Inittialize!$F$4+HS!G122*Inittialize!$F$5+HS!G123*Inittialize!$F$6+HS!G124*Inittialize!$F$7+HS!G125*Inittialize!$F$8+HS!G126*Inittialize!$F$9+HS!G127*Inittialize!$F$10+HS!G128*Inittialize!$F$11+HS!G129*Inittialize!$F$12+HS!G152*Inittialize!$F$3)</f>
        <v>-0.69327673182936589</v>
      </c>
      <c r="H119">
        <f>SUM(HS!H121*Inittialize!$F$4+HS!H122*Inittialize!$F$5+HS!H123*Inittialize!$F$6+HS!H124*Inittialize!$F$7+HS!H125*Inittialize!$F$8+HS!H126*Inittialize!$F$9+HS!H127*Inittialize!$F$10+HS!H128*Inittialize!$F$11+HS!H129*Inittialize!$F$12+HS!H152*Inittialize!$F$3)</f>
        <v>-0.67901681585586726</v>
      </c>
      <c r="I119">
        <f>SUM(HS!I121*Inittialize!$F$4+HS!I122*Inittialize!$F$5+HS!I123*Inittialize!$F$6+HS!I124*Inittialize!$F$7+HS!I125*Inittialize!$F$8+HS!I126*Inittialize!$F$9+HS!I127*Inittialize!$F$10+HS!I128*Inittialize!$F$11+HS!I129*Inittialize!$F$12+HS!I152*Inittialize!$F$3)</f>
        <v>-0.70017180706376769</v>
      </c>
      <c r="J119">
        <f>SUM(HS!J121*Inittialize!$F$4+HS!J122*Inittialize!$F$5+HS!J123*Inittialize!$F$6+HS!J124*Inittialize!$F$7+HS!J125*Inittialize!$F$8+HS!J126*Inittialize!$F$9+HS!J127*Inittialize!$F$10+HS!J128*Inittialize!$F$11+HS!J129*Inittialize!$F$12+HS!J152*Inittialize!$F$3)</f>
        <v>-0.72498511429729517</v>
      </c>
      <c r="K119">
        <f>SUM(HS!K121*Inittialize!$F$4+HS!K122*Inittialize!$F$5+HS!K123*Inittialize!$F$6+HS!K124*Inittialize!$F$7+HS!K125*Inittialize!$F$8+HS!K126*Inittialize!$F$9+HS!K127*Inittialize!$F$10+HS!K128*Inittialize!$F$11+HS!K129*Inittialize!$F$12+HS!K152*Inittialize!$F$3)</f>
        <v>-0.75435008288721794</v>
      </c>
    </row>
    <row r="120" spans="1:11" x14ac:dyDescent="0.3">
      <c r="A120">
        <v>17</v>
      </c>
      <c r="B120">
        <f>SUM(HS!B122*Inittialize!$F$4+HS!B123*Inittialize!$F$5+HS!B124*Inittialize!$F$6+HS!B125*Inittialize!$F$7+HS!B126*Inittialize!$F$8+HS!B127*Inittialize!$F$9+HS!B128*Inittialize!$F$10+HS!B129*Inittialize!$F$11+HS!B130*Inittialize!$F$12+HS!B153*Inittialize!$F$3)</f>
        <v>-0.79698874795718289</v>
      </c>
      <c r="C120">
        <f>SUM(HS!C122*Inittialize!$F$4+HS!C123*Inittialize!$F$5+HS!C124*Inittialize!$F$6+HS!C125*Inittialize!$F$7+HS!C126*Inittialize!$F$8+HS!C127*Inittialize!$F$9+HS!C128*Inittialize!$F$10+HS!C129*Inittialize!$F$11+HS!C130*Inittialize!$F$12+HS!C153*Inittialize!$F$3)</f>
        <v>-0.74859144603733629</v>
      </c>
      <c r="D120">
        <f>SUM(HS!D122*Inittialize!$F$4+HS!D123*Inittialize!$F$5+HS!D124*Inittialize!$F$6+HS!D125*Inittialize!$F$7+HS!D126*Inittialize!$F$8+HS!D127*Inittialize!$F$9+HS!D128*Inittialize!$F$10+HS!D129*Inittialize!$F$11+HS!D130*Inittialize!$F$12+HS!D153*Inittialize!$F$3)</f>
        <v>-0.74694897739234545</v>
      </c>
      <c r="E120">
        <f>SUM(HS!E122*Inittialize!$F$4+HS!E123*Inittialize!$F$5+HS!E124*Inittialize!$F$6+HS!E125*Inittialize!$F$7+HS!E126*Inittialize!$F$8+HS!E127*Inittialize!$F$9+HS!E128*Inittialize!$F$10+HS!E129*Inittialize!$F$11+HS!E130*Inittialize!$F$12+HS!E153*Inittialize!$F$3)</f>
        <v>-0.74523490632358347</v>
      </c>
      <c r="F120">
        <f>SUM(HS!F122*Inittialize!$F$4+HS!F123*Inittialize!$F$5+HS!F124*Inittialize!$F$6+HS!F125*Inittialize!$F$7+HS!F126*Inittialize!$F$8+HS!F127*Inittialize!$F$9+HS!F128*Inittialize!$F$10+HS!F129*Inittialize!$F$11+HS!F130*Inittialize!$F$12+HS!F153*Inittialize!$F$3)</f>
        <v>-0.74374877455721822</v>
      </c>
      <c r="G120">
        <f>SUM(HS!G122*Inittialize!$F$4+HS!G123*Inittialize!$F$5+HS!G124*Inittialize!$F$6+HS!G125*Inittialize!$F$7+HS!G126*Inittialize!$F$8+HS!G127*Inittialize!$F$9+HS!G128*Inittialize!$F$10+HS!G129*Inittialize!$F$11+HS!G130*Inittialize!$F$12+HS!G153*Inittialize!$F$3)</f>
        <v>-0.73855278325923857</v>
      </c>
      <c r="H120">
        <f>SUM(HS!H122*Inittialize!$F$4+HS!H123*Inittialize!$F$5+HS!H124*Inittialize!$F$6+HS!H125*Inittialize!$F$7+HS!H126*Inittialize!$F$8+HS!H127*Inittialize!$F$9+HS!H128*Inittialize!$F$10+HS!H129*Inittialize!$F$11+HS!H130*Inittialize!$F$12+HS!H153*Inittialize!$F$3)</f>
        <v>-0.72754593909861887</v>
      </c>
      <c r="I120">
        <f>SUM(HS!I122*Inittialize!$F$4+HS!I123*Inittialize!$F$5+HS!I124*Inittialize!$F$6+HS!I125*Inittialize!$F$7+HS!I126*Inittialize!$F$8+HS!I127*Inittialize!$F$9+HS!I128*Inittialize!$F$10+HS!I129*Inittialize!$F$11+HS!I130*Inittialize!$F$12+HS!I153*Inittialize!$F$3)</f>
        <v>-0.7288877906561031</v>
      </c>
      <c r="J120">
        <f>SUM(HS!J122*Inittialize!$F$4+HS!J123*Inittialize!$F$5+HS!J124*Inittialize!$F$6+HS!J125*Inittialize!$F$7+HS!J126*Inittialize!$F$8+HS!J127*Inittialize!$F$9+HS!J128*Inittialize!$F$10+HS!J129*Inittialize!$F$11+HS!J130*Inittialize!$F$12+HS!J153*Inittialize!$F$3)</f>
        <v>-0.75178669898347494</v>
      </c>
      <c r="K120">
        <f>SUM(HS!K122*Inittialize!$F$4+HS!K123*Inittialize!$F$5+HS!K124*Inittialize!$F$6+HS!K125*Inittialize!$F$7+HS!K126*Inittialize!$F$8+HS!K127*Inittialize!$F$9+HS!K128*Inittialize!$F$10+HS!K129*Inittialize!$F$11+HS!K130*Inittialize!$F$12+HS!K153*Inittialize!$F$3)</f>
        <v>-0.77923726866724208</v>
      </c>
    </row>
    <row r="121" spans="1:11" x14ac:dyDescent="0.3">
      <c r="A121">
        <v>18</v>
      </c>
      <c r="B121">
        <f>SUM(HS!B123*Inittialize!$F$4+HS!B124*Inittialize!$F$5+HS!B125*Inittialize!$F$6+HS!B126*Inittialize!$F$7+HS!B127*Inittialize!$F$8+HS!B128*Inittialize!$F$9+HS!B129*Inittialize!$F$10+HS!B130*Inittialize!$F$11+HS!B131*Inittialize!$F$12+HS!B154*Inittialize!$F$3)</f>
        <v>-0.83044703670048492</v>
      </c>
      <c r="C121">
        <f>SUM(HS!C123*Inittialize!$F$4+HS!C124*Inittialize!$F$5+HS!C125*Inittialize!$F$6+HS!C126*Inittialize!$F$7+HS!C127*Inittialize!$F$8+HS!C128*Inittialize!$F$9+HS!C129*Inittialize!$F$10+HS!C130*Inittialize!$F$11+HS!C131*Inittialize!$F$12+HS!C154*Inittialize!$F$3)</f>
        <v>-0.79692410959870474</v>
      </c>
      <c r="D121">
        <f>SUM(HS!D123*Inittialize!$F$4+HS!D124*Inittialize!$F$5+HS!D125*Inittialize!$F$6+HS!D126*Inittialize!$F$7+HS!D127*Inittialize!$F$8+HS!D128*Inittialize!$F$9+HS!D129*Inittialize!$F$10+HS!D130*Inittialize!$F$11+HS!D131*Inittialize!$F$12+HS!D154*Inittialize!$F$3)</f>
        <v>-0.79613291582680912</v>
      </c>
      <c r="E121">
        <f>SUM(HS!E123*Inittialize!$F$4+HS!E124*Inittialize!$F$5+HS!E125*Inittialize!$F$6+HS!E126*Inittialize!$F$7+HS!E127*Inittialize!$F$8+HS!E128*Inittialize!$F$9+HS!E129*Inittialize!$F$10+HS!E130*Inittialize!$F$11+HS!E131*Inittialize!$F$12+HS!E154*Inittialize!$F$3)</f>
        <v>-0.79530384908091767</v>
      </c>
      <c r="F121">
        <f>SUM(HS!F123*Inittialize!$F$4+HS!F124*Inittialize!$F$5+HS!F125*Inittialize!$F$6+HS!F126*Inittialize!$F$7+HS!F127*Inittialize!$F$8+HS!F128*Inittialize!$F$9+HS!F129*Inittialize!$F$10+HS!F130*Inittialize!$F$11+HS!F131*Inittialize!$F$12+HS!F154*Inittialize!$F$3)</f>
        <v>-0.79458771610516921</v>
      </c>
      <c r="G121">
        <f>SUM(HS!G123*Inittialize!$F$4+HS!G124*Inittialize!$F$5+HS!G125*Inittialize!$F$6+HS!G126*Inittialize!$F$7+HS!G127*Inittialize!$F$8+HS!G128*Inittialize!$F$9+HS!G129*Inittialize!$F$10+HS!G130*Inittialize!$F$11+HS!G131*Inittialize!$F$12+HS!G154*Inittialize!$F$3)</f>
        <v>-0.79200318690989668</v>
      </c>
      <c r="H121">
        <f>SUM(HS!H123*Inittialize!$F$4+HS!H124*Inittialize!$F$5+HS!H125*Inittialize!$F$6+HS!H126*Inittialize!$F$7+HS!H127*Inittialize!$F$8+HS!H128*Inittialize!$F$9+HS!H129*Inittialize!$F$10+HS!H130*Inittialize!$F$11+HS!H131*Inittialize!$F$12+HS!H154*Inittialize!$F$3)</f>
        <v>-0.78667482872790961</v>
      </c>
      <c r="I121">
        <f>SUM(HS!I123*Inittialize!$F$4+HS!I124*Inittialize!$F$5+HS!I125*Inittialize!$F$6+HS!I126*Inittialize!$F$7+HS!I127*Inittialize!$F$8+HS!I128*Inittialize!$F$9+HS!I129*Inittialize!$F$10+HS!I130*Inittialize!$F$11+HS!I131*Inittialize!$F$12+HS!I154*Inittialize!$F$3)</f>
        <v>-0.78524498772677709</v>
      </c>
      <c r="J121">
        <f>SUM(HS!J123*Inittialize!$F$4+HS!J124*Inittialize!$F$5+HS!J125*Inittialize!$F$6+HS!J126*Inittialize!$F$7+HS!J127*Inittialize!$F$8+HS!J128*Inittialize!$F$9+HS!J129*Inittialize!$F$10+HS!J130*Inittialize!$F$11+HS!J131*Inittialize!$F$12+HS!J154*Inittialize!$F$3)</f>
        <v>-0.78781870224549266</v>
      </c>
      <c r="K121">
        <f>SUM(HS!K123*Inittialize!$F$4+HS!K124*Inittialize!$F$5+HS!K125*Inittialize!$F$6+HS!K126*Inittialize!$F$7+HS!K127*Inittialize!$F$8+HS!K128*Inittialize!$F$9+HS!K129*Inittialize!$F$10+HS!K130*Inittialize!$F$11+HS!K131*Inittialize!$F$12+HS!K154*Inittialize!$F$3)</f>
        <v>-0.81269555741054411</v>
      </c>
    </row>
    <row r="122" spans="1:11" x14ac:dyDescent="0.3">
      <c r="A122">
        <v>19</v>
      </c>
      <c r="B122">
        <f>SUM(HS!B124*Inittialize!$F$4+HS!B125*Inittialize!$F$5+HS!B126*Inittialize!$F$6+HS!B127*Inittialize!$F$7+HS!B128*Inittialize!$F$8+HS!B129*Inittialize!$F$9+HS!B130*Inittialize!$F$10+HS!B131*Inittialize!$F$11+HS!B132*Inittialize!$F$12+HS!B155*Inittialize!$F$3)</f>
        <v>-0.87247642840706507</v>
      </c>
      <c r="C122">
        <f>SUM(HS!C124*Inittialize!$F$4+HS!C125*Inittialize!$F$5+HS!C126*Inittialize!$F$6+HS!C127*Inittialize!$F$7+HS!C128*Inittialize!$F$8+HS!C129*Inittialize!$F$9+HS!C130*Inittialize!$F$10+HS!C131*Inittialize!$F$11+HS!C132*Inittialize!$F$12+HS!C155*Inittialize!$F$3)</f>
        <v>-0.85523026803892011</v>
      </c>
      <c r="D122">
        <f>SUM(HS!D124*Inittialize!$F$4+HS!D125*Inittialize!$F$5+HS!D126*Inittialize!$F$6+HS!D127*Inittialize!$F$7+HS!D128*Inittialize!$F$8+HS!D129*Inittialize!$F$9+HS!D130*Inittialize!$F$10+HS!D131*Inittialize!$F$11+HS!D132*Inittialize!$F$12+HS!D155*Inittialize!$F$3)</f>
        <v>-0.85497689559217327</v>
      </c>
      <c r="E122">
        <f>SUM(HS!E124*Inittialize!$F$4+HS!E125*Inittialize!$F$5+HS!E126*Inittialize!$F$6+HS!E127*Inittialize!$F$7+HS!E128*Inittialize!$F$8+HS!E129*Inittialize!$F$9+HS!E130*Inittialize!$F$10+HS!E131*Inittialize!$F$11+HS!E132*Inittialize!$F$12+HS!E155*Inittialize!$F$3)</f>
        <v>-0.85471020823339094</v>
      </c>
      <c r="F122">
        <f>SUM(HS!F124*Inittialize!$F$4+HS!F125*Inittialize!$F$5+HS!F126*Inittialize!$F$6+HS!F127*Inittialize!$F$7+HS!F128*Inittialize!$F$8+HS!F129*Inittialize!$F$9+HS!F130*Inittialize!$F$10+HS!F131*Inittialize!$F$11+HS!F132*Inittialize!$F$12+HS!F155*Inittialize!$F$3)</f>
        <v>-0.85448047487728629</v>
      </c>
      <c r="G122">
        <f>SUM(HS!G124*Inittialize!$F$4+HS!G125*Inittialize!$F$5+HS!G126*Inittialize!$F$6+HS!G127*Inittialize!$F$7+HS!G128*Inittialize!$F$8+HS!G129*Inittialize!$F$9+HS!G130*Inittialize!$F$10+HS!G131*Inittialize!$F$11+HS!G132*Inittialize!$F$12+HS!G155*Inittialize!$F$3)</f>
        <v>-0.85362794278134013</v>
      </c>
      <c r="H122">
        <f>SUM(HS!H124*Inittialize!$F$4+HS!H125*Inittialize!$F$5+HS!H126*Inittialize!$F$6+HS!H127*Inittialize!$F$7+HS!H128*Inittialize!$F$8+HS!H129*Inittialize!$F$9+HS!H130*Inittialize!$F$10+HS!H131*Inittialize!$F$11+HS!H132*Inittialize!$F$12+HS!H155*Inittialize!$F$3)</f>
        <v>-0.85185182338734444</v>
      </c>
      <c r="I122">
        <f>SUM(HS!I124*Inittialize!$F$4+HS!I125*Inittialize!$F$5+HS!I126*Inittialize!$F$6+HS!I127*Inittialize!$F$7+HS!I128*Inittialize!$F$8+HS!I129*Inittialize!$F$9+HS!I130*Inittialize!$F$10+HS!I131*Inittialize!$F$11+HS!I132*Inittialize!$F$12+HS!I155*Inittialize!$F$3)</f>
        <v>-0.85149191898584886</v>
      </c>
      <c r="J122">
        <f>SUM(HS!J124*Inittialize!$F$4+HS!J125*Inittialize!$F$5+HS!J126*Inittialize!$F$6+HS!J127*Inittialize!$F$7+HS!J128*Inittialize!$F$8+HS!J129*Inittialize!$F$9+HS!J130*Inittialize!$F$10+HS!J131*Inittialize!$F$11+HS!J132*Inittialize!$F$12+HS!J155*Inittialize!$F$3)</f>
        <v>-0.85083260337328903</v>
      </c>
      <c r="K122">
        <f>SUM(HS!K124*Inittialize!$F$4+HS!K125*Inittialize!$F$5+HS!K126*Inittialize!$F$6+HS!K127*Inittialize!$F$7+HS!K128*Inittialize!$F$8+HS!K129*Inittialize!$F$9+HS!K130*Inittialize!$F$10+HS!K131*Inittialize!$F$11+HS!K132*Inittialize!$F$12+HS!K155*Inittialize!$F$3)</f>
        <v>-0.85472494911712427</v>
      </c>
    </row>
    <row r="123" spans="1:11" x14ac:dyDescent="0.3">
      <c r="A123">
        <v>20</v>
      </c>
      <c r="B123">
        <f>SUM(HS!B125*Inittialize!$F$4+HS!B126*Inittialize!$F$5+HS!B127*Inittialize!$F$6+HS!B128*Inittialize!$F$7+HS!B129*Inittialize!$F$8+HS!B130*Inittialize!$F$9+HS!B131*Inittialize!$F$10+HS!B132*Inittialize!$F$11+HS!B133*Inittialize!$F$12+HS!B156*Inittialize!$F$3)</f>
        <v>-0.92307692307692313</v>
      </c>
      <c r="C123">
        <f>SUM(HS!C125*Inittialize!$F$4+HS!C126*Inittialize!$F$5+HS!C127*Inittialize!$F$6+HS!C128*Inittialize!$F$7+HS!C129*Inittialize!$F$8+HS!C130*Inittialize!$F$9+HS!C131*Inittialize!$F$10+HS!C132*Inittialize!$F$11+HS!C133*Inittialize!$F$12+HS!C156*Inittialize!$F$3)</f>
        <v>-0.92307692307692313</v>
      </c>
      <c r="D123">
        <f>SUM(HS!D125*Inittialize!$F$4+HS!D126*Inittialize!$F$5+HS!D127*Inittialize!$F$6+HS!D128*Inittialize!$F$7+HS!D129*Inittialize!$F$8+HS!D130*Inittialize!$F$9+HS!D131*Inittialize!$F$10+HS!D132*Inittialize!$F$11+HS!D133*Inittialize!$F$12+HS!D156*Inittialize!$F$3)</f>
        <v>-0.92307692307692313</v>
      </c>
      <c r="E123">
        <f>SUM(HS!E125*Inittialize!$F$4+HS!E126*Inittialize!$F$5+HS!E127*Inittialize!$F$6+HS!E128*Inittialize!$F$7+HS!E129*Inittialize!$F$8+HS!E130*Inittialize!$F$9+HS!E131*Inittialize!$F$10+HS!E132*Inittialize!$F$11+HS!E133*Inittialize!$F$12+HS!E156*Inittialize!$F$3)</f>
        <v>-0.92307692307692313</v>
      </c>
      <c r="F123">
        <f>SUM(HS!F125*Inittialize!$F$4+HS!F126*Inittialize!$F$5+HS!F127*Inittialize!$F$6+HS!F128*Inittialize!$F$7+HS!F129*Inittialize!$F$8+HS!F130*Inittialize!$F$9+HS!F131*Inittialize!$F$10+HS!F132*Inittialize!$F$11+HS!F133*Inittialize!$F$12+HS!F156*Inittialize!$F$3)</f>
        <v>-0.92307692307692313</v>
      </c>
      <c r="G123">
        <f>SUM(HS!G125*Inittialize!$F$4+HS!G126*Inittialize!$F$5+HS!G127*Inittialize!$F$6+HS!G128*Inittialize!$F$7+HS!G129*Inittialize!$F$8+HS!G130*Inittialize!$F$9+HS!G131*Inittialize!$F$10+HS!G132*Inittialize!$F$11+HS!G133*Inittialize!$F$12+HS!G156*Inittialize!$F$3)</f>
        <v>-0.92307692307692313</v>
      </c>
      <c r="H123">
        <f>SUM(HS!H125*Inittialize!$F$4+HS!H126*Inittialize!$F$5+HS!H127*Inittialize!$F$6+HS!H128*Inittialize!$F$7+HS!H129*Inittialize!$F$8+HS!H130*Inittialize!$F$9+HS!H131*Inittialize!$F$10+HS!H132*Inittialize!$F$11+HS!H133*Inittialize!$F$12+HS!H156*Inittialize!$F$3)</f>
        <v>-0.92307692307692313</v>
      </c>
      <c r="I123">
        <f>SUM(HS!I125*Inittialize!$F$4+HS!I126*Inittialize!$F$5+HS!I127*Inittialize!$F$6+HS!I128*Inittialize!$F$7+HS!I129*Inittialize!$F$8+HS!I130*Inittialize!$F$9+HS!I131*Inittialize!$F$10+HS!I132*Inittialize!$F$11+HS!I133*Inittialize!$F$12+HS!I156*Inittialize!$F$3)</f>
        <v>-0.92307692307692313</v>
      </c>
      <c r="J123">
        <f>SUM(HS!J125*Inittialize!$F$4+HS!J126*Inittialize!$F$5+HS!J127*Inittialize!$F$6+HS!J128*Inittialize!$F$7+HS!J129*Inittialize!$F$8+HS!J130*Inittialize!$F$9+HS!J131*Inittialize!$F$10+HS!J132*Inittialize!$F$11+HS!J133*Inittialize!$F$12+HS!J156*Inittialize!$F$3)</f>
        <v>-0.92307692307692313</v>
      </c>
      <c r="K123">
        <f>SUM(HS!K125*Inittialize!$F$4+HS!K126*Inittialize!$F$5+HS!K127*Inittialize!$F$6+HS!K128*Inittialize!$F$7+HS!K129*Inittialize!$F$8+HS!K130*Inittialize!$F$9+HS!K131*Inittialize!$F$10+HS!K132*Inittialize!$F$11+HS!K133*Inittialize!$F$12+HS!K156*Inittialize!$F$3)</f>
        <v>-0.92307692307692313</v>
      </c>
    </row>
    <row r="124" spans="1:11" x14ac:dyDescent="0.3">
      <c r="A124">
        <v>21</v>
      </c>
      <c r="B124">
        <v>-1</v>
      </c>
      <c r="C124">
        <v>-1</v>
      </c>
      <c r="D124">
        <v>-1</v>
      </c>
      <c r="E124">
        <v>-1</v>
      </c>
      <c r="F124">
        <v>-1</v>
      </c>
      <c r="G124">
        <v>-1</v>
      </c>
      <c r="H124">
        <v>-1</v>
      </c>
      <c r="I124">
        <v>-1</v>
      </c>
      <c r="J124">
        <v>-1</v>
      </c>
      <c r="K124">
        <v>-1</v>
      </c>
    </row>
    <row r="125" spans="1:11" x14ac:dyDescent="0.3">
      <c r="A125">
        <v>22</v>
      </c>
      <c r="B125">
        <v>-1</v>
      </c>
      <c r="C125">
        <v>-1</v>
      </c>
      <c r="D125">
        <v>-1</v>
      </c>
      <c r="E125">
        <v>-1</v>
      </c>
      <c r="F125">
        <v>-1</v>
      </c>
      <c r="G125">
        <v>-1</v>
      </c>
      <c r="H125">
        <v>-1</v>
      </c>
      <c r="I125">
        <v>-1</v>
      </c>
      <c r="J125">
        <v>-1</v>
      </c>
      <c r="K125">
        <v>-1</v>
      </c>
    </row>
    <row r="126" spans="1:11" x14ac:dyDescent="0.3">
      <c r="A126">
        <v>23</v>
      </c>
      <c r="B126">
        <v>-1</v>
      </c>
      <c r="C126">
        <v>-1</v>
      </c>
      <c r="D126">
        <v>-1</v>
      </c>
      <c r="E126">
        <v>-1</v>
      </c>
      <c r="F126">
        <v>-1</v>
      </c>
      <c r="G126">
        <v>-1</v>
      </c>
      <c r="H126">
        <v>-1</v>
      </c>
      <c r="I126">
        <v>-1</v>
      </c>
      <c r="J126">
        <v>-1</v>
      </c>
      <c r="K126">
        <v>-1</v>
      </c>
    </row>
    <row r="127" spans="1:11" x14ac:dyDescent="0.3">
      <c r="A127">
        <v>24</v>
      </c>
      <c r="B127">
        <v>-1</v>
      </c>
      <c r="C127">
        <v>-1</v>
      </c>
      <c r="D127">
        <v>-1</v>
      </c>
      <c r="E127">
        <v>-1</v>
      </c>
      <c r="F127">
        <v>-1</v>
      </c>
      <c r="G127">
        <v>-1</v>
      </c>
      <c r="H127">
        <v>-1</v>
      </c>
      <c r="I127">
        <v>-1</v>
      </c>
      <c r="J127">
        <v>-1</v>
      </c>
      <c r="K127">
        <v>-1</v>
      </c>
    </row>
    <row r="128" spans="1:11" x14ac:dyDescent="0.3">
      <c r="A128">
        <v>25</v>
      </c>
      <c r="B128">
        <v>-1</v>
      </c>
      <c r="C128">
        <v>-1</v>
      </c>
      <c r="D128">
        <v>-1</v>
      </c>
      <c r="E128">
        <v>-1</v>
      </c>
      <c r="F128">
        <v>-1</v>
      </c>
      <c r="G128">
        <v>-1</v>
      </c>
      <c r="H128">
        <v>-1</v>
      </c>
      <c r="I128">
        <v>-1</v>
      </c>
      <c r="J128">
        <v>-1</v>
      </c>
      <c r="K128">
        <v>-1</v>
      </c>
    </row>
    <row r="129" spans="1:11" x14ac:dyDescent="0.3">
      <c r="A129">
        <v>26</v>
      </c>
      <c r="B129">
        <v>-1</v>
      </c>
      <c r="C129">
        <v>-1</v>
      </c>
      <c r="D129">
        <v>-1</v>
      </c>
      <c r="E129">
        <v>-1</v>
      </c>
      <c r="F129">
        <v>-1</v>
      </c>
      <c r="G129">
        <v>-1</v>
      </c>
      <c r="H129">
        <v>-1</v>
      </c>
      <c r="I129">
        <v>-1</v>
      </c>
      <c r="J129">
        <v>-1</v>
      </c>
      <c r="K129">
        <v>-1</v>
      </c>
    </row>
    <row r="130" spans="1:11" x14ac:dyDescent="0.3">
      <c r="A130">
        <v>27</v>
      </c>
      <c r="B130">
        <v>-1</v>
      </c>
      <c r="C130">
        <v>-1</v>
      </c>
      <c r="D130">
        <v>-1</v>
      </c>
      <c r="E130">
        <v>-1</v>
      </c>
      <c r="F130">
        <v>-1</v>
      </c>
      <c r="G130">
        <v>-1</v>
      </c>
      <c r="H130">
        <v>-1</v>
      </c>
      <c r="I130">
        <v>-1</v>
      </c>
      <c r="J130">
        <v>-1</v>
      </c>
      <c r="K130">
        <v>-1</v>
      </c>
    </row>
    <row r="131" spans="1:11" x14ac:dyDescent="0.3">
      <c r="A131">
        <v>28</v>
      </c>
      <c r="B131">
        <v>-1</v>
      </c>
      <c r="C131">
        <v>-1</v>
      </c>
      <c r="D131">
        <v>-1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-1</v>
      </c>
      <c r="K131">
        <v>-1</v>
      </c>
    </row>
    <row r="132" spans="1:11" x14ac:dyDescent="0.3">
      <c r="A132">
        <v>29</v>
      </c>
      <c r="B132">
        <v>-1</v>
      </c>
      <c r="C132">
        <v>-1</v>
      </c>
      <c r="D132">
        <v>-1</v>
      </c>
      <c r="E132">
        <v>-1</v>
      </c>
      <c r="F132">
        <v>-1</v>
      </c>
      <c r="G132">
        <v>-1</v>
      </c>
      <c r="H132">
        <v>-1</v>
      </c>
      <c r="I132">
        <v>-1</v>
      </c>
      <c r="J132">
        <v>-1</v>
      </c>
      <c r="K132">
        <v>-1</v>
      </c>
    </row>
    <row r="133" spans="1:11" x14ac:dyDescent="0.3">
      <c r="A133">
        <v>30</v>
      </c>
      <c r="B133">
        <v>-1</v>
      </c>
      <c r="C133">
        <v>-1</v>
      </c>
      <c r="D133">
        <v>-1</v>
      </c>
      <c r="E133">
        <v>-1</v>
      </c>
      <c r="F133">
        <v>-1</v>
      </c>
      <c r="G133">
        <v>-1</v>
      </c>
      <c r="H133">
        <v>-1</v>
      </c>
      <c r="I133">
        <v>-1</v>
      </c>
      <c r="J133">
        <v>-1</v>
      </c>
      <c r="K133">
        <v>-1</v>
      </c>
    </row>
    <row r="134" spans="1:11" x14ac:dyDescent="0.3">
      <c r="A134">
        <v>31</v>
      </c>
      <c r="B134">
        <v>-1</v>
      </c>
      <c r="C134">
        <v>-1</v>
      </c>
      <c r="D134">
        <v>-1</v>
      </c>
      <c r="E134">
        <v>-1</v>
      </c>
      <c r="F134">
        <v>-1</v>
      </c>
      <c r="G134">
        <v>-1</v>
      </c>
      <c r="H134">
        <v>-1</v>
      </c>
      <c r="I134">
        <v>-1</v>
      </c>
      <c r="J134">
        <v>-1</v>
      </c>
      <c r="K134">
        <v>-1</v>
      </c>
    </row>
    <row r="136" spans="1:11" x14ac:dyDescent="0.3">
      <c r="A136" t="s">
        <v>4</v>
      </c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</row>
    <row r="137" spans="1:11" x14ac:dyDescent="0.3">
      <c r="A137">
        <v>12</v>
      </c>
      <c r="B137" s="343">
        <f>SUM(HS!B139*Inittialize!$F$4+HS!B140*Inittialize!$F$5+HS!B141*Inittialize!$F$6+HS!B142*Inittialize!$F$7+HS!B143*Inittialize!$F$8+HS!B144*Inittialize!$F$9+HS!B145*Inittialize!$F$10+HS!B146*Inittialize!$F$11+HS!B147*Inittialize!$F$12+HS!B138*Inittialize!$F$3)</f>
        <v>-0.54550417377244853</v>
      </c>
      <c r="C137" s="343">
        <f>SUM(HS!C139*Inittialize!$F$4+HS!C140*Inittialize!$F$5+HS!C141*Inittialize!$F$6+HS!C142*Inittialize!$F$7+HS!C143*Inittialize!$F$8+HS!C144*Inittialize!$F$9+HS!C145*Inittialize!$F$10+HS!C146*Inittialize!$F$11+HS!C147*Inittialize!$F$12+HS!C138*Inittialize!$F$3)</f>
        <v>-0.46053328988236136</v>
      </c>
      <c r="D137" s="343">
        <f>SUM(HS!D139*Inittialize!$F$4+HS!D140*Inittialize!$F$5+HS!D141*Inittialize!$F$6+HS!D142*Inittialize!$F$7+HS!D143*Inittialize!$F$8+HS!D144*Inittialize!$F$9+HS!D145*Inittialize!$F$10+HS!D146*Inittialize!$F$11+HS!D147*Inittialize!$F$12+HS!D138*Inittialize!$F$3)</f>
        <v>-0.45669114292413376</v>
      </c>
      <c r="E137" s="343">
        <f>SUM(HS!E139*Inittialize!$F$4+HS!E140*Inittialize!$F$5+HS!E141*Inittialize!$F$6+HS!E142*Inittialize!$F$7+HS!E143*Inittialize!$F$8+HS!E144*Inittialize!$F$9+HS!E145*Inittialize!$F$10+HS!E146*Inittialize!$F$11+HS!E147*Inittialize!$F$12+HS!E138*Inittialize!$F$3)</f>
        <v>-0.50343624548286681</v>
      </c>
      <c r="F137" s="343">
        <f>SUM(HS!F139*Inittialize!$F$4+HS!F140*Inittialize!$F$5+HS!F141*Inittialize!$F$6+HS!F142*Inittialize!$F$7+HS!F143*Inittialize!$F$8+HS!F144*Inittialize!$F$9+HS!F145*Inittialize!$F$10+HS!F146*Inittialize!$F$11+HS!F147*Inittialize!$F$12+HS!F138*Inittialize!$F$3)</f>
        <v>-0.50084751526634408</v>
      </c>
      <c r="G137" s="343">
        <f>SUM(HS!G139*Inittialize!$F$4+HS!G140*Inittialize!$F$5+HS!G141*Inittialize!$F$6+HS!G142*Inittialize!$F$7+HS!G143*Inittialize!$F$8+HS!G144*Inittialize!$F$9+HS!G145*Inittialize!$F$10+HS!G146*Inittialize!$F$11+HS!G147*Inittialize!$F$12+HS!G138*Inittialize!$F$3)</f>
        <v>-0.49173137064627787</v>
      </c>
      <c r="H137" s="343">
        <f>SUM(HS!H139*Inittialize!$F$4+HS!H140*Inittialize!$F$5+HS!H141*Inittialize!$F$6+HS!H142*Inittialize!$F$7+HS!H143*Inittialize!$F$8+HS!H144*Inittialize!$F$9+HS!H145*Inittialize!$F$10+HS!H146*Inittialize!$F$11+HS!H147*Inittialize!$F$12+HS!H138*Inittialize!$F$3)</f>
        <v>-0.37197965652123854</v>
      </c>
      <c r="I137" s="343">
        <f>SUM(HS!I139*Inittialize!$F$4+HS!I140*Inittialize!$F$5+HS!I141*Inittialize!$F$6+HS!I142*Inittialize!$F$7+HS!I143*Inittialize!$F$8+HS!I144*Inittialize!$F$9+HS!I145*Inittialize!$F$10+HS!I146*Inittialize!$F$11+HS!I147*Inittialize!$F$12+HS!I138*Inittialize!$F$3)</f>
        <v>-0.39617998580532177</v>
      </c>
      <c r="J137" s="343">
        <f>SUM(HS!J139*Inittialize!$F$4+HS!J140*Inittialize!$F$5+HS!J141*Inittialize!$F$6+HS!J142*Inittialize!$F$7+HS!J143*Inittialize!$F$8+HS!J144*Inittialize!$F$9+HS!J145*Inittialize!$F$10+HS!J146*Inittialize!$F$11+HS!J147*Inittialize!$F$12+HS!J138*Inittialize!$F$3)</f>
        <v>-0.44239030336025914</v>
      </c>
      <c r="K137" s="343">
        <f>SUM(HS!K139*Inittialize!$F$4+HS!K140*Inittialize!$F$5+HS!K141*Inittialize!$F$6+HS!K142*Inittialize!$F$7+HS!K143*Inittialize!$F$8+HS!K144*Inittialize!$F$9+HS!K145*Inittialize!$F$10+HS!K146*Inittialize!$F$11+HS!K147*Inittialize!$F$12+HS!K138*Inittialize!$F$3)</f>
        <v>-0.50432893007274882</v>
      </c>
    </row>
    <row r="138" spans="1:11" x14ac:dyDescent="0.3">
      <c r="A138">
        <v>13</v>
      </c>
      <c r="B138" s="343">
        <f>SUM(HS!B140*Inittialize!$F$4+HS!B141*Inittialize!$F$5+HS!B142*Inittialize!$F$6+HS!B143*Inittialize!$F$7+HS!B144*Inittialize!$F$8+HS!B145*Inittialize!$F$9+HS!B146*Inittialize!$F$10+HS!B147*Inittialize!$F$11+HS!B148*Inittialize!$F$12+HS!B139*Inittialize!$F$3)</f>
        <v>-0.56240601621241026</v>
      </c>
      <c r="C138" s="343">
        <f>SUM(HS!C140*Inittialize!$F$4+HS!C141*Inittialize!$F$5+HS!C142*Inittialize!$F$6+HS!C143*Inittialize!$F$7+HS!C144*Inittialize!$F$8+HS!C145*Inittialize!$F$9+HS!C146*Inittialize!$F$10+HS!C147*Inittialize!$F$11+HS!C148*Inittialize!$F$12+HS!C139*Inittialize!$F$3)</f>
        <v>-0.51445576020727635</v>
      </c>
      <c r="D138" s="343">
        <f>SUM(HS!D140*Inittialize!$F$4+HS!D141*Inittialize!$F$5+HS!D142*Inittialize!$F$6+HS!D143*Inittialize!$F$7+HS!D144*Inittialize!$F$8+HS!D145*Inittialize!$F$9+HS!D146*Inittialize!$F$10+HS!D147*Inittialize!$F$11+HS!D148*Inittialize!$F$12+HS!D139*Inittialize!$F$3)</f>
        <v>-0.5114953658832363</v>
      </c>
      <c r="E138" s="343">
        <f>SUM(HS!E140*Inittialize!$F$4+HS!E141*Inittialize!$F$5+HS!E142*Inittialize!$F$6+HS!E143*Inittialize!$F$7+HS!E144*Inittialize!$F$8+HS!E145*Inittialize!$F$9+HS!E146*Inittialize!$F$10+HS!E147*Inittialize!$F$11+HS!E148*Inittialize!$F$12+HS!E139*Inittialize!$F$3)</f>
        <v>-0.52375443676139788</v>
      </c>
      <c r="F138" s="343">
        <f>SUM(HS!F140*Inittialize!$F$4+HS!F141*Inittialize!$F$5+HS!F142*Inittialize!$F$6+HS!F143*Inittialize!$F$7+HS!F144*Inittialize!$F$8+HS!F145*Inittialize!$F$9+HS!F146*Inittialize!$F$10+HS!F147*Inittialize!$F$11+HS!F148*Inittialize!$F$12+HS!F139*Inittialize!$F$3)</f>
        <v>-0.52135061584605524</v>
      </c>
      <c r="G138" s="343">
        <f>SUM(HS!G140*Inittialize!$F$4+HS!G141*Inittialize!$F$5+HS!G142*Inittialize!$F$6+HS!G143*Inittialize!$F$7+HS!G144*Inittialize!$F$8+HS!G145*Inittialize!$F$9+HS!G146*Inittialize!$F$10+HS!G147*Inittialize!$F$11+HS!G148*Inittialize!$F$12+HS!G139*Inittialize!$F$3)</f>
        <v>-0.51288562441313668</v>
      </c>
      <c r="H138" s="343">
        <f>SUM(HS!H140*Inittialize!$F$4+HS!H141*Inittialize!$F$5+HS!H142*Inittialize!$F$6+HS!H143*Inittialize!$F$7+HS!H144*Inittialize!$F$8+HS!H145*Inittialize!$F$9+HS!H146*Inittialize!$F$10+HS!H147*Inittialize!$F$11+HS!H148*Inittialize!$F$12+HS!H139*Inittialize!$F$3)</f>
        <v>-0.39481076601916004</v>
      </c>
      <c r="I138" s="343">
        <f>SUM(HS!I140*Inittialize!$F$4+HS!I141*Inittialize!$F$5+HS!I142*Inittialize!$F$6+HS!I143*Inittialize!$F$7+HS!I144*Inittialize!$F$8+HS!I145*Inittialize!$F$9+HS!I146*Inittialize!$F$10+HS!I147*Inittialize!$F$11+HS!I148*Inittialize!$F$12+HS!I139*Inittialize!$F$3)</f>
        <v>-0.41873426264447799</v>
      </c>
      <c r="J138" s="343">
        <f>SUM(HS!J140*Inittialize!$F$4+HS!J141*Inittialize!$F$5+HS!J142*Inittialize!$F$6+HS!J143*Inittialize!$F$7+HS!J144*Inittialize!$F$8+HS!J145*Inittialize!$F$9+HS!J146*Inittialize!$F$10+HS!J147*Inittialize!$F$11+HS!J148*Inittialize!$F$12+HS!J139*Inittialize!$F$3)</f>
        <v>-0.4633466576346828</v>
      </c>
      <c r="K138" s="343">
        <f>SUM(HS!K140*Inittialize!$F$4+HS!K141*Inittialize!$F$5+HS!K142*Inittialize!$F$6+HS!K143*Inittialize!$F$7+HS!K144*Inittialize!$F$8+HS!K145*Inittialize!$F$9+HS!K146*Inittialize!$F$10+HS!K147*Inittialize!$F$11+HS!K148*Inittialize!$F$12+HS!K139*Inittialize!$F$3)</f>
        <v>-0.52287626910804041</v>
      </c>
    </row>
    <row r="139" spans="1:11" x14ac:dyDescent="0.3">
      <c r="A139">
        <v>14</v>
      </c>
      <c r="B139" s="343">
        <f>SUM(HS!B141*Inittialize!$F$4+HS!B142*Inittialize!$F$5+HS!B143*Inittialize!$F$6+HS!B144*Inittialize!$F$7+HS!B145*Inittialize!$F$8+HS!B146*Inittialize!$F$9+HS!B147*Inittialize!$F$10+HS!B148*Inittialize!$F$11+HS!B149*Inittialize!$F$12+HS!B140*Inittialize!$F$3)</f>
        <v>-0.57921216598864034</v>
      </c>
      <c r="C139" s="343">
        <f>SUM(HS!C141*Inittialize!$F$4+HS!C142*Inittialize!$F$5+HS!C143*Inittialize!$F$6+HS!C144*Inittialize!$F$7+HS!C145*Inittialize!$F$8+HS!C146*Inittialize!$F$9+HS!C147*Inittialize!$F$10+HS!C148*Inittialize!$F$11+HS!C149*Inittialize!$F$12+HS!C140*Inittialize!$F$3)</f>
        <v>-0.5339868432912066</v>
      </c>
      <c r="D139" s="343">
        <f>SUM(HS!D141*Inittialize!$F$4+HS!D142*Inittialize!$F$5+HS!D143*Inittialize!$F$6+HS!D144*Inittialize!$F$7+HS!D145*Inittialize!$F$8+HS!D146*Inittialize!$F$9+HS!D147*Inittialize!$F$10+HS!D148*Inittialize!$F$11+HS!D149*Inittialize!$F$12+HS!D140*Inittialize!$F$3)</f>
        <v>-0.53123790570459806</v>
      </c>
      <c r="E139" s="343">
        <f>SUM(HS!E141*Inittialize!$F$4+HS!E142*Inittialize!$F$5+HS!E143*Inittialize!$F$6+HS!E144*Inittialize!$F$7+HS!E145*Inittialize!$F$8+HS!E146*Inittialize!$F$9+HS!E147*Inittialize!$F$10+HS!E148*Inittialize!$F$11+HS!E149*Inittialize!$F$12+HS!E140*Inittialize!$F$3)</f>
        <v>-0.54262132866289092</v>
      </c>
      <c r="F139" s="343">
        <f>SUM(HS!F141*Inittialize!$F$4+HS!F142*Inittialize!$F$5+HS!F143*Inittialize!$F$6+HS!F144*Inittialize!$F$7+HS!F145*Inittialize!$F$8+HS!F146*Inittialize!$F$9+HS!F147*Inittialize!$F$10+HS!F148*Inittialize!$F$11+HS!F149*Inittialize!$F$12+HS!F140*Inittialize!$F$3)</f>
        <v>-0.54038920924150124</v>
      </c>
      <c r="G139" s="343">
        <f>SUM(HS!G141*Inittialize!$F$4+HS!G142*Inittialize!$F$5+HS!G143*Inittialize!$F$6+HS!G144*Inittialize!$F$7+HS!G145*Inittialize!$F$8+HS!G146*Inittialize!$F$9+HS!G147*Inittialize!$F$10+HS!G148*Inittialize!$F$11+HS!G149*Inittialize!$F$12+HS!G140*Inittialize!$F$3)</f>
        <v>-0.5325288600537913</v>
      </c>
      <c r="H139" s="343">
        <f>SUM(HS!H141*Inittialize!$F$4+HS!H142*Inittialize!$F$5+HS!H143*Inittialize!$F$6+HS!H144*Inittialize!$F$7+HS!H145*Inittialize!$F$8+HS!H146*Inittialize!$F$9+HS!H147*Inittialize!$F$10+HS!H148*Inittialize!$F$11+HS!H149*Inittialize!$F$12+HS!H140*Inittialize!$F$3)</f>
        <v>-0.41758447387186204</v>
      </c>
      <c r="I139" s="343">
        <f>SUM(HS!I141*Inittialize!$F$4+HS!I142*Inittialize!$F$5+HS!I143*Inittialize!$F$6+HS!I144*Inittialize!$F$7+HS!I145*Inittialize!$F$8+HS!I146*Inittialize!$F$9+HS!I147*Inittialize!$F$10+HS!I148*Inittialize!$F$11+HS!I149*Inittialize!$F$12+HS!I140*Inittialize!$F$3)</f>
        <v>-0.44114721429331949</v>
      </c>
      <c r="J139" s="343">
        <f>SUM(HS!J141*Inittialize!$F$4+HS!J142*Inittialize!$F$5+HS!J143*Inittialize!$F$6+HS!J144*Inittialize!$F$7+HS!J145*Inittialize!$F$8+HS!J146*Inittialize!$F$9+HS!J147*Inittialize!$F$10+HS!J148*Inittialize!$F$11+HS!J149*Inittialize!$F$12+HS!J140*Inittialize!$F$3)</f>
        <v>-0.48415419444459573</v>
      </c>
      <c r="K139" s="343">
        <f>SUM(HS!K141*Inittialize!$F$4+HS!K142*Inittialize!$F$5+HS!K143*Inittialize!$F$6+HS!K144*Inittialize!$F$7+HS!K145*Inittialize!$F$8+HS!K146*Inittialize!$F$9+HS!K147*Inittialize!$F$10+HS!K148*Inittialize!$F$11+HS!K149*Inittialize!$F$12+HS!K140*Inittialize!$F$3)</f>
        <v>-0.54130292231138855</v>
      </c>
    </row>
    <row r="140" spans="1:11" x14ac:dyDescent="0.3">
      <c r="A140">
        <v>15</v>
      </c>
      <c r="B140" s="343">
        <f>SUM(HS!B142*Inittialize!$F$4+HS!B143*Inittialize!$F$5+HS!B144*Inittialize!$F$6+HS!B145*Inittialize!$F$7+HS!B146*Inittialize!$F$8+HS!B147*Inittialize!$F$9+HS!B148*Inittialize!$F$10+HS!B149*Inittialize!$F$11+HS!B150*Inittialize!$F$12+HS!B141*Inittialize!$F$3)</f>
        <v>-0.59585005959167214</v>
      </c>
      <c r="C140" s="343">
        <f>SUM(HS!C142*Inittialize!$F$4+HS!C143*Inittialize!$F$5+HS!C144*Inittialize!$F$6+HS!C145*Inittialize!$F$7+HS!C146*Inittialize!$F$8+HS!C147*Inittialize!$F$9+HS!C148*Inittialize!$F$10+HS!C149*Inittialize!$F$11+HS!C150*Inittialize!$F$12+HS!C141*Inittialize!$F$3)</f>
        <v>-0.55212284901199915</v>
      </c>
      <c r="D140" s="343">
        <f>SUM(HS!D142*Inittialize!$F$4+HS!D143*Inittialize!$F$5+HS!D144*Inittialize!$F$6+HS!D145*Inittialize!$F$7+HS!D146*Inittialize!$F$8+HS!D147*Inittialize!$F$9+HS!D148*Inittialize!$F$10+HS!D149*Inittialize!$F$11+HS!D150*Inittialize!$F$12+HS!D141*Inittialize!$F$3)</f>
        <v>-0.54957026411014831</v>
      </c>
      <c r="E140" s="343">
        <f>SUM(HS!E142*Inittialize!$F$4+HS!E143*Inittialize!$F$5+HS!E144*Inittialize!$F$6+HS!E145*Inittialize!$F$7+HS!E146*Inittialize!$F$8+HS!E147*Inittialize!$F$9+HS!E148*Inittialize!$F$10+HS!E149*Inittialize!$F$11+HS!E150*Inittialize!$F$12+HS!E141*Inittialize!$F$3)</f>
        <v>-0.56014058542856304</v>
      </c>
      <c r="F140" s="343">
        <f>SUM(HS!F142*Inittialize!$F$4+HS!F143*Inittialize!$F$5+HS!F144*Inittialize!$F$6+HS!F145*Inittialize!$F$7+HS!F146*Inittialize!$F$8+HS!F147*Inittialize!$F$9+HS!F148*Inittialize!$F$10+HS!F149*Inittialize!$F$11+HS!F150*Inittialize!$F$12+HS!F141*Inittialize!$F$3)</f>
        <v>-0.55806790310870125</v>
      </c>
      <c r="G140" s="343">
        <f>SUM(HS!G142*Inittialize!$F$4+HS!G143*Inittialize!$F$5+HS!G144*Inittialize!$F$6+HS!G145*Inittialize!$F$7+HS!G146*Inittialize!$F$8+HS!G147*Inittialize!$F$9+HS!G148*Inittialize!$F$10+HS!G149*Inittialize!$F$11+HS!G150*Inittialize!$F$12+HS!G141*Inittialize!$F$3)</f>
        <v>-0.55076900743439905</v>
      </c>
      <c r="H140" s="343">
        <f>SUM(HS!H142*Inittialize!$F$4+HS!H143*Inittialize!$F$5+HS!H144*Inittialize!$F$6+HS!H145*Inittialize!$F$7+HS!H146*Inittialize!$F$8+HS!H147*Inittialize!$F$9+HS!H148*Inittialize!$F$10+HS!H149*Inittialize!$F$11+HS!H150*Inittialize!$F$12+HS!H141*Inittialize!$F$3)</f>
        <v>-0.44019249506183517</v>
      </c>
      <c r="I140" s="343">
        <f>SUM(HS!I142*Inittialize!$F$4+HS!I143*Inittialize!$F$5+HS!I144*Inittialize!$F$6+HS!I145*Inittialize!$F$7+HS!I146*Inittialize!$F$8+HS!I147*Inittialize!$F$9+HS!I148*Inittialize!$F$10+HS!I149*Inittialize!$F$11+HS!I150*Inittialize!$F$12+HS!I141*Inittialize!$F$3)</f>
        <v>-0.46332395722373215</v>
      </c>
      <c r="J140" s="343">
        <f>SUM(HS!J142*Inittialize!$F$4+HS!J143*Inittialize!$F$5+HS!J144*Inittialize!$F$6+HS!J145*Inittialize!$F$7+HS!J146*Inittialize!$F$8+HS!J147*Inittialize!$F$9+HS!J148*Inittialize!$F$10+HS!J149*Inittialize!$F$11+HS!J150*Inittialize!$F$12+HS!J141*Inittialize!$F$3)</f>
        <v>-0.50472725325291556</v>
      </c>
      <c r="K140" s="343">
        <f>SUM(HS!K142*Inittialize!$F$4+HS!K143*Inittialize!$F$5+HS!K144*Inittialize!$F$6+HS!K145*Inittialize!$F$7+HS!K146*Inittialize!$F$8+HS!K147*Inittialize!$F$9+HS!K148*Inittialize!$F$10+HS!K149*Inittialize!$F$11+HS!K150*Inittialize!$F$12+HS!K141*Inittialize!$F$3)</f>
        <v>-0.55953150123513584</v>
      </c>
    </row>
    <row r="141" spans="1:11" x14ac:dyDescent="0.3">
      <c r="A141">
        <v>16</v>
      </c>
      <c r="B141" s="343">
        <f>SUM(HS!B143*Inittialize!$F$4+HS!B144*Inittialize!$F$5+HS!B145*Inittialize!$F$6+HS!B146*Inittialize!$F$7+HS!B147*Inittialize!$F$8+HS!B148*Inittialize!$F$9+HS!B149*Inittialize!$F$10+HS!B150*Inittialize!$F$11+HS!B151*Inittialize!$F$12+HS!B142*Inittialize!$F$3)</f>
        <v>-0.61644700215283599</v>
      </c>
      <c r="C141" s="343">
        <f>SUM(HS!C143*Inittialize!$F$4+HS!C144*Inittialize!$F$5+HS!C145*Inittialize!$F$6+HS!C146*Inittialize!$F$7+HS!C147*Inittialize!$F$8+HS!C148*Inittialize!$F$9+HS!C149*Inittialize!$F$10+HS!C150*Inittialize!$F$11+HS!C151*Inittialize!$F$12+HS!C142*Inittialize!$F$3)</f>
        <v>-0.56896342575273495</v>
      </c>
      <c r="D141" s="343">
        <f>SUM(HS!D143*Inittialize!$F$4+HS!D144*Inittialize!$F$5+HS!D145*Inittialize!$F$6+HS!D146*Inittialize!$F$7+HS!D147*Inittialize!$F$8+HS!D148*Inittialize!$F$9+HS!D149*Inittialize!$F$10+HS!D150*Inittialize!$F$11+HS!D151*Inittialize!$F$12+HS!D142*Inittialize!$F$3)</f>
        <v>-0.56659316834387352</v>
      </c>
      <c r="E141" s="343">
        <f>SUM(HS!E143*Inittialize!$F$4+HS!E144*Inittialize!$F$5+HS!E145*Inittialize!$F$6+HS!E146*Inittialize!$F$7+HS!E147*Inittialize!$F$8+HS!E148*Inittialize!$F$9+HS!E149*Inittialize!$F$10+HS!E150*Inittialize!$F$11+HS!E151*Inittialize!$F$12+HS!E142*Inittialize!$F$3)</f>
        <v>-0.5764084667109729</v>
      </c>
      <c r="F141" s="343">
        <f>SUM(HS!F143*Inittialize!$F$4+HS!F144*Inittialize!$F$5+HS!F145*Inittialize!$F$6+HS!F146*Inittialize!$F$7+HS!F147*Inittialize!$F$8+HS!F148*Inittialize!$F$9+HS!F149*Inittialize!$F$10+HS!F150*Inittialize!$F$11+HS!F151*Inittialize!$F$12+HS!F142*Inittialize!$F$3)</f>
        <v>-0.57448383312824414</v>
      </c>
      <c r="G141" s="343">
        <f>SUM(HS!G143*Inittialize!$F$4+HS!G144*Inittialize!$F$5+HS!G145*Inittialize!$F$6+HS!G146*Inittialize!$F$7+HS!G147*Inittialize!$F$8+HS!G148*Inittialize!$F$9+HS!G149*Inittialize!$F$10+HS!G150*Inittialize!$F$11+HS!G151*Inittialize!$F$12+HS!G142*Inittialize!$F$3)</f>
        <v>-0.56770628714496352</v>
      </c>
      <c r="H141" s="343">
        <f>SUM(HS!H143*Inittialize!$F$4+HS!H144*Inittialize!$F$5+HS!H145*Inittialize!$F$6+HS!H146*Inittialize!$F$7+HS!H147*Inittialize!$F$8+HS!H148*Inittialize!$F$9+HS!H149*Inittialize!$F$10+HS!H150*Inittialize!$F$11+HS!H151*Inittialize!$F$12+HS!H142*Inittialize!$F$3)</f>
        <v>-0.46254230672532326</v>
      </c>
      <c r="I141" s="343">
        <f>SUM(HS!I143*Inittialize!$F$4+HS!I144*Inittialize!$F$5+HS!I145*Inittialize!$F$6+HS!I146*Inittialize!$F$7+HS!I147*Inittialize!$F$8+HS!I148*Inittialize!$F$9+HS!I149*Inittialize!$F$10+HS!I150*Inittialize!$F$11+HS!I151*Inittialize!$F$12+HS!I142*Inittialize!$F$3)</f>
        <v>-0.48518388374422211</v>
      </c>
      <c r="J141" s="343">
        <f>SUM(HS!J143*Inittialize!$F$4+HS!J144*Inittialize!$F$5+HS!J145*Inittialize!$F$6+HS!J146*Inittialize!$F$7+HS!J147*Inittialize!$F$8+HS!J148*Inittialize!$F$9+HS!J149*Inittialize!$F$10+HS!J150*Inittialize!$F$11+HS!J151*Inittialize!$F$12+HS!J142*Inittialize!$F$3)</f>
        <v>-0.5249931700149213</v>
      </c>
      <c r="K141" s="343">
        <f>SUM(HS!K143*Inittialize!$F$4+HS!K144*Inittialize!$F$5+HS!K145*Inittialize!$F$6+HS!K146*Inittialize!$F$7+HS!K147*Inittialize!$F$8+HS!K148*Inittialize!$F$9+HS!K149*Inittialize!$F$10+HS!K150*Inittialize!$F$11+HS!K151*Inittialize!$F$12+HS!K142*Inittialize!$F$3)</f>
        <v>-0.57749628866818747</v>
      </c>
    </row>
    <row r="142" spans="1:11" x14ac:dyDescent="0.3">
      <c r="A142">
        <v>17</v>
      </c>
      <c r="B142" s="343">
        <f>SUM(HS!B144*Inittialize!$F$4+HS!B145*Inittialize!$F$5+HS!B146*Inittialize!$F$6+HS!B147*Inittialize!$F$7+HS!B148*Inittialize!$F$8+HS!B149*Inittialize!$F$9+HS!B150*Inittialize!$F$10+HS!B151*Inittialize!$F$11+HS!B152*Inittialize!$F$12+HS!B143*Inittialize!$F$3)</f>
        <v>-0.59685747123419386</v>
      </c>
      <c r="C142" s="343">
        <f>SUM(HS!C144*Inittialize!$F$4+HS!C145*Inittialize!$F$5+HS!C146*Inittialize!$F$6+HS!C147*Inittialize!$F$7+HS!C148*Inittialize!$F$8+HS!C149*Inittialize!$F$9+HS!C150*Inittialize!$F$10+HS!C151*Inittialize!$F$11+HS!C152*Inittialize!$F$12+HS!C143*Inittialize!$F$3)</f>
        <v>-0.50422733292473321</v>
      </c>
      <c r="D142" s="343">
        <f>SUM(HS!D144*Inittialize!$F$4+HS!D145*Inittialize!$F$5+HS!D146*Inittialize!$F$6+HS!D147*Inittialize!$F$7+HS!D148*Inittialize!$F$8+HS!D149*Inittialize!$F$9+HS!D150*Inittialize!$F$10+HS!D151*Inittialize!$F$11+HS!D152*Inittialize!$F$12+HS!D143*Inittialize!$F$3)</f>
        <v>-0.49760020896787999</v>
      </c>
      <c r="E142" s="343">
        <f>SUM(HS!E144*Inittialize!$F$4+HS!E145*Inittialize!$F$5+HS!E146*Inittialize!$F$6+HS!E147*Inittialize!$F$7+HS!E148*Inittialize!$F$8+HS!E149*Inittialize!$F$9+HS!E150*Inittialize!$F$10+HS!E151*Inittialize!$F$11+HS!E152*Inittialize!$F$12+HS!E143*Inittialize!$F$3)</f>
        <v>-0.50212889797765581</v>
      </c>
      <c r="F142" s="343">
        <f>SUM(HS!F144*Inittialize!$F$4+HS!F145*Inittialize!$F$5+HS!F146*Inittialize!$F$6+HS!F147*Inittialize!$F$7+HS!F148*Inittialize!$F$8+HS!F149*Inittialize!$F$9+HS!F150*Inittialize!$F$10+HS!F151*Inittialize!$F$11+HS!F152*Inittialize!$F$12+HS!F143*Inittialize!$F$3)</f>
        <v>-0.49642837436492993</v>
      </c>
      <c r="G142" s="343">
        <f>SUM(HS!G144*Inittialize!$F$4+HS!G145*Inittialize!$F$5+HS!G146*Inittialize!$F$6+HS!G147*Inittialize!$F$7+HS!G148*Inittialize!$F$8+HS!G149*Inittialize!$F$9+HS!G150*Inittialize!$F$10+HS!G151*Inittialize!$F$11+HS!G152*Inittialize!$F$12+HS!G143*Inittialize!$F$3)</f>
        <v>-0.47586816345601768</v>
      </c>
      <c r="H142" s="343">
        <f>SUM(HS!H144*Inittialize!$F$4+HS!H145*Inittialize!$F$5+HS!H146*Inittialize!$F$6+HS!H147*Inittialize!$F$7+HS!H148*Inittialize!$F$8+HS!H149*Inittialize!$F$9+HS!H150*Inittialize!$F$10+HS!H151*Inittialize!$F$11+HS!H152*Inittialize!$F$12+HS!H143*Inittialize!$F$3)</f>
        <v>-0.38946322365989378</v>
      </c>
      <c r="I142" s="343">
        <f>SUM(HS!I144*Inittialize!$F$4+HS!I145*Inittialize!$F$5+HS!I146*Inittialize!$F$6+HS!I147*Inittialize!$F$7+HS!I148*Inittialize!$F$8+HS!I149*Inittialize!$F$9+HS!I150*Inittialize!$F$10+HS!I151*Inittialize!$F$11+HS!I152*Inittialize!$F$12+HS!I143*Inittialize!$F$3)</f>
        <v>-0.47954599433443851</v>
      </c>
      <c r="J142" s="343">
        <f>SUM(HS!J144*Inittialize!$F$4+HS!J145*Inittialize!$F$5+HS!J146*Inittialize!$F$6+HS!J147*Inittialize!$F$7+HS!J148*Inittialize!$F$8+HS!J149*Inittialize!$F$9+HS!J150*Inittialize!$F$10+HS!J151*Inittialize!$F$11+HS!J152*Inittialize!$F$12+HS!J143*Inittialize!$F$3)</f>
        <v>-0.51830524740148154</v>
      </c>
      <c r="K142" s="343">
        <f>SUM(HS!K144*Inittialize!$F$4+HS!K145*Inittialize!$F$5+HS!K146*Inittialize!$F$6+HS!K147*Inittialize!$F$7+HS!K148*Inittialize!$F$8+HS!K149*Inittialize!$F$9+HS!K150*Inittialize!$F$10+HS!K151*Inittialize!$F$11+HS!K152*Inittialize!$F$12+HS!K143*Inittialize!$F$3)</f>
        <v>-0.5678762745331094</v>
      </c>
    </row>
    <row r="143" spans="1:11" x14ac:dyDescent="0.3">
      <c r="A143">
        <v>18</v>
      </c>
      <c r="B143" s="343">
        <f>SUM(HS!B145*Inittialize!$F$4+HS!B146*Inittialize!$F$5+HS!B147*Inittialize!$F$6+HS!B148*Inittialize!$F$7+HS!B149*Inittialize!$F$8+HS!B150*Inittialize!$F$9+HS!B151*Inittialize!$F$10+HS!B152*Inittialize!$F$11+HS!B153*Inittialize!$F$12+HS!B144*Inittialize!$F$3)</f>
        <v>-0.57114416234435983</v>
      </c>
      <c r="C143" s="343">
        <f>SUM(HS!C145*Inittialize!$F$4+HS!C146*Inittialize!$F$5+HS!C147*Inittialize!$F$6+HS!C148*Inittialize!$F$7+HS!C149*Inittialize!$F$8+HS!C150*Inittialize!$F$9+HS!C151*Inittialize!$F$10+HS!C152*Inittialize!$F$11+HS!C153*Inittialize!$F$12+HS!C144*Inittialize!$F$3)</f>
        <v>-0.47309486745364987</v>
      </c>
      <c r="D143" s="343">
        <f>SUM(HS!D145*Inittialize!$F$4+HS!D146*Inittialize!$F$5+HS!D147*Inittialize!$F$6+HS!D148*Inittialize!$F$7+HS!D149*Inittialize!$F$8+HS!D150*Inittialize!$F$9+HS!D151*Inittialize!$F$10+HS!D152*Inittialize!$F$11+HS!D153*Inittialize!$F$12+HS!D144*Inittialize!$F$3)</f>
        <v>-0.46748890286293887</v>
      </c>
      <c r="E143" s="343">
        <f>SUM(HS!E145*Inittialize!$F$4+HS!E146*Inittialize!$F$5+HS!E147*Inittialize!$F$6+HS!E148*Inittialize!$F$7+HS!E149*Inittialize!$F$8+HS!E150*Inittialize!$F$9+HS!E151*Inittialize!$F$10+HS!E152*Inittialize!$F$11+HS!E153*Inittialize!$F$12+HS!E144*Inittialize!$F$3)</f>
        <v>-0.47306626540230118</v>
      </c>
      <c r="F143" s="343">
        <f>SUM(HS!F145*Inittialize!$F$4+HS!F146*Inittialize!$F$5+HS!F147*Inittialize!$F$6+HS!F148*Inittialize!$F$7+HS!F149*Inittialize!$F$8+HS!F150*Inittialize!$F$9+HS!F151*Inittialize!$F$10+HS!F152*Inittialize!$F$11+HS!F153*Inittialize!$F$12+HS!F144*Inittialize!$F$3)</f>
        <v>-0.46821653930249513</v>
      </c>
      <c r="G143" s="343">
        <f>SUM(HS!G145*Inittialize!$F$4+HS!G146*Inittialize!$F$5+HS!G147*Inittialize!$F$6+HS!G148*Inittialize!$F$7+HS!G149*Inittialize!$F$8+HS!G150*Inittialize!$F$9+HS!G151*Inittialize!$F$10+HS!G152*Inittialize!$F$11+HS!G153*Inittialize!$F$12+HS!G144*Inittialize!$F$3)</f>
        <v>-0.45134510679366141</v>
      </c>
      <c r="H143" s="343">
        <f>SUM(HS!H145*Inittialize!$F$4+HS!H146*Inittialize!$F$5+HS!H147*Inittialize!$F$6+HS!H148*Inittialize!$F$7+HS!H149*Inittialize!$F$8+HS!H150*Inittialize!$F$9+HS!H151*Inittialize!$F$10+HS!H152*Inittialize!$F$11+HS!H153*Inittialize!$F$12+HS!H144*Inittialize!$F$3)</f>
        <v>-0.35766392450027656</v>
      </c>
      <c r="I143" s="343">
        <f>SUM(HS!I145*Inittialize!$F$4+HS!I146*Inittialize!$F$5+HS!I147*Inittialize!$F$6+HS!I148*Inittialize!$F$7+HS!I149*Inittialize!$F$8+HS!I150*Inittialize!$F$9+HS!I151*Inittialize!$F$10+HS!I152*Inittialize!$F$11+HS!I153*Inittialize!$F$12+HS!I144*Inittialize!$F$3)</f>
        <v>-0.39662235389942291</v>
      </c>
      <c r="J143" s="343">
        <f>SUM(HS!J145*Inittialize!$F$4+HS!J146*Inittialize!$F$5+HS!J147*Inittialize!$F$6+HS!J148*Inittialize!$F$7+HS!J149*Inittialize!$F$8+HS!J150*Inittialize!$F$9+HS!J151*Inittialize!$F$10+HS!J152*Inittialize!$F$11+HS!J153*Inittialize!$F$12+HS!J144*Inittialize!$F$3)</f>
        <v>-0.49354041781109681</v>
      </c>
      <c r="K143" s="343">
        <f>SUM(HS!K145*Inittialize!$F$4+HS!K146*Inittialize!$F$5+HS!K147*Inittialize!$F$6+HS!K148*Inittialize!$F$7+HS!K149*Inittialize!$F$8+HS!K150*Inittialize!$F$9+HS!K151*Inittialize!$F$10+HS!K152*Inittialize!$F$11+HS!K153*Inittialize!$F$12+HS!K144*Inittialize!$F$3)</f>
        <v>-0.54379719997854659</v>
      </c>
    </row>
    <row r="144" spans="1:11" x14ac:dyDescent="0.3">
      <c r="A144">
        <v>19</v>
      </c>
      <c r="B144" s="343">
        <f>SUM(HS!B146*Inittialize!$F$4+HS!B147*Inittialize!$F$5+HS!B148*Inittialize!$F$6+HS!B149*Inittialize!$F$7+HS!B150*Inittialize!$F$8+HS!B151*Inittialize!$F$9+HS!B152*Inittialize!$F$10+HS!B153*Inittialize!$F$11+HS!B154*Inittialize!$F$12+HS!B145*Inittialize!$F$3)</f>
        <v>-0.5454308534545258</v>
      </c>
      <c r="C144" s="343">
        <f>SUM(HS!C146*Inittialize!$F$4+HS!C147*Inittialize!$F$5+HS!C148*Inittialize!$F$6+HS!C149*Inittialize!$F$7+HS!C150*Inittialize!$F$8+HS!C151*Inittialize!$F$9+HS!C152*Inittialize!$F$10+HS!C153*Inittialize!$F$11+HS!C154*Inittialize!$F$12+HS!C145*Inittialize!$F$3)</f>
        <v>-0.44317438281710964</v>
      </c>
      <c r="D144" s="343">
        <f>SUM(HS!D146*Inittialize!$F$4+HS!D147*Inittialize!$F$5+HS!D148*Inittialize!$F$6+HS!D149*Inittialize!$F$7+HS!D150*Inittialize!$F$8+HS!D151*Inittialize!$F$9+HS!D152*Inittialize!$F$10+HS!D153*Inittialize!$F$11+HS!D154*Inittialize!$F$12+HS!D145*Inittialize!$F$3)</f>
        <v>-0.43850877887023798</v>
      </c>
      <c r="E144" s="343">
        <f>SUM(HS!E146*Inittialize!$F$4+HS!E147*Inittialize!$F$5+HS!E148*Inittialize!$F$6+HS!E149*Inittialize!$F$7+HS!E150*Inittialize!$F$8+HS!E151*Inittialize!$F$9+HS!E152*Inittialize!$F$10+HS!E153*Inittialize!$F$11+HS!E154*Inittialize!$F$12+HS!E145*Inittialize!$F$3)</f>
        <v>-0.44505401621688401</v>
      </c>
      <c r="F144" s="343">
        <f>SUM(HS!F146*Inittialize!$F$4+HS!F147*Inittialize!$F$5+HS!F148*Inittialize!$F$6+HS!F149*Inittialize!$F$7+HS!F150*Inittialize!$F$8+HS!F151*Inittialize!$F$9+HS!F152*Inittialize!$F$10+HS!F153*Inittialize!$F$11+HS!F154*Inittialize!$F$12+HS!F145*Inittialize!$F$3)</f>
        <v>-0.44105508762999762</v>
      </c>
      <c r="G144" s="343">
        <f>SUM(HS!G146*Inittialize!$F$4+HS!G147*Inittialize!$F$5+HS!G148*Inittialize!$F$6+HS!G149*Inittialize!$F$7+HS!G150*Inittialize!$F$8+HS!G151*Inittialize!$F$9+HS!G152*Inittialize!$F$10+HS!G153*Inittialize!$F$11+HS!G154*Inittialize!$F$12+HS!G145*Inittialize!$F$3)</f>
        <v>-0.42682205013130525</v>
      </c>
      <c r="H144" s="343">
        <f>SUM(HS!H146*Inittialize!$F$4+HS!H147*Inittialize!$F$5+HS!H148*Inittialize!$F$6+HS!H149*Inittialize!$F$7+HS!H150*Inittialize!$F$8+HS!H151*Inittialize!$F$9+HS!H152*Inittialize!$F$10+HS!H153*Inittialize!$F$11+HS!H154*Inittialize!$F$12+HS!H145*Inittialize!$F$3)</f>
        <v>-0.3395196094098446</v>
      </c>
      <c r="I144" s="343">
        <f>SUM(HS!I146*Inittialize!$F$4+HS!I147*Inittialize!$F$5+HS!I148*Inittialize!$F$6+HS!I149*Inittialize!$F$7+HS!I150*Inittialize!$F$8+HS!I151*Inittialize!$F$9+HS!I152*Inittialize!$F$10+HS!I153*Inittialize!$F$11+HS!I154*Inittialize!$F$12+HS!I145*Inittialize!$F$3)</f>
        <v>-0.3669531513342299</v>
      </c>
      <c r="J144" s="343">
        <f>SUM(HS!J146*Inittialize!$F$4+HS!J147*Inittialize!$F$5+HS!J148*Inittialize!$F$6+HS!J149*Inittialize!$F$7+HS!J150*Inittialize!$F$8+HS!J151*Inittialize!$F$9+HS!J152*Inittialize!$F$10+HS!J153*Inittialize!$F$11+HS!J154*Inittialize!$F$12+HS!J145*Inittialize!$F$3)</f>
        <v>-0.41259472421376076</v>
      </c>
      <c r="K144" s="343">
        <f>SUM(HS!K146*Inittialize!$F$4+HS!K147*Inittialize!$F$5+HS!K148*Inittialize!$F$6+HS!K149*Inittialize!$F$7+HS!K150*Inittialize!$F$8+HS!K151*Inittialize!$F$9+HS!K152*Inittialize!$F$10+HS!K153*Inittialize!$F$11+HS!K154*Inittialize!$F$12+HS!K145*Inittialize!$F$3)</f>
        <v>-0.51808389108871267</v>
      </c>
    </row>
    <row r="145" spans="1:11" x14ac:dyDescent="0.3">
      <c r="A145">
        <v>20</v>
      </c>
      <c r="B145" s="343">
        <f>SUM(HS!B147*Inittialize!$F$4+HS!B148*Inittialize!$F$5+HS!B149*Inittialize!$F$6+HS!B150*Inittialize!$F$7+HS!B151*Inittialize!$F$8+HS!B152*Inittialize!$F$9+HS!B153*Inittialize!$F$10+HS!B154*Inittialize!$F$11+HS!B155*Inittialize!$F$12+HS!B146*Inittialize!$F$3)</f>
        <v>-0.51971754456469177</v>
      </c>
      <c r="C145" s="343">
        <f>SUM(HS!C147*Inittialize!$F$4+HS!C148*Inittialize!$F$5+HS!C149*Inittialize!$F$6+HS!C150*Inittialize!$F$7+HS!C151*Inittialize!$F$8+HS!C152*Inittialize!$F$9+HS!C153*Inittialize!$F$10+HS!C154*Inittialize!$F$11+HS!C155*Inittialize!$F$12+HS!C146*Inittialize!$F$3)</f>
        <v>-0.41455289302374626</v>
      </c>
      <c r="D145" s="343">
        <f>SUM(HS!D147*Inittialize!$F$4+HS!D148*Inittialize!$F$5+HS!D149*Inittialize!$F$6+HS!D150*Inittialize!$F$7+HS!D151*Inittialize!$F$8+HS!D152*Inittialize!$F$9+HS!D153*Inittialize!$F$10+HS!D154*Inittialize!$F$11+HS!D155*Inittialize!$F$12+HS!D146*Inittialize!$F$3)</f>
        <v>-0.41074063571208014</v>
      </c>
      <c r="E145" s="343">
        <f>SUM(HS!E147*Inittialize!$F$4+HS!E148*Inittialize!$F$5+HS!E149*Inittialize!$F$6+HS!E150*Inittialize!$F$7+HS!E151*Inittialize!$F$8+HS!E152*Inittialize!$F$9+HS!E153*Inittialize!$F$10+HS!E154*Inittialize!$F$11+HS!E155*Inittialize!$F$12+HS!E146*Inittialize!$F$3)</f>
        <v>-0.4181729491437069</v>
      </c>
      <c r="F145" s="343">
        <f>SUM(HS!F147*Inittialize!$F$4+HS!F148*Inittialize!$F$5+HS!F149*Inittialize!$F$6+HS!F150*Inittialize!$F$7+HS!F151*Inittialize!$F$8+HS!F152*Inittialize!$F$9+HS!F153*Inittialize!$F$10+HS!F154*Inittialize!$F$11+HS!F155*Inittialize!$F$12+HS!F146*Inittialize!$F$3)</f>
        <v>-0.41494401934743752</v>
      </c>
      <c r="G145" s="343">
        <f>SUM(HS!G147*Inittialize!$F$4+HS!G148*Inittialize!$F$5+HS!G149*Inittialize!$F$6+HS!G150*Inittialize!$F$7+HS!G151*Inittialize!$F$8+HS!G152*Inittialize!$F$9+HS!G153*Inittialize!$F$10+HS!G154*Inittialize!$F$11+HS!G155*Inittialize!$F$12+HS!G146*Inittialize!$F$3)</f>
        <v>-0.40334937685888633</v>
      </c>
      <c r="H145" s="343">
        <f>SUM(HS!H147*Inittialize!$F$4+HS!H148*Inittialize!$F$5+HS!H149*Inittialize!$F$6+HS!H150*Inittialize!$F$7+HS!H151*Inittialize!$F$8+HS!H152*Inittialize!$F$9+HS!H153*Inittialize!$F$10+HS!H154*Inittialize!$F$11+HS!H155*Inittialize!$F$12+HS!H146*Inittialize!$F$3)</f>
        <v>-0.3213752943194127</v>
      </c>
      <c r="I145" s="343">
        <f>SUM(HS!I147*Inittialize!$F$4+HS!I148*Inittialize!$F$5+HS!I149*Inittialize!$F$6+HS!I150*Inittialize!$F$7+HS!I151*Inittialize!$F$8+HS!I152*Inittialize!$F$9+HS!I153*Inittialize!$F$10+HS!I154*Inittialize!$F$11+HS!I155*Inittialize!$F$12+HS!I146*Inittialize!$F$3)</f>
        <v>-0.35093893283822203</v>
      </c>
      <c r="J145" s="343">
        <f>SUM(HS!J147*Inittialize!$F$4+HS!J148*Inittialize!$F$5+HS!J149*Inittialize!$F$6+HS!J150*Inittialize!$F$7+HS!J151*Inittialize!$F$8+HS!J152*Inittialize!$F$9+HS!J153*Inittialize!$F$10+HS!J154*Inittialize!$F$11+HS!J155*Inittialize!$F$12+HS!J146*Inittialize!$F$3)</f>
        <v>-0.38490346848624718</v>
      </c>
      <c r="K145" s="343">
        <f>SUM(HS!K147*Inittialize!$F$4+HS!K148*Inittialize!$F$5+HS!K149*Inittialize!$F$6+HS!K150*Inittialize!$F$7+HS!K151*Inittialize!$F$8+HS!K152*Inittialize!$F$9+HS!K153*Inittialize!$F$10+HS!K154*Inittialize!$F$11+HS!K155*Inittialize!$F$12+HS!K146*Inittialize!$F$3)</f>
        <v>-0.4391161443290561</v>
      </c>
    </row>
    <row r="146" spans="1:11" x14ac:dyDescent="0.3">
      <c r="A146">
        <v>21</v>
      </c>
      <c r="B146" s="343">
        <f>SUM(HS!B148*Inittialize!$F$4+HS!B149*Inittialize!$F$5+HS!B150*Inittialize!$F$6+HS!B151*Inittialize!$F$7+HS!B152*Inittialize!$F$8+HS!B153*Inittialize!$F$9+HS!B154*Inittialize!$F$10+HS!B155*Inittialize!$F$11+HS!B156*Inittialize!$F$12+HS!B147*Inittialize!$F$3)</f>
        <v>-0.44074979780503526</v>
      </c>
      <c r="C146" s="343">
        <f>SUM(HS!C148*Inittialize!$F$4+HS!C149*Inittialize!$F$5+HS!C150*Inittialize!$F$6+HS!C151*Inittialize!$F$7+HS!C152*Inittialize!$F$8+HS!C153*Inittialize!$F$9+HS!C154*Inittialize!$F$10+HS!C155*Inittialize!$F$11+HS!C156*Inittialize!$F$12+HS!C147*Inittialize!$F$3)</f>
        <v>-0.38732362736852477</v>
      </c>
      <c r="D146" s="343">
        <f>SUM(HS!D148*Inittialize!$F$4+HS!D149*Inittialize!$F$5+HS!D150*Inittialize!$F$6+HS!D151*Inittialize!$F$7+HS!D152*Inittialize!$F$8+HS!D153*Inittialize!$F$9+HS!D154*Inittialize!$F$10+HS!D155*Inittialize!$F$11+HS!D156*Inittialize!$F$12+HS!D147*Inittialize!$F$3)</f>
        <v>-0.38427148739709915</v>
      </c>
      <c r="E146" s="343">
        <f>SUM(HS!E148*Inittialize!$F$4+HS!E149*Inittialize!$F$5+HS!E150*Inittialize!$F$6+HS!E151*Inittialize!$F$7+HS!E152*Inittialize!$F$8+HS!E153*Inittialize!$F$9+HS!E154*Inittialize!$F$10+HS!E155*Inittialize!$F$11+HS!E156*Inittialize!$F$12+HS!E147*Inittialize!$F$3)</f>
        <v>-0.39250386290507289</v>
      </c>
      <c r="F146" s="343">
        <f>SUM(HS!F148*Inittialize!$F$4+HS!F149*Inittialize!$F$5+HS!F150*Inittialize!$F$6+HS!F151*Inittialize!$F$7+HS!F152*Inittialize!$F$8+HS!F153*Inittialize!$F$9+HS!F154*Inittialize!$F$10+HS!F155*Inittialize!$F$11+HS!F156*Inittialize!$F$12+HS!F147*Inittialize!$F$3)</f>
        <v>-0.38996413317711753</v>
      </c>
      <c r="G146" s="343">
        <f>SUM(HS!G148*Inittialize!$F$4+HS!G149*Inittialize!$F$5+HS!G150*Inittialize!$F$6+HS!G151*Inittialize!$F$7+HS!G152*Inittialize!$F$8+HS!G153*Inittialize!$F$9+HS!G154*Inittialize!$F$10+HS!G155*Inittialize!$F$11+HS!G156*Inittialize!$F$12+HS!G147*Inittialize!$F$3)</f>
        <v>-0.38092708697640476</v>
      </c>
      <c r="H146" s="343">
        <f>SUM(HS!H148*Inittialize!$F$4+HS!H149*Inittialize!$F$5+HS!H150*Inittialize!$F$6+HS!H151*Inittialize!$F$7+HS!H152*Inittialize!$F$8+HS!H153*Inittialize!$F$9+HS!H154*Inittialize!$F$10+HS!H155*Inittialize!$F$11+HS!H156*Inittialize!$F$12+HS!H147*Inittialize!$F$3)</f>
        <v>-0.30428136261891797</v>
      </c>
      <c r="I146" s="343">
        <f>SUM(HS!I148*Inittialize!$F$4+HS!I149*Inittialize!$F$5+HS!I150*Inittialize!$F$6+HS!I151*Inittialize!$F$7+HS!I152*Inittialize!$F$8+HS!I153*Inittialize!$F$9+HS!I154*Inittialize!$F$10+HS!I155*Inittialize!$F$11+HS!I156*Inittialize!$F$12+HS!I147*Inittialize!$F$3)</f>
        <v>-0.33492471434221421</v>
      </c>
      <c r="J146" s="343">
        <f>SUM(HS!J148*Inittialize!$F$4+HS!J149*Inittialize!$F$5+HS!J150*Inittialize!$F$6+HS!J151*Inittialize!$F$7+HS!J152*Inittialize!$F$8+HS!J153*Inittialize!$F$9+HS!J154*Inittialize!$F$10+HS!J155*Inittialize!$F$11+HS!J156*Inittialize!$F$12+HS!J147*Inittialize!$F$3)</f>
        <v>-0.37086719682791891</v>
      </c>
      <c r="K146" s="343">
        <f>SUM(HS!K148*Inittialize!$F$4+HS!K149*Inittialize!$F$5+HS!K150*Inittialize!$F$6+HS!K151*Inittialize!$F$7+HS!K152*Inittialize!$F$8+HS!K153*Inittialize!$F$9+HS!K154*Inittialize!$F$10+HS!K155*Inittialize!$F$11+HS!K156*Inittialize!$F$12+HS!K147*Inittialize!$F$3)</f>
        <v>-0.41340283543922207</v>
      </c>
    </row>
    <row r="147" spans="1:11" x14ac:dyDescent="0.3">
      <c r="A147">
        <v>22</v>
      </c>
      <c r="B147">
        <f>B115</f>
        <v>-0.69498195510467564</v>
      </c>
      <c r="C147">
        <f t="shared" ref="C147:K147" si="12">C115</f>
        <v>-0.64537193969934437</v>
      </c>
      <c r="D147">
        <f t="shared" si="12"/>
        <v>-0.64253780972587782</v>
      </c>
      <c r="E147">
        <f t="shared" si="12"/>
        <v>-0.63958917649104974</v>
      </c>
      <c r="F147">
        <f t="shared" si="12"/>
        <v>-0.63704944676309438</v>
      </c>
      <c r="G147">
        <f t="shared" si="12"/>
        <v>-0.62801240056238161</v>
      </c>
      <c r="H147">
        <f t="shared" si="12"/>
        <v>-0.56826126528899534</v>
      </c>
      <c r="I147">
        <f t="shared" si="12"/>
        <v>-0.59671580617491327</v>
      </c>
      <c r="J147">
        <f t="shared" si="12"/>
        <v>-0.63009096848306756</v>
      </c>
      <c r="K147">
        <f t="shared" si="12"/>
        <v>-0.66958834719356342</v>
      </c>
    </row>
    <row r="148" spans="1:11" x14ac:dyDescent="0.3">
      <c r="A148">
        <v>23</v>
      </c>
      <c r="B148">
        <f t="shared" ref="B148:K156" si="13">B116</f>
        <v>-0.71676895831148446</v>
      </c>
      <c r="C148">
        <f t="shared" si="13"/>
        <v>-0.66168802251609049</v>
      </c>
      <c r="D148">
        <f t="shared" si="13"/>
        <v>-0.65885389254262394</v>
      </c>
      <c r="E148">
        <f t="shared" si="13"/>
        <v>-0.65590525930779586</v>
      </c>
      <c r="F148">
        <f t="shared" si="13"/>
        <v>-0.65336552957984051</v>
      </c>
      <c r="G148">
        <f t="shared" si="13"/>
        <v>-0.64432848337912774</v>
      </c>
      <c r="H148">
        <f t="shared" si="13"/>
        <v>-0.59909974633978136</v>
      </c>
      <c r="I148">
        <f t="shared" si="13"/>
        <v>-0.62552182001956225</v>
      </c>
      <c r="J148">
        <f t="shared" si="13"/>
        <v>-0.65651304216284845</v>
      </c>
      <c r="K148">
        <f t="shared" si="13"/>
        <v>-0.69318917953688031</v>
      </c>
    </row>
    <row r="149" spans="1:11" x14ac:dyDescent="0.3">
      <c r="A149">
        <v>24</v>
      </c>
      <c r="B149">
        <f t="shared" si="13"/>
        <v>-0.73699974700352133</v>
      </c>
      <c r="C149">
        <f t="shared" si="13"/>
        <v>-0.67800410533283662</v>
      </c>
      <c r="D149">
        <f t="shared" si="13"/>
        <v>-0.67516997535936996</v>
      </c>
      <c r="E149">
        <f t="shared" si="13"/>
        <v>-0.67222134212454199</v>
      </c>
      <c r="F149">
        <f t="shared" si="13"/>
        <v>-0.66968161239658663</v>
      </c>
      <c r="G149">
        <f t="shared" si="13"/>
        <v>-0.66064456619587375</v>
      </c>
      <c r="H149">
        <f t="shared" si="13"/>
        <v>-0.62773547874408275</v>
      </c>
      <c r="I149">
        <f t="shared" si="13"/>
        <v>-0.65227026144673639</v>
      </c>
      <c r="J149">
        <f t="shared" si="13"/>
        <v>-0.68104782486550219</v>
      </c>
      <c r="K149">
        <f t="shared" si="13"/>
        <v>-0.71510423814138879</v>
      </c>
    </row>
    <row r="150" spans="1:11" x14ac:dyDescent="0.3">
      <c r="A150">
        <v>25</v>
      </c>
      <c r="B150">
        <f t="shared" si="13"/>
        <v>-0.75578547936041274</v>
      </c>
      <c r="C150">
        <f t="shared" si="13"/>
        <v>-0.69432018814958274</v>
      </c>
      <c r="D150">
        <f t="shared" si="13"/>
        <v>-0.69148605817611608</v>
      </c>
      <c r="E150">
        <f t="shared" si="13"/>
        <v>-0.688537424941288</v>
      </c>
      <c r="F150">
        <f t="shared" si="13"/>
        <v>-0.68599769521333265</v>
      </c>
      <c r="G150">
        <f t="shared" si="13"/>
        <v>-0.67696064901261988</v>
      </c>
      <c r="H150">
        <f t="shared" si="13"/>
        <v>-0.65432580169093391</v>
      </c>
      <c r="I150">
        <f t="shared" si="13"/>
        <v>-0.67710809991482657</v>
      </c>
      <c r="J150">
        <f t="shared" si="13"/>
        <v>-0.70383012308939485</v>
      </c>
      <c r="K150">
        <f t="shared" si="13"/>
        <v>-0.73545393541700388</v>
      </c>
    </row>
    <row r="151" spans="1:11" x14ac:dyDescent="0.3">
      <c r="A151">
        <v>26</v>
      </c>
      <c r="B151">
        <f t="shared" si="13"/>
        <v>-0.77210156217715875</v>
      </c>
      <c r="C151">
        <f t="shared" si="13"/>
        <v>-0.71063627096632875</v>
      </c>
      <c r="D151">
        <f t="shared" si="13"/>
        <v>-0.70780214099286221</v>
      </c>
      <c r="E151">
        <f t="shared" si="13"/>
        <v>-0.70485350775803424</v>
      </c>
      <c r="F151">
        <f t="shared" si="13"/>
        <v>-0.70231377803007877</v>
      </c>
      <c r="G151">
        <f t="shared" si="13"/>
        <v>-0.69327673182936589</v>
      </c>
      <c r="H151">
        <f t="shared" si="13"/>
        <v>-0.67901681585586726</v>
      </c>
      <c r="I151">
        <f t="shared" si="13"/>
        <v>-0.70017180706376769</v>
      </c>
      <c r="J151">
        <f t="shared" si="13"/>
        <v>-0.72498511429729517</v>
      </c>
      <c r="K151">
        <f t="shared" si="13"/>
        <v>-0.75435008288721794</v>
      </c>
    </row>
    <row r="152" spans="1:11" x14ac:dyDescent="0.3">
      <c r="A152">
        <v>27</v>
      </c>
      <c r="B152">
        <f t="shared" si="13"/>
        <v>-0.79698874795718289</v>
      </c>
      <c r="C152">
        <f t="shared" si="13"/>
        <v>-0.74859144603733629</v>
      </c>
      <c r="D152">
        <f t="shared" si="13"/>
        <v>-0.74694897739234545</v>
      </c>
      <c r="E152">
        <f t="shared" si="13"/>
        <v>-0.74523490632358347</v>
      </c>
      <c r="F152">
        <f t="shared" si="13"/>
        <v>-0.74374877455721822</v>
      </c>
      <c r="G152">
        <f t="shared" si="13"/>
        <v>-0.73855278325923857</v>
      </c>
      <c r="H152">
        <f t="shared" si="13"/>
        <v>-0.72754593909861887</v>
      </c>
      <c r="I152">
        <f t="shared" si="13"/>
        <v>-0.7288877906561031</v>
      </c>
      <c r="J152">
        <f t="shared" si="13"/>
        <v>-0.75178669898347494</v>
      </c>
      <c r="K152">
        <f t="shared" si="13"/>
        <v>-0.77923726866724208</v>
      </c>
    </row>
    <row r="153" spans="1:11" x14ac:dyDescent="0.3">
      <c r="A153">
        <v>28</v>
      </c>
      <c r="B153">
        <f t="shared" si="13"/>
        <v>-0.83044703670048492</v>
      </c>
      <c r="C153">
        <f t="shared" si="13"/>
        <v>-0.79692410959870474</v>
      </c>
      <c r="D153">
        <f t="shared" si="13"/>
        <v>-0.79613291582680912</v>
      </c>
      <c r="E153">
        <f t="shared" si="13"/>
        <v>-0.79530384908091767</v>
      </c>
      <c r="F153">
        <f t="shared" si="13"/>
        <v>-0.79458771610516921</v>
      </c>
      <c r="G153">
        <f t="shared" si="13"/>
        <v>-0.79200318690989668</v>
      </c>
      <c r="H153">
        <f t="shared" si="13"/>
        <v>-0.78667482872790961</v>
      </c>
      <c r="I153">
        <f t="shared" si="13"/>
        <v>-0.78524498772677709</v>
      </c>
      <c r="J153">
        <f t="shared" si="13"/>
        <v>-0.78781870224549266</v>
      </c>
      <c r="K153">
        <f t="shared" si="13"/>
        <v>-0.81269555741054411</v>
      </c>
    </row>
    <row r="154" spans="1:11" x14ac:dyDescent="0.3">
      <c r="A154">
        <v>29</v>
      </c>
      <c r="B154">
        <f t="shared" si="13"/>
        <v>-0.87247642840706507</v>
      </c>
      <c r="C154">
        <f t="shared" si="13"/>
        <v>-0.85523026803892011</v>
      </c>
      <c r="D154">
        <f t="shared" si="13"/>
        <v>-0.85497689559217327</v>
      </c>
      <c r="E154">
        <f t="shared" si="13"/>
        <v>-0.85471020823339094</v>
      </c>
      <c r="F154">
        <f t="shared" si="13"/>
        <v>-0.85448047487728629</v>
      </c>
      <c r="G154">
        <f t="shared" si="13"/>
        <v>-0.85362794278134013</v>
      </c>
      <c r="H154">
        <f t="shared" si="13"/>
        <v>-0.85185182338734444</v>
      </c>
      <c r="I154">
        <f t="shared" si="13"/>
        <v>-0.85149191898584886</v>
      </c>
      <c r="J154">
        <f t="shared" si="13"/>
        <v>-0.85083260337328903</v>
      </c>
      <c r="K154">
        <f t="shared" si="13"/>
        <v>-0.85472494911712427</v>
      </c>
    </row>
    <row r="155" spans="1:11" x14ac:dyDescent="0.3">
      <c r="A155">
        <v>30</v>
      </c>
      <c r="B155">
        <f t="shared" si="13"/>
        <v>-0.92307692307692313</v>
      </c>
      <c r="C155">
        <f t="shared" si="13"/>
        <v>-0.92307692307692313</v>
      </c>
      <c r="D155">
        <f t="shared" si="13"/>
        <v>-0.92307692307692313</v>
      </c>
      <c r="E155">
        <f t="shared" si="13"/>
        <v>-0.92307692307692313</v>
      </c>
      <c r="F155">
        <f t="shared" si="13"/>
        <v>-0.92307692307692313</v>
      </c>
      <c r="G155">
        <f t="shared" si="13"/>
        <v>-0.92307692307692313</v>
      </c>
      <c r="H155">
        <f t="shared" si="13"/>
        <v>-0.92307692307692313</v>
      </c>
      <c r="I155">
        <f t="shared" si="13"/>
        <v>-0.92307692307692313</v>
      </c>
      <c r="J155">
        <f t="shared" si="13"/>
        <v>-0.92307692307692313</v>
      </c>
      <c r="K155">
        <f t="shared" si="13"/>
        <v>-0.92307692307692313</v>
      </c>
    </row>
    <row r="156" spans="1:11" x14ac:dyDescent="0.3">
      <c r="A156">
        <v>31</v>
      </c>
      <c r="B156">
        <f t="shared" si="13"/>
        <v>-1</v>
      </c>
      <c r="C156">
        <f t="shared" si="13"/>
        <v>-1</v>
      </c>
      <c r="D156">
        <f t="shared" si="13"/>
        <v>-1</v>
      </c>
      <c r="E156">
        <f t="shared" si="13"/>
        <v>-1</v>
      </c>
      <c r="F156">
        <f t="shared" si="13"/>
        <v>-1</v>
      </c>
      <c r="G156">
        <f t="shared" si="13"/>
        <v>-1</v>
      </c>
      <c r="H156">
        <f t="shared" si="13"/>
        <v>-1</v>
      </c>
      <c r="I156">
        <f t="shared" si="13"/>
        <v>-1</v>
      </c>
      <c r="J156">
        <f t="shared" si="13"/>
        <v>-1</v>
      </c>
      <c r="K156">
        <f t="shared" si="13"/>
        <v>-1</v>
      </c>
    </row>
  </sheetData>
  <sheetProtection sheet="1" objects="1" scenarios="1"/>
  <mergeCells count="3">
    <mergeCell ref="A53:K53"/>
    <mergeCell ref="A105:K105"/>
    <mergeCell ref="A1:U1"/>
  </mergeCells>
  <phoneticPr fontId="16" type="noConversion"/>
  <pageMargins left="0.7" right="0.7" top="0.75" bottom="0.75" header="0.3" footer="0.3"/>
  <pageSetup paperSize="9" orientation="landscape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X156"/>
  <sheetViews>
    <sheetView workbookViewId="0">
      <selection activeCell="A2" sqref="A2"/>
    </sheetView>
  </sheetViews>
  <sheetFormatPr defaultColWidth="8.796875" defaultRowHeight="15.6" x14ac:dyDescent="0.3"/>
  <cols>
    <col min="14" max="24" width="4" style="31" customWidth="1"/>
  </cols>
  <sheetData>
    <row r="1" spans="1:24" ht="25.8" x14ac:dyDescent="0.5">
      <c r="A1" s="575" t="s">
        <v>318</v>
      </c>
      <c r="B1" s="575"/>
      <c r="C1" s="575"/>
      <c r="D1" s="575"/>
      <c r="E1" s="575"/>
      <c r="F1" s="575"/>
      <c r="G1" s="575"/>
      <c r="H1" s="575"/>
      <c r="I1" s="575"/>
      <c r="J1" s="575"/>
      <c r="K1" s="575"/>
      <c r="L1" s="575"/>
      <c r="M1" s="575"/>
      <c r="N1" s="575"/>
      <c r="O1" s="575"/>
      <c r="P1" s="575"/>
      <c r="Q1" s="575"/>
      <c r="R1" s="575"/>
      <c r="S1" s="575"/>
      <c r="T1" s="575"/>
      <c r="U1" s="575"/>
      <c r="V1" s="575"/>
      <c r="W1" s="575"/>
      <c r="X1" s="575"/>
    </row>
    <row r="2" spans="1:24" x14ac:dyDescent="0.3">
      <c r="A2" t="s">
        <v>7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N2" s="31" t="s">
        <v>7</v>
      </c>
      <c r="O2" s="31">
        <v>1</v>
      </c>
      <c r="P2" s="31">
        <v>2</v>
      </c>
      <c r="Q2" s="31">
        <v>3</v>
      </c>
      <c r="R2" s="31">
        <v>4</v>
      </c>
      <c r="S2" s="31">
        <v>5</v>
      </c>
      <c r="T2" s="31">
        <v>6</v>
      </c>
      <c r="U2" s="31">
        <v>7</v>
      </c>
      <c r="V2" s="31">
        <v>8</v>
      </c>
      <c r="W2" s="31">
        <v>9</v>
      </c>
      <c r="X2" s="31">
        <v>10</v>
      </c>
    </row>
    <row r="3" spans="1:24" x14ac:dyDescent="0.3">
      <c r="A3">
        <v>4</v>
      </c>
      <c r="B3">
        <f>MAX(Hit!B3,Stand!B3)</f>
        <v>-0.38538530661686632</v>
      </c>
      <c r="C3">
        <f>MAX(Hit!C3,Stand!C3)</f>
        <v>-0.11491332761892138</v>
      </c>
      <c r="D3">
        <f>MAX(Hit!D3,Stand!D3)</f>
        <v>-8.261331429974432E-2</v>
      </c>
      <c r="E3">
        <f>MAX(Hit!E3,Stand!E3)</f>
        <v>-4.9367420106916929E-2</v>
      </c>
      <c r="F3">
        <f>MAX(Hit!F3,Stand!F3)</f>
        <v>-1.2379926519926553E-2</v>
      </c>
      <c r="G3">
        <f>MAX(Hit!G3,Stand!G3)</f>
        <v>1.1130417280979743E-2</v>
      </c>
      <c r="H3">
        <f>MAX(Hit!H3,Stand!H3)</f>
        <v>-8.8279201058463694E-2</v>
      </c>
      <c r="I3">
        <f>MAX(Hit!I3,Stand!I3)</f>
        <v>-0.15933415266020512</v>
      </c>
      <c r="J3">
        <f>MAX(Hit!J3,Stand!J3)</f>
        <v>-0.24066617915336552</v>
      </c>
      <c r="K3">
        <f>MAX(Hit!K3,Stand!K3)</f>
        <v>-0.33509986436351102</v>
      </c>
      <c r="N3" s="31">
        <v>4</v>
      </c>
      <c r="O3" s="31" t="str">
        <f>IF(B3=Stand!B3,"S","H")</f>
        <v>H</v>
      </c>
      <c r="P3" s="31" t="str">
        <f>IF(C3=Stand!C3,"S","H")</f>
        <v>H</v>
      </c>
      <c r="Q3" s="31" t="str">
        <f>IF(D3=Stand!D3,"S","H")</f>
        <v>H</v>
      </c>
      <c r="R3" s="31" t="str">
        <f>IF(E3=Stand!E3,"S","H")</f>
        <v>H</v>
      </c>
      <c r="S3" s="31" t="str">
        <f>IF(F3=Stand!F3,"S","H")</f>
        <v>H</v>
      </c>
      <c r="T3" s="31" t="str">
        <f>IF(G3=Stand!G3,"S","H")</f>
        <v>H</v>
      </c>
      <c r="U3" s="31" t="str">
        <f>IF(H3=Stand!H3,"S","H")</f>
        <v>H</v>
      </c>
      <c r="V3" s="31" t="str">
        <f>IF(I3=Stand!I3,"S","H")</f>
        <v>H</v>
      </c>
      <c r="W3" s="31" t="str">
        <f>IF(J3=Stand!J3,"S","H")</f>
        <v>H</v>
      </c>
      <c r="X3" s="31" t="str">
        <f>IF(K3=Stand!K3,"S","H")</f>
        <v>H</v>
      </c>
    </row>
    <row r="4" spans="1:24" x14ac:dyDescent="0.3">
      <c r="A4">
        <v>5</v>
      </c>
      <c r="B4">
        <f>MAX(Hit!B4,Stand!B4)</f>
        <v>-0.40632230211141918</v>
      </c>
      <c r="C4">
        <f>MAX(Hit!C4,Stand!C4)</f>
        <v>-0.12821556706374751</v>
      </c>
      <c r="D4">
        <f>MAX(Hit!D4,Stand!D4)</f>
        <v>-9.5310227261489827E-2</v>
      </c>
      <c r="E4">
        <f>MAX(Hit!E4,Stand!E4)</f>
        <v>-6.1479464199694266E-2</v>
      </c>
      <c r="F4">
        <f>MAX(Hit!F4,Stand!F4)</f>
        <v>-2.3978970391859797E-2</v>
      </c>
      <c r="G4">
        <f>MAX(Hit!G4,Stand!G4)</f>
        <v>-1.1863378384402296E-3</v>
      </c>
      <c r="H4">
        <f>MAX(Hit!H4,Stand!H4)</f>
        <v>-0.11944744188414852</v>
      </c>
      <c r="I4">
        <f>MAX(Hit!I4,Stand!I4)</f>
        <v>-0.18809330390318521</v>
      </c>
      <c r="J4">
        <f>MAX(Hit!J4,Stand!J4)</f>
        <v>-0.2666150533579591</v>
      </c>
      <c r="K4">
        <f>MAX(Hit!K4,Stand!K4)</f>
        <v>-0.3577434525808979</v>
      </c>
      <c r="N4" s="31">
        <v>5</v>
      </c>
      <c r="O4" s="31" t="str">
        <f>IF(B4=Stand!B4,"S","H")</f>
        <v>H</v>
      </c>
      <c r="P4" s="31" t="str">
        <f>IF(C4=Stand!C4,"S","H")</f>
        <v>H</v>
      </c>
      <c r="Q4" s="31" t="str">
        <f>IF(D4=Stand!D4,"S","H")</f>
        <v>H</v>
      </c>
      <c r="R4" s="31" t="str">
        <f>IF(E4=Stand!E4,"S","H")</f>
        <v>H</v>
      </c>
      <c r="S4" s="31" t="str">
        <f>IF(F4=Stand!F4,"S","H")</f>
        <v>H</v>
      </c>
      <c r="T4" s="31" t="str">
        <f>IF(G4=Stand!G4,"S","H")</f>
        <v>H</v>
      </c>
      <c r="U4" s="31" t="str">
        <f>IF(H4=Stand!H4,"S","H")</f>
        <v>H</v>
      </c>
      <c r="V4" s="31" t="str">
        <f>IF(I4=Stand!I4,"S","H")</f>
        <v>H</v>
      </c>
      <c r="W4" s="31" t="str">
        <f>IF(J4=Stand!J4,"S","H")</f>
        <v>H</v>
      </c>
      <c r="X4" s="31" t="str">
        <f>IF(K4=Stand!K4,"S","H")</f>
        <v>H</v>
      </c>
    </row>
    <row r="5" spans="1:24" x14ac:dyDescent="0.3">
      <c r="A5">
        <v>6</v>
      </c>
      <c r="B5">
        <f>MAX(Hit!B5,Stand!B5)</f>
        <v>-0.4196869034710109</v>
      </c>
      <c r="C5">
        <f>MAX(Hit!C5,Stand!C5)</f>
        <v>-0.14075911746001996</v>
      </c>
      <c r="D5">
        <f>MAX(Hit!D5,Stand!D5)</f>
        <v>-0.10729107800860832</v>
      </c>
      <c r="E5">
        <f>MAX(Hit!E5,Stand!E5)</f>
        <v>-7.2917141926387333E-2</v>
      </c>
      <c r="F5">
        <f>MAX(Hit!F5,Stand!F5)</f>
        <v>-3.4915973330102358E-2</v>
      </c>
      <c r="G5">
        <f>MAX(Hit!G5,Stand!G5)</f>
        <v>-1.3005835529874346E-2</v>
      </c>
      <c r="H5">
        <f>MAX(Hit!H5,Stand!H5)</f>
        <v>-0.15193270723669947</v>
      </c>
      <c r="I5">
        <f>MAX(Hit!I5,Stand!I5)</f>
        <v>-0.21724188132078476</v>
      </c>
      <c r="J5">
        <f>MAX(Hit!J5,Stand!J5)</f>
        <v>-0.29264070019772603</v>
      </c>
      <c r="K5">
        <f>MAX(Hit!K5,Stand!K5)</f>
        <v>-0.38050766229289545</v>
      </c>
      <c r="N5" s="31">
        <v>6</v>
      </c>
      <c r="O5" s="31" t="str">
        <f>IF(B5=Stand!B5,"S","H")</f>
        <v>H</v>
      </c>
      <c r="P5" s="31" t="str">
        <f>IF(C5=Stand!C5,"S","H")</f>
        <v>H</v>
      </c>
      <c r="Q5" s="31" t="str">
        <f>IF(D5=Stand!D5,"S","H")</f>
        <v>H</v>
      </c>
      <c r="R5" s="31" t="str">
        <f>IF(E5=Stand!E5,"S","H")</f>
        <v>H</v>
      </c>
      <c r="S5" s="31" t="str">
        <f>IF(F5=Stand!F5,"S","H")</f>
        <v>H</v>
      </c>
      <c r="T5" s="31" t="str">
        <f>IF(G5=Stand!G5,"S","H")</f>
        <v>H</v>
      </c>
      <c r="U5" s="31" t="str">
        <f>IF(H5=Stand!H5,"S","H")</f>
        <v>H</v>
      </c>
      <c r="V5" s="31" t="str">
        <f>IF(I5=Stand!I5,"S","H")</f>
        <v>H</v>
      </c>
      <c r="W5" s="31" t="str">
        <f>IF(J5=Stand!J5,"S","H")</f>
        <v>H</v>
      </c>
      <c r="X5" s="31" t="str">
        <f>IF(K5=Stand!K5,"S","H")</f>
        <v>H</v>
      </c>
    </row>
    <row r="6" spans="1:24" x14ac:dyDescent="0.3">
      <c r="A6">
        <v>7</v>
      </c>
      <c r="B6">
        <f>MAX(Hit!B6,Stand!B6)</f>
        <v>-0.39971038372569107</v>
      </c>
      <c r="C6">
        <f>MAX(Hit!C6,Stand!C6)</f>
        <v>-0.10918342786661635</v>
      </c>
      <c r="D6">
        <f>MAX(Hit!D6,Stand!D6)</f>
        <v>-7.6582981904463526E-2</v>
      </c>
      <c r="E6">
        <f>MAX(Hit!E6,Stand!E6)</f>
        <v>-4.302179400434189E-2</v>
      </c>
      <c r="F6">
        <f>MAX(Hit!F6,Stand!F6)</f>
        <v>-7.271360902941058E-3</v>
      </c>
      <c r="G6">
        <f>MAX(Hit!G6,Stand!G6)</f>
        <v>2.9185342353860819E-2</v>
      </c>
      <c r="H6">
        <f>MAX(Hit!H6,Stand!H6)</f>
        <v>-6.8807799580427792E-2</v>
      </c>
      <c r="I6">
        <f>MAX(Hit!I6,Stand!I6)</f>
        <v>-0.21060476872434969</v>
      </c>
      <c r="J6">
        <f>MAX(Hit!J6,Stand!J6)</f>
        <v>-0.28536544048687673</v>
      </c>
      <c r="K6">
        <f>MAX(Hit!K6,Stand!K6)</f>
        <v>-0.36507789921394673</v>
      </c>
      <c r="N6" s="31">
        <v>7</v>
      </c>
      <c r="O6" s="31" t="str">
        <f>IF(B6=Stand!B6,"S","H")</f>
        <v>H</v>
      </c>
      <c r="P6" s="31" t="str">
        <f>IF(C6=Stand!C6,"S","H")</f>
        <v>H</v>
      </c>
      <c r="Q6" s="31" t="str">
        <f>IF(D6=Stand!D6,"S","H")</f>
        <v>H</v>
      </c>
      <c r="R6" s="31" t="str">
        <f>IF(E6=Stand!E6,"S","H")</f>
        <v>H</v>
      </c>
      <c r="S6" s="31" t="str">
        <f>IF(F6=Stand!F6,"S","H")</f>
        <v>H</v>
      </c>
      <c r="T6" s="31" t="str">
        <f>IF(G6=Stand!G6,"S","H")</f>
        <v>H</v>
      </c>
      <c r="U6" s="31" t="str">
        <f>IF(H6=Stand!H6,"S","H")</f>
        <v>H</v>
      </c>
      <c r="V6" s="31" t="str">
        <f>IF(I6=Stand!I6,"S","H")</f>
        <v>H</v>
      </c>
      <c r="W6" s="31" t="str">
        <f>IF(J6=Stand!J6,"S","H")</f>
        <v>H</v>
      </c>
      <c r="X6" s="31" t="str">
        <f>IF(K6=Stand!K6,"S","H")</f>
        <v>H</v>
      </c>
    </row>
    <row r="7" spans="1:24" x14ac:dyDescent="0.3">
      <c r="A7">
        <v>8</v>
      </c>
      <c r="B7">
        <f>MAX(Hit!B7,Stand!B7)</f>
        <v>-0.33034033459070078</v>
      </c>
      <c r="C7">
        <f>MAX(Hit!C7,Stand!C7)</f>
        <v>-2.1798188008805668E-2</v>
      </c>
      <c r="D7">
        <f>MAX(Hit!D7,Stand!D7)</f>
        <v>8.0052625306547553E-3</v>
      </c>
      <c r="E7">
        <f>MAX(Hit!E7,Stand!E7)</f>
        <v>3.8784473277208804E-2</v>
      </c>
      <c r="F7">
        <f>MAX(Hit!F7,Stand!F7)</f>
        <v>7.0804635983033687E-2</v>
      </c>
      <c r="G7">
        <f>MAX(Hit!G7,Stand!G7)</f>
        <v>0.11496015009622315</v>
      </c>
      <c r="H7">
        <f>MAX(Hit!H7,Stand!H7)</f>
        <v>8.2207439363742862E-2</v>
      </c>
      <c r="I7">
        <f>MAX(Hit!I7,Stand!I7)</f>
        <v>-5.9898275658656276E-2</v>
      </c>
      <c r="J7">
        <f>MAX(Hit!J7,Stand!J7)</f>
        <v>-0.21018633199821768</v>
      </c>
      <c r="K7">
        <f>MAX(Hit!K7,Stand!K7)</f>
        <v>-0.30177738614031369</v>
      </c>
      <c r="N7" s="31">
        <v>8</v>
      </c>
      <c r="O7" s="31" t="str">
        <f>IF(B7=Stand!B7,"S","H")</f>
        <v>H</v>
      </c>
      <c r="P7" s="31" t="str">
        <f>IF(C7=Stand!C7,"S","H")</f>
        <v>H</v>
      </c>
      <c r="Q7" s="31" t="str">
        <f>IF(D7=Stand!D7,"S","H")</f>
        <v>H</v>
      </c>
      <c r="R7" s="31" t="str">
        <f>IF(E7=Stand!E7,"S","H")</f>
        <v>H</v>
      </c>
      <c r="S7" s="31" t="str">
        <f>IF(F7=Stand!F7,"S","H")</f>
        <v>H</v>
      </c>
      <c r="T7" s="31" t="str">
        <f>IF(G7=Stand!G7,"S","H")</f>
        <v>H</v>
      </c>
      <c r="U7" s="31" t="str">
        <f>IF(H7=Stand!H7,"S","H")</f>
        <v>H</v>
      </c>
      <c r="V7" s="31" t="str">
        <f>IF(I7=Stand!I7,"S","H")</f>
        <v>H</v>
      </c>
      <c r="W7" s="31" t="str">
        <f>IF(J7=Stand!J7,"S","H")</f>
        <v>H</v>
      </c>
      <c r="X7" s="31" t="str">
        <f>IF(K7=Stand!K7,"S","H")</f>
        <v>H</v>
      </c>
    </row>
    <row r="8" spans="1:24" x14ac:dyDescent="0.3">
      <c r="A8">
        <v>9</v>
      </c>
      <c r="B8">
        <f>MAX(Hit!B8,Stand!B8)</f>
        <v>-0.25192476177072082</v>
      </c>
      <c r="C8">
        <f>MAX(Hit!C8,Stand!C8)</f>
        <v>7.4446037576340551E-2</v>
      </c>
      <c r="D8">
        <f>MAX(Hit!D8,Stand!D8)</f>
        <v>0.10126470173887686</v>
      </c>
      <c r="E8">
        <f>MAX(Hit!E8,Stand!E8)</f>
        <v>0.12898088119574178</v>
      </c>
      <c r="F8">
        <f>MAX(Hit!F8,Stand!F8)</f>
        <v>0.15803185626651722</v>
      </c>
      <c r="G8">
        <f>MAX(Hit!G8,Stand!G8)</f>
        <v>0.1960188392572787</v>
      </c>
      <c r="H8">
        <f>MAX(Hit!H8,Stand!H8)</f>
        <v>0.17186785993695267</v>
      </c>
      <c r="I8">
        <f>MAX(Hit!I8,Stand!I8)</f>
        <v>9.8376217435392543E-2</v>
      </c>
      <c r="J8">
        <f>MAX(Hit!J8,Stand!J8)</f>
        <v>-5.2178053462651766E-2</v>
      </c>
      <c r="K8">
        <f>MAX(Hit!K8,Stand!K8)</f>
        <v>-0.21343169035706566</v>
      </c>
      <c r="N8" s="31">
        <v>9</v>
      </c>
      <c r="O8" s="31" t="str">
        <f>IF(B8=Stand!B8,"S","H")</f>
        <v>H</v>
      </c>
      <c r="P8" s="31" t="str">
        <f>IF(C8=Stand!C8,"S","H")</f>
        <v>H</v>
      </c>
      <c r="Q8" s="31" t="str">
        <f>IF(D8=Stand!D8,"S","H")</f>
        <v>H</v>
      </c>
      <c r="R8" s="31" t="str">
        <f>IF(E8=Stand!E8,"S","H")</f>
        <v>H</v>
      </c>
      <c r="S8" s="31" t="str">
        <f>IF(F8=Stand!F8,"S","H")</f>
        <v>H</v>
      </c>
      <c r="T8" s="31" t="str">
        <f>IF(G8=Stand!G8,"S","H")</f>
        <v>H</v>
      </c>
      <c r="U8" s="31" t="str">
        <f>IF(H8=Stand!H8,"S","H")</f>
        <v>H</v>
      </c>
      <c r="V8" s="31" t="str">
        <f>IF(I8=Stand!I8,"S","H")</f>
        <v>H</v>
      </c>
      <c r="W8" s="31" t="str">
        <f>IF(J8=Stand!J8,"S","H")</f>
        <v>H</v>
      </c>
      <c r="X8" s="31" t="str">
        <f>IF(K8=Stand!K8,"S","H")</f>
        <v>H</v>
      </c>
    </row>
    <row r="9" spans="1:24" x14ac:dyDescent="0.3">
      <c r="A9">
        <v>10</v>
      </c>
      <c r="B9">
        <f>MAX(Hit!B9,Stand!B9)</f>
        <v>-0.14666789263035868</v>
      </c>
      <c r="C9">
        <f>MAX(Hit!C9,Stand!C9)</f>
        <v>0.18249999400904496</v>
      </c>
      <c r="D9">
        <f>MAX(Hit!D9,Stand!D9)</f>
        <v>0.206087975813941</v>
      </c>
      <c r="E9">
        <f>MAX(Hit!E9,Stand!E9)</f>
        <v>0.23047012189717697</v>
      </c>
      <c r="F9">
        <f>MAX(Hit!F9,Stand!F9)</f>
        <v>0.25625855450163382</v>
      </c>
      <c r="G9">
        <f>MAX(Hit!G9,Stand!G9)</f>
        <v>0.28779508429888423</v>
      </c>
      <c r="H9">
        <f>MAX(Hit!H9,Stand!H9)</f>
        <v>0.25690874433608657</v>
      </c>
      <c r="I9">
        <f>MAX(Hit!I9,Stand!I9)</f>
        <v>0.19795370833197615</v>
      </c>
      <c r="J9">
        <f>MAX(Hit!J9,Stand!J9)</f>
        <v>0.11652959106928383</v>
      </c>
      <c r="K9">
        <f>MAX(Hit!K9,Stand!K9)</f>
        <v>-4.4990260383612951E-2</v>
      </c>
      <c r="N9" s="31">
        <v>10</v>
      </c>
      <c r="O9" s="31" t="str">
        <f>IF(B9=Stand!B9,"S","H")</f>
        <v>H</v>
      </c>
      <c r="P9" s="31" t="str">
        <f>IF(C9=Stand!C9,"S","H")</f>
        <v>H</v>
      </c>
      <c r="Q9" s="31" t="str">
        <f>IF(D9=Stand!D9,"S","H")</f>
        <v>H</v>
      </c>
      <c r="R9" s="31" t="str">
        <f>IF(E9=Stand!E9,"S","H")</f>
        <v>H</v>
      </c>
      <c r="S9" s="31" t="str">
        <f>IF(F9=Stand!F9,"S","H")</f>
        <v>H</v>
      </c>
      <c r="T9" s="31" t="str">
        <f>IF(G9=Stand!G9,"S","H")</f>
        <v>H</v>
      </c>
      <c r="U9" s="31" t="str">
        <f>IF(H9=Stand!H9,"S","H")</f>
        <v>H</v>
      </c>
      <c r="V9" s="31" t="str">
        <f>IF(I9=Stand!I9,"S","H")</f>
        <v>H</v>
      </c>
      <c r="W9" s="31" t="str">
        <f>IF(J9=Stand!J9,"S","H")</f>
        <v>H</v>
      </c>
      <c r="X9" s="31" t="str">
        <f>IF(K9=Stand!K9,"S","H")</f>
        <v>H</v>
      </c>
    </row>
    <row r="10" spans="1:24" x14ac:dyDescent="0.3">
      <c r="A10">
        <v>11</v>
      </c>
      <c r="B10">
        <f>MAX(Hit!B10,Stand!B10)</f>
        <v>-4.1986836980868192E-2</v>
      </c>
      <c r="C10">
        <f>MAX(Hit!C10,Stand!C10)</f>
        <v>0.23835074945762985</v>
      </c>
      <c r="D10">
        <f>MAX(Hit!D10,Stand!D10)</f>
        <v>0.26032526728707978</v>
      </c>
      <c r="E10">
        <f>MAX(Hit!E10,Stand!E10)</f>
        <v>0.28302027520898798</v>
      </c>
      <c r="F10">
        <f>MAX(Hit!F10,Stand!F10)</f>
        <v>0.30734950895451385</v>
      </c>
      <c r="G10">
        <f>MAX(Hit!G10,Stand!G10)</f>
        <v>0.33369004745378472</v>
      </c>
      <c r="H10">
        <f>MAX(Hit!H10,Stand!H10)</f>
        <v>0.29214699112701314</v>
      </c>
      <c r="I10">
        <f>MAX(Hit!I10,Stand!I10)</f>
        <v>0.22998214532399183</v>
      </c>
      <c r="J10">
        <f>MAX(Hit!J10,Stand!J10)</f>
        <v>0.15825711845512563</v>
      </c>
      <c r="K10">
        <f>MAX(Hit!K10,Stand!K10)</f>
        <v>5.9690795265877561E-2</v>
      </c>
      <c r="N10" s="31">
        <v>11</v>
      </c>
      <c r="O10" s="31" t="str">
        <f>IF(B10=Stand!B10,"S","H")</f>
        <v>H</v>
      </c>
      <c r="P10" s="31" t="str">
        <f>IF(C10=Stand!C10,"S","H")</f>
        <v>H</v>
      </c>
      <c r="Q10" s="31" t="str">
        <f>IF(D10=Stand!D10,"S","H")</f>
        <v>H</v>
      </c>
      <c r="R10" s="31" t="str">
        <f>IF(E10=Stand!E10,"S","H")</f>
        <v>H</v>
      </c>
      <c r="S10" s="31" t="str">
        <f>IF(F10=Stand!F10,"S","H")</f>
        <v>H</v>
      </c>
      <c r="T10" s="31" t="str">
        <f>IF(G10=Stand!G10,"S","H")</f>
        <v>H</v>
      </c>
      <c r="U10" s="31" t="str">
        <f>IF(H10=Stand!H10,"S","H")</f>
        <v>H</v>
      </c>
      <c r="V10" s="31" t="str">
        <f>IF(I10=Stand!I10,"S","H")</f>
        <v>H</v>
      </c>
      <c r="W10" s="31" t="str">
        <f>IF(J10=Stand!J10,"S","H")</f>
        <v>H</v>
      </c>
      <c r="X10" s="31" t="str">
        <f>IF(K10=Stand!K10,"S","H")</f>
        <v>H</v>
      </c>
    </row>
    <row r="11" spans="1:24" x14ac:dyDescent="0.3">
      <c r="A11">
        <v>12</v>
      </c>
      <c r="B11">
        <f>MAX(Hit!B11,Stand!B11)</f>
        <v>-0.4656605837768395</v>
      </c>
      <c r="C11">
        <f>MAX(Hit!C11,Stand!C11)</f>
        <v>-0.25338998596663803</v>
      </c>
      <c r="D11">
        <f>MAX(Hit!D11,Stand!D11)</f>
        <v>-0.23369089979808655</v>
      </c>
      <c r="E11">
        <f>MAX(Hit!E11,Stand!E11)</f>
        <v>-0.21106310899491437</v>
      </c>
      <c r="F11">
        <f>MAX(Hit!F11,Stand!F11)</f>
        <v>-0.16719266083547546</v>
      </c>
      <c r="G11">
        <f>MAX(Hit!G11,Stand!G11)</f>
        <v>-0.15369901583000456</v>
      </c>
      <c r="H11">
        <f>MAX(Hit!H11,Stand!H11)</f>
        <v>-0.21284771451731427</v>
      </c>
      <c r="I11">
        <f>MAX(Hit!I11,Stand!I11)</f>
        <v>-0.2715748050242861</v>
      </c>
      <c r="J11">
        <f>MAX(Hit!J11,Stand!J11)</f>
        <v>-0.34001328060893565</v>
      </c>
      <c r="K11">
        <f>MAX(Hit!K11,Stand!K11)</f>
        <v>-0.42069618899826788</v>
      </c>
      <c r="N11" s="31">
        <v>12</v>
      </c>
      <c r="O11" s="31" t="str">
        <f>IF(B11=Stand!B11,"S","H")</f>
        <v>H</v>
      </c>
      <c r="P11" s="31" t="str">
        <f>IF(C11=Stand!C11,"S","H")</f>
        <v>H</v>
      </c>
      <c r="Q11" s="31" t="str">
        <f>IF(D11=Stand!D11,"S","H")</f>
        <v>H</v>
      </c>
      <c r="R11" s="31" t="str">
        <f>IF(E11=Stand!E11,"S","H")</f>
        <v>S</v>
      </c>
      <c r="S11" s="31" t="str">
        <f>IF(F11=Stand!F11,"S","H")</f>
        <v>S</v>
      </c>
      <c r="T11" s="31" t="str">
        <f>IF(G11=Stand!G11,"S","H")</f>
        <v>S</v>
      </c>
      <c r="U11" s="31" t="str">
        <f>IF(H11=Stand!H11,"S","H")</f>
        <v>H</v>
      </c>
      <c r="V11" s="31" t="str">
        <f>IF(I11=Stand!I11,"S","H")</f>
        <v>H</v>
      </c>
      <c r="W11" s="31" t="str">
        <f>IF(J11=Stand!J11,"S","H")</f>
        <v>H</v>
      </c>
      <c r="X11" s="31" t="str">
        <f>IF(K11=Stand!K11,"S","H")</f>
        <v>H</v>
      </c>
    </row>
    <row r="12" spans="1:24" x14ac:dyDescent="0.3">
      <c r="A12">
        <v>13</v>
      </c>
      <c r="B12">
        <f>MAX(Hit!B12,Stand!B12)</f>
        <v>-0.50382768493563668</v>
      </c>
      <c r="C12">
        <f>MAX(Hit!C12,Stand!C12)</f>
        <v>-0.29278372720927737</v>
      </c>
      <c r="D12">
        <f>MAX(Hit!D12,Stand!D12)</f>
        <v>-0.2522502292357135</v>
      </c>
      <c r="E12">
        <f>MAX(Hit!E12,Stand!E12)</f>
        <v>-0.21106310899491437</v>
      </c>
      <c r="F12">
        <f>MAX(Hit!F12,Stand!F12)</f>
        <v>-0.16719266083547546</v>
      </c>
      <c r="G12">
        <f>MAX(Hit!G12,Stand!G12)</f>
        <v>-0.15369901583000456</v>
      </c>
      <c r="H12">
        <f>MAX(Hit!H12,Stand!H12)</f>
        <v>-0.26907287776607752</v>
      </c>
      <c r="I12">
        <f>MAX(Hit!I12,Stand!I12)</f>
        <v>-0.32360517609397998</v>
      </c>
      <c r="J12">
        <f>MAX(Hit!J12,Stand!J12)</f>
        <v>-0.3871551891368688</v>
      </c>
      <c r="K12">
        <f>MAX(Hit!K12,Stand!K12)</f>
        <v>-0.46207503264124877</v>
      </c>
      <c r="N12" s="31">
        <v>13</v>
      </c>
      <c r="O12" s="31" t="str">
        <f>IF(B12=Stand!B12,"S","H")</f>
        <v>H</v>
      </c>
      <c r="P12" s="31" t="str">
        <f>IF(C12=Stand!C12,"S","H")</f>
        <v>S</v>
      </c>
      <c r="Q12" s="31" t="str">
        <f>IF(D12=Stand!D12,"S","H")</f>
        <v>S</v>
      </c>
      <c r="R12" s="31" t="str">
        <f>IF(E12=Stand!E12,"S","H")</f>
        <v>S</v>
      </c>
      <c r="S12" s="31" t="str">
        <f>IF(F12=Stand!F12,"S","H")</f>
        <v>S</v>
      </c>
      <c r="T12" s="31" t="str">
        <f>IF(G12=Stand!G12,"S","H")</f>
        <v>S</v>
      </c>
      <c r="U12" s="31" t="str">
        <f>IF(H12=Stand!H12,"S","H")</f>
        <v>H</v>
      </c>
      <c r="V12" s="31" t="str">
        <f>IF(I12=Stand!I12,"S","H")</f>
        <v>H</v>
      </c>
      <c r="W12" s="31" t="str">
        <f>IF(J12=Stand!J12,"S","H")</f>
        <v>H</v>
      </c>
      <c r="X12" s="31" t="str">
        <f>IF(K12=Stand!K12,"S","H")</f>
        <v>H</v>
      </c>
    </row>
    <row r="13" spans="1:24" x14ac:dyDescent="0.3">
      <c r="A13">
        <v>14</v>
      </c>
      <c r="B13">
        <f>MAX(Hit!B13,Stand!B13)</f>
        <v>-0.53926856458309125</v>
      </c>
      <c r="C13">
        <f>MAX(Hit!C13,Stand!C13)</f>
        <v>-0.29278372720927737</v>
      </c>
      <c r="D13">
        <f>MAX(Hit!D13,Stand!D13)</f>
        <v>-0.2522502292357135</v>
      </c>
      <c r="E13">
        <f>MAX(Hit!E13,Stand!E13)</f>
        <v>-0.21106310899491437</v>
      </c>
      <c r="F13">
        <f>MAX(Hit!F13,Stand!F13)</f>
        <v>-0.16719266083547546</v>
      </c>
      <c r="G13">
        <f>MAX(Hit!G13,Stand!G13)</f>
        <v>-0.15369901583000456</v>
      </c>
      <c r="H13">
        <f>MAX(Hit!H13,Stand!H13)</f>
        <v>-0.3212819579256434</v>
      </c>
      <c r="I13">
        <f>MAX(Hit!I13,Stand!I13)</f>
        <v>-0.37191909208726714</v>
      </c>
      <c r="J13">
        <f>MAX(Hit!J13,Stand!J13)</f>
        <v>-0.43092981848423534</v>
      </c>
      <c r="K13">
        <f>MAX(Hit!K13,Stand!K13)</f>
        <v>-0.50049824459544534</v>
      </c>
      <c r="N13" s="31">
        <v>14</v>
      </c>
      <c r="O13" s="31" t="str">
        <f>IF(B13=Stand!B13,"S","H")</f>
        <v>H</v>
      </c>
      <c r="P13" s="31" t="str">
        <f>IF(C13=Stand!C13,"S","H")</f>
        <v>S</v>
      </c>
      <c r="Q13" s="31" t="str">
        <f>IF(D13=Stand!D13,"S","H")</f>
        <v>S</v>
      </c>
      <c r="R13" s="31" t="str">
        <f>IF(E13=Stand!E13,"S","H")</f>
        <v>S</v>
      </c>
      <c r="S13" s="31" t="str">
        <f>IF(F13=Stand!F13,"S","H")</f>
        <v>S</v>
      </c>
      <c r="T13" s="31" t="str">
        <f>IF(G13=Stand!G13,"S","H")</f>
        <v>S</v>
      </c>
      <c r="U13" s="31" t="str">
        <f>IF(H13=Stand!H13,"S","H")</f>
        <v>H</v>
      </c>
      <c r="V13" s="31" t="str">
        <f>IF(I13=Stand!I13,"S","H")</f>
        <v>H</v>
      </c>
      <c r="W13" s="31" t="str">
        <f>IF(J13=Stand!J13,"S","H")</f>
        <v>H</v>
      </c>
      <c r="X13" s="31" t="str">
        <f>IF(K13=Stand!K13,"S","H")</f>
        <v>H</v>
      </c>
    </row>
    <row r="14" spans="1:24" x14ac:dyDescent="0.3">
      <c r="A14">
        <v>15</v>
      </c>
      <c r="B14">
        <f>MAX(Hit!B14,Stand!B14)</f>
        <v>-0.57217795282715611</v>
      </c>
      <c r="C14">
        <f>MAX(Hit!C14,Stand!C14)</f>
        <v>-0.29278372720927737</v>
      </c>
      <c r="D14">
        <f>MAX(Hit!D14,Stand!D14)</f>
        <v>-0.2522502292357135</v>
      </c>
      <c r="E14">
        <f>MAX(Hit!E14,Stand!E14)</f>
        <v>-0.21106310899491437</v>
      </c>
      <c r="F14">
        <f>MAX(Hit!F14,Stand!F14)</f>
        <v>-0.16719266083547546</v>
      </c>
      <c r="G14">
        <f>MAX(Hit!G14,Stand!G14)</f>
        <v>-0.15369901583000456</v>
      </c>
      <c r="H14">
        <f>MAX(Hit!H14,Stand!H14)</f>
        <v>-0.36976181807381175</v>
      </c>
      <c r="I14">
        <f>MAX(Hit!I14,Stand!I14)</f>
        <v>-0.41678201408103377</v>
      </c>
      <c r="J14">
        <f>MAX(Hit!J14,Stand!J14)</f>
        <v>-0.47157768859250421</v>
      </c>
      <c r="K14">
        <f>MAX(Hit!K14,Stand!K14)</f>
        <v>-0.53617694141005634</v>
      </c>
      <c r="N14" s="31">
        <v>15</v>
      </c>
      <c r="O14" s="31" t="str">
        <f>IF(B14=Stand!B14,"S","H")</f>
        <v>H</v>
      </c>
      <c r="P14" s="31" t="str">
        <f>IF(C14=Stand!C14,"S","H")</f>
        <v>S</v>
      </c>
      <c r="Q14" s="31" t="str">
        <f>IF(D14=Stand!D14,"S","H")</f>
        <v>S</v>
      </c>
      <c r="R14" s="31" t="str">
        <f>IF(E14=Stand!E14,"S","H")</f>
        <v>S</v>
      </c>
      <c r="S14" s="31" t="str">
        <f>IF(F14=Stand!F14,"S","H")</f>
        <v>S</v>
      </c>
      <c r="T14" s="31" t="str">
        <f>IF(G14=Stand!G14,"S","H")</f>
        <v>S</v>
      </c>
      <c r="U14" s="31" t="str">
        <f>IF(H14=Stand!H14,"S","H")</f>
        <v>H</v>
      </c>
      <c r="V14" s="31" t="str">
        <f>IF(I14=Stand!I14,"S","H")</f>
        <v>H</v>
      </c>
      <c r="W14" s="31" t="str">
        <f>IF(J14=Stand!J14,"S","H")</f>
        <v>H</v>
      </c>
      <c r="X14" s="31" t="str">
        <f>IF(K14=Stand!K14,"S","H")</f>
        <v>H</v>
      </c>
    </row>
    <row r="15" spans="1:24" x14ac:dyDescent="0.3">
      <c r="A15">
        <v>16</v>
      </c>
      <c r="B15">
        <f>MAX(Hit!B15,Stand!B15)</f>
        <v>-0.57578184676460165</v>
      </c>
      <c r="C15">
        <f>MAX(Hit!C15,Stand!C15)</f>
        <v>-0.29278372720927737</v>
      </c>
      <c r="D15">
        <f>MAX(Hit!D15,Stand!D15)</f>
        <v>-0.2522502292357135</v>
      </c>
      <c r="E15">
        <f>MAX(Hit!E15,Stand!E15)</f>
        <v>-0.21106310899491437</v>
      </c>
      <c r="F15">
        <f>MAX(Hit!F15,Stand!F15)</f>
        <v>-0.16719266083547546</v>
      </c>
      <c r="G15">
        <f>MAX(Hit!G15,Stand!G15)</f>
        <v>-0.15369901583000456</v>
      </c>
      <c r="H15">
        <f>MAX(Hit!H15,Stand!H15)</f>
        <v>-0.41477883106853947</v>
      </c>
      <c r="I15">
        <f>MAX(Hit!I15,Stand!I15)</f>
        <v>-0.45844044164667419</v>
      </c>
      <c r="J15">
        <f>MAX(Hit!J15,Stand!J15)</f>
        <v>-0.50932213940732529</v>
      </c>
      <c r="K15">
        <f>MAX(Hit!K15,Stand!K15)</f>
        <v>-0.56930715988076663</v>
      </c>
      <c r="N15" s="31">
        <v>16</v>
      </c>
      <c r="O15" s="31" t="str">
        <f>IF(B15=Stand!B15,"S","H")</f>
        <v>S</v>
      </c>
      <c r="P15" s="31" t="str">
        <f>IF(C15=Stand!C15,"S","H")</f>
        <v>S</v>
      </c>
      <c r="Q15" s="31" t="str">
        <f>IF(D15=Stand!D15,"S","H")</f>
        <v>S</v>
      </c>
      <c r="R15" s="31" t="str">
        <f>IF(E15=Stand!E15,"S","H")</f>
        <v>S</v>
      </c>
      <c r="S15" s="31" t="str">
        <f>IF(F15=Stand!F15,"S","H")</f>
        <v>S</v>
      </c>
      <c r="T15" s="31" t="str">
        <f>IF(G15=Stand!G15,"S","H")</f>
        <v>S</v>
      </c>
      <c r="U15" s="31" t="str">
        <f>IF(H15=Stand!H15,"S","H")</f>
        <v>H</v>
      </c>
      <c r="V15" s="31" t="str">
        <f>IF(I15=Stand!I15,"S","H")</f>
        <v>H</v>
      </c>
      <c r="W15" s="31" t="str">
        <f>IF(J15=Stand!J15,"S","H")</f>
        <v>H</v>
      </c>
      <c r="X15" s="31" t="str">
        <f>IF(K15=Stand!K15,"S","H")</f>
        <v>H</v>
      </c>
    </row>
    <row r="16" spans="1:24" x14ac:dyDescent="0.3">
      <c r="A16">
        <v>17</v>
      </c>
      <c r="B16">
        <f>MAX(Hit!B16,Stand!B16)</f>
        <v>-0.46435750824198774</v>
      </c>
      <c r="C16">
        <f>MAX(Hit!C16,Stand!C16)</f>
        <v>-0.15297458768154204</v>
      </c>
      <c r="D16">
        <f>MAX(Hit!D16,Stand!D16)</f>
        <v>-0.11721624142457354</v>
      </c>
      <c r="E16">
        <f>MAX(Hit!E16,Stand!E16)</f>
        <v>-8.0573373145316152E-2</v>
      </c>
      <c r="F16">
        <f>MAX(Hit!F16,Stand!F16)</f>
        <v>-4.4941375564924613E-2</v>
      </c>
      <c r="G16">
        <f>MAX(Hit!G16,Stand!G16)</f>
        <v>1.1739160673341797E-2</v>
      </c>
      <c r="H16">
        <f>MAX(Hit!H16,Stand!H16)</f>
        <v>-0.10680898948269474</v>
      </c>
      <c r="I16">
        <f>MAX(Hit!I16,Stand!I16)</f>
        <v>-0.38195097104844722</v>
      </c>
      <c r="J16">
        <f>MAX(Hit!J16,Stand!J16)</f>
        <v>-0.42315423964521748</v>
      </c>
      <c r="K16">
        <f>MAX(Hit!K16,Stand!K16)</f>
        <v>-0.46435750824198757</v>
      </c>
      <c r="N16" s="31">
        <v>17</v>
      </c>
      <c r="O16" s="31" t="str">
        <f>IF(B16=Stand!B16,"S","H")</f>
        <v>S</v>
      </c>
      <c r="P16" s="31" t="str">
        <f>IF(C16=Stand!C16,"S","H")</f>
        <v>S</v>
      </c>
      <c r="Q16" s="31" t="str">
        <f>IF(D16=Stand!D16,"S","H")</f>
        <v>S</v>
      </c>
      <c r="R16" s="31" t="str">
        <f>IF(E16=Stand!E16,"S","H")</f>
        <v>S</v>
      </c>
      <c r="S16" s="31" t="str">
        <f>IF(F16=Stand!F16,"S","H")</f>
        <v>S</v>
      </c>
      <c r="T16" s="31" t="str">
        <f>IF(G16=Stand!G16,"S","H")</f>
        <v>S</v>
      </c>
      <c r="U16" s="31" t="str">
        <f>IF(H16=Stand!H16,"S","H")</f>
        <v>S</v>
      </c>
      <c r="V16" s="31" t="str">
        <f>IF(I16=Stand!I16,"S","H")</f>
        <v>S</v>
      </c>
      <c r="W16" s="31" t="str">
        <f>IF(J16=Stand!J16,"S","H")</f>
        <v>S</v>
      </c>
      <c r="X16" s="31" t="str">
        <f>IF(K16=Stand!K16,"S","H")</f>
        <v>S</v>
      </c>
    </row>
    <row r="17" spans="1:24" x14ac:dyDescent="0.3">
      <c r="A17">
        <v>18</v>
      </c>
      <c r="B17">
        <f>MAX(Hit!B17,Stand!B17)</f>
        <v>-0.24150883119675959</v>
      </c>
      <c r="C17">
        <f>MAX(Hit!C17,Stand!C17)</f>
        <v>0.12174190222088777</v>
      </c>
      <c r="D17">
        <f>MAX(Hit!D17,Stand!D17)</f>
        <v>0.14830007284131125</v>
      </c>
      <c r="E17">
        <f>MAX(Hit!E17,Stand!E17)</f>
        <v>0.17585443719748528</v>
      </c>
      <c r="F17">
        <f>MAX(Hit!F17,Stand!F17)</f>
        <v>0.19956119497617708</v>
      </c>
      <c r="G17">
        <f>MAX(Hit!G17,Stand!G17)</f>
        <v>0.28344391604689845</v>
      </c>
      <c r="H17">
        <f>MAX(Hit!H17,Stand!H17)</f>
        <v>0.39955416733655175</v>
      </c>
      <c r="I17">
        <f>MAX(Hit!I17,Stand!I17)</f>
        <v>0.10595134861912359</v>
      </c>
      <c r="J17">
        <f>MAX(Hit!J17,Stand!J17)</f>
        <v>-0.18316335667343342</v>
      </c>
      <c r="K17">
        <f>MAX(Hit!K17,Stand!K17)</f>
        <v>-0.24150883119675953</v>
      </c>
      <c r="N17" s="31">
        <v>18</v>
      </c>
      <c r="O17" s="31" t="str">
        <f>IF(B17=Stand!B17,"S","H")</f>
        <v>S</v>
      </c>
      <c r="P17" s="31" t="str">
        <f>IF(C17=Stand!C17,"S","H")</f>
        <v>S</v>
      </c>
      <c r="Q17" s="31" t="str">
        <f>IF(D17=Stand!D17,"S","H")</f>
        <v>S</v>
      </c>
      <c r="R17" s="31" t="str">
        <f>IF(E17=Stand!E17,"S","H")</f>
        <v>S</v>
      </c>
      <c r="S17" s="31" t="str">
        <f>IF(F17=Stand!F17,"S","H")</f>
        <v>S</v>
      </c>
      <c r="T17" s="31" t="str">
        <f>IF(G17=Stand!G17,"S","H")</f>
        <v>S</v>
      </c>
      <c r="U17" s="31" t="str">
        <f>IF(H17=Stand!H17,"S","H")</f>
        <v>S</v>
      </c>
      <c r="V17" s="31" t="str">
        <f>IF(I17=Stand!I17,"S","H")</f>
        <v>S</v>
      </c>
      <c r="W17" s="31" t="str">
        <f>IF(J17=Stand!J17,"S","H")</f>
        <v>S</v>
      </c>
      <c r="X17" s="31" t="str">
        <f>IF(K17=Stand!K17,"S","H")</f>
        <v>S</v>
      </c>
    </row>
    <row r="18" spans="1:24" x14ac:dyDescent="0.3">
      <c r="A18">
        <v>19</v>
      </c>
      <c r="B18">
        <f>MAX(Hit!B18,Stand!B18)</f>
        <v>-1.8660154151531605E-2</v>
      </c>
      <c r="C18">
        <f>MAX(Hit!C18,Stand!C18)</f>
        <v>0.38630468602058998</v>
      </c>
      <c r="D18">
        <f>MAX(Hit!D18,Stand!D18)</f>
        <v>0.40436293659776018</v>
      </c>
      <c r="E18">
        <f>MAX(Hit!E18,Stand!E18)</f>
        <v>0.42317892482749647</v>
      </c>
      <c r="F18">
        <f>MAX(Hit!F18,Stand!F18)</f>
        <v>0.43951210416088371</v>
      </c>
      <c r="G18">
        <f>MAX(Hit!G18,Stand!G18)</f>
        <v>0.49597707378731903</v>
      </c>
      <c r="H18">
        <f>MAX(Hit!H18,Stand!H18)</f>
        <v>0.61597649575343139</v>
      </c>
      <c r="I18">
        <f>MAX(Hit!I18,Stand!I18)</f>
        <v>0.59385366828669439</v>
      </c>
      <c r="J18">
        <f>MAX(Hit!J18,Stand!J18)</f>
        <v>0.28759675706758142</v>
      </c>
      <c r="K18">
        <f>MAX(Hit!K18,Stand!K18)</f>
        <v>-1.8660154151531549E-2</v>
      </c>
      <c r="N18" s="31">
        <v>19</v>
      </c>
      <c r="O18" s="31" t="str">
        <f>IF(B18=Stand!B18,"S","H")</f>
        <v>S</v>
      </c>
      <c r="P18" s="31" t="str">
        <f>IF(C18=Stand!C18,"S","H")</f>
        <v>S</v>
      </c>
      <c r="Q18" s="31" t="str">
        <f>IF(D18=Stand!D18,"S","H")</f>
        <v>S</v>
      </c>
      <c r="R18" s="31" t="str">
        <f>IF(E18=Stand!E18,"S","H")</f>
        <v>S</v>
      </c>
      <c r="S18" s="31" t="str">
        <f>IF(F18=Stand!F18,"S","H")</f>
        <v>S</v>
      </c>
      <c r="T18" s="31" t="str">
        <f>IF(G18=Stand!G18,"S","H")</f>
        <v>S</v>
      </c>
      <c r="U18" s="31" t="str">
        <f>IF(H18=Stand!H18,"S","H")</f>
        <v>S</v>
      </c>
      <c r="V18" s="31" t="str">
        <f>IF(I18=Stand!I18,"S","H")</f>
        <v>S</v>
      </c>
      <c r="W18" s="31" t="str">
        <f>IF(J18=Stand!J18,"S","H")</f>
        <v>S</v>
      </c>
      <c r="X18" s="31" t="str">
        <f>IF(K18=Stand!K18,"S","H")</f>
        <v>S</v>
      </c>
    </row>
    <row r="19" spans="1:24" x14ac:dyDescent="0.3">
      <c r="A19">
        <v>20</v>
      </c>
      <c r="B19">
        <f>MAX(Hit!B19,Stand!B19)</f>
        <v>0.20418852289369643</v>
      </c>
      <c r="C19">
        <f>MAX(Hit!C19,Stand!C19)</f>
        <v>0.63998657521683899</v>
      </c>
      <c r="D19">
        <f>MAX(Hit!D19,Stand!D19)</f>
        <v>0.65027209425148147</v>
      </c>
      <c r="E19">
        <f>MAX(Hit!E19,Stand!E19)</f>
        <v>0.66104996194807175</v>
      </c>
      <c r="F19">
        <f>MAX(Hit!F19,Stand!F19)</f>
        <v>0.67035969063279999</v>
      </c>
      <c r="G19">
        <f>MAX(Hit!G19,Stand!G19)</f>
        <v>0.70395857017134456</v>
      </c>
      <c r="H19">
        <f>MAX(Hit!H19,Stand!H19)</f>
        <v>0.77322722653717502</v>
      </c>
      <c r="I19">
        <f>MAX(Hit!I19,Stand!I19)</f>
        <v>0.79181515955189852</v>
      </c>
      <c r="J19">
        <f>MAX(Hit!J19,Stand!J19)</f>
        <v>0.75835687080859615</v>
      </c>
      <c r="K19">
        <f>MAX(Hit!K19,Stand!K19)</f>
        <v>0.43495775366292733</v>
      </c>
      <c r="N19" s="31">
        <v>20</v>
      </c>
      <c r="O19" s="31" t="str">
        <f>IF(B19=Stand!B19,"S","H")</f>
        <v>S</v>
      </c>
      <c r="P19" s="31" t="str">
        <f>IF(C19=Stand!C19,"S","H")</f>
        <v>S</v>
      </c>
      <c r="Q19" s="31" t="str">
        <f>IF(D19=Stand!D19,"S","H")</f>
        <v>S</v>
      </c>
      <c r="R19" s="31" t="str">
        <f>IF(E19=Stand!E19,"S","H")</f>
        <v>S</v>
      </c>
      <c r="S19" s="31" t="str">
        <f>IF(F19=Stand!F19,"S","H")</f>
        <v>S</v>
      </c>
      <c r="T19" s="31" t="str">
        <f>IF(G19=Stand!G19,"S","H")</f>
        <v>S</v>
      </c>
      <c r="U19" s="31" t="str">
        <f>IF(H19=Stand!H19,"S","H")</f>
        <v>S</v>
      </c>
      <c r="V19" s="31" t="str">
        <f>IF(I19=Stand!I19,"S","H")</f>
        <v>S</v>
      </c>
      <c r="W19" s="31" t="str">
        <f>IF(J19=Stand!J19,"S","H")</f>
        <v>S</v>
      </c>
      <c r="X19" s="31" t="str">
        <f>IF(K19=Stand!K19,"S","H")</f>
        <v>S</v>
      </c>
    </row>
    <row r="20" spans="1:24" x14ac:dyDescent="0.3">
      <c r="A20">
        <v>21</v>
      </c>
      <c r="B20">
        <f>MAX(Hit!B20,Stand!B20)</f>
        <v>0.65780643070815525</v>
      </c>
      <c r="C20">
        <f>MAX(Hit!C20,Stand!C20)</f>
        <v>0.88200651549404019</v>
      </c>
      <c r="D20">
        <f>MAX(Hit!D20,Stand!D20)</f>
        <v>0.8853003573017495</v>
      </c>
      <c r="E20">
        <f>MAX(Hit!E20,Stand!E20)</f>
        <v>0.88876729296591961</v>
      </c>
      <c r="F20">
        <f>MAX(Hit!F20,Stand!F20)</f>
        <v>0.89175382659528035</v>
      </c>
      <c r="G20">
        <f>MAX(Hit!G20,Stand!G20)</f>
        <v>0.90283674384257995</v>
      </c>
      <c r="H20">
        <f>MAX(Hit!H20,Stand!H20)</f>
        <v>0.92592629596452347</v>
      </c>
      <c r="I20">
        <f>MAX(Hit!I20,Stand!I20)</f>
        <v>0.93060505318396625</v>
      </c>
      <c r="J20">
        <f>MAX(Hit!J20,Stand!J20)</f>
        <v>0.93917615614724415</v>
      </c>
      <c r="K20">
        <f>MAX(Hit!K20,Stand!K20)</f>
        <v>0.88857566147738609</v>
      </c>
      <c r="N20" s="31">
        <v>21</v>
      </c>
      <c r="O20" s="31" t="str">
        <f>IF(B20=Stand!B20,"S","H")</f>
        <v>S</v>
      </c>
      <c r="P20" s="31" t="str">
        <f>IF(C20=Stand!C20,"S","H")</f>
        <v>S</v>
      </c>
      <c r="Q20" s="31" t="str">
        <f>IF(D20=Stand!D20,"S","H")</f>
        <v>S</v>
      </c>
      <c r="R20" s="31" t="str">
        <f>IF(E20=Stand!E20,"S","H")</f>
        <v>S</v>
      </c>
      <c r="S20" s="31" t="str">
        <f>IF(F20=Stand!F20,"S","H")</f>
        <v>S</v>
      </c>
      <c r="T20" s="31" t="str">
        <f>IF(G20=Stand!G20,"S","H")</f>
        <v>S</v>
      </c>
      <c r="U20" s="31" t="str">
        <f>IF(H20=Stand!H20,"S","H")</f>
        <v>S</v>
      </c>
      <c r="V20" s="31" t="str">
        <f>IF(I20=Stand!I20,"S","H")</f>
        <v>S</v>
      </c>
      <c r="W20" s="31" t="str">
        <f>IF(J20=Stand!J20,"S","H")</f>
        <v>S</v>
      </c>
      <c r="X20" s="31" t="str">
        <f>IF(K20=Stand!K20,"S","H")</f>
        <v>S</v>
      </c>
    </row>
    <row r="21" spans="1:24" x14ac:dyDescent="0.3">
      <c r="A21">
        <v>22</v>
      </c>
      <c r="B21">
        <f>MAX(Hit!B21,Stand!B21)</f>
        <v>-1</v>
      </c>
      <c r="C21">
        <f>MAX(Hit!C21,Stand!C21)</f>
        <v>-1</v>
      </c>
      <c r="D21">
        <f>MAX(Hit!D21,Stand!D21)</f>
        <v>-1</v>
      </c>
      <c r="E21">
        <f>MAX(Hit!E21,Stand!E21)</f>
        <v>-1</v>
      </c>
      <c r="F21">
        <f>MAX(Hit!F21,Stand!F21)</f>
        <v>-1</v>
      </c>
      <c r="G21">
        <f>MAX(Hit!G21,Stand!G21)</f>
        <v>-1</v>
      </c>
      <c r="H21">
        <f>MAX(Hit!H21,Stand!H21)</f>
        <v>-1</v>
      </c>
      <c r="I21">
        <f>MAX(Hit!I21,Stand!I21)</f>
        <v>-1</v>
      </c>
      <c r="J21">
        <f>MAX(Hit!J21,Stand!J21)</f>
        <v>-1</v>
      </c>
      <c r="K21">
        <f>MAX(Hit!K21,Stand!K21)</f>
        <v>-1</v>
      </c>
      <c r="N21" s="31">
        <v>22</v>
      </c>
      <c r="O21" s="31" t="str">
        <f>IF(B21=Stand!B21,"S","H")</f>
        <v>S</v>
      </c>
      <c r="P21" s="31" t="str">
        <f>IF(C21=Stand!C21,"S","H")</f>
        <v>S</v>
      </c>
      <c r="Q21" s="31" t="str">
        <f>IF(D21=Stand!D21,"S","H")</f>
        <v>S</v>
      </c>
      <c r="R21" s="31" t="str">
        <f>IF(E21=Stand!E21,"S","H")</f>
        <v>S</v>
      </c>
      <c r="S21" s="31" t="str">
        <f>IF(F21=Stand!F21,"S","H")</f>
        <v>S</v>
      </c>
      <c r="T21" s="31" t="str">
        <f>IF(G21=Stand!G21,"S","H")</f>
        <v>S</v>
      </c>
      <c r="U21" s="31" t="str">
        <f>IF(H21=Stand!H21,"S","H")</f>
        <v>S</v>
      </c>
      <c r="V21" s="31" t="str">
        <f>IF(I21=Stand!I21,"S","H")</f>
        <v>S</v>
      </c>
      <c r="W21" s="31" t="str">
        <f>IF(J21=Stand!J21,"S","H")</f>
        <v>S</v>
      </c>
      <c r="X21" s="31" t="str">
        <f>IF(K21=Stand!K21,"S","H")</f>
        <v>S</v>
      </c>
    </row>
    <row r="22" spans="1:24" x14ac:dyDescent="0.3">
      <c r="A22">
        <v>23</v>
      </c>
      <c r="B22">
        <f>MAX(Hit!B22,Stand!B22)</f>
        <v>-1</v>
      </c>
      <c r="C22">
        <f>MAX(Hit!C22,Stand!C22)</f>
        <v>-1</v>
      </c>
      <c r="D22">
        <f>MAX(Hit!D22,Stand!D22)</f>
        <v>-1</v>
      </c>
      <c r="E22">
        <f>MAX(Hit!E22,Stand!E22)</f>
        <v>-1</v>
      </c>
      <c r="F22">
        <f>MAX(Hit!F22,Stand!F22)</f>
        <v>-1</v>
      </c>
      <c r="G22">
        <f>MAX(Hit!G22,Stand!G22)</f>
        <v>-1</v>
      </c>
      <c r="H22">
        <f>MAX(Hit!H22,Stand!H22)</f>
        <v>-1</v>
      </c>
      <c r="I22">
        <f>MAX(Hit!I22,Stand!I22)</f>
        <v>-1</v>
      </c>
      <c r="J22">
        <f>MAX(Hit!J22,Stand!J22)</f>
        <v>-1</v>
      </c>
      <c r="K22">
        <f>MAX(Hit!K22,Stand!K22)</f>
        <v>-1</v>
      </c>
      <c r="N22" s="31">
        <v>23</v>
      </c>
      <c r="O22" s="31" t="str">
        <f>IF(B22=Stand!B22,"S","H")</f>
        <v>S</v>
      </c>
      <c r="P22" s="31" t="str">
        <f>IF(C22=Stand!C22,"S","H")</f>
        <v>S</v>
      </c>
      <c r="Q22" s="31" t="str">
        <f>IF(D22=Stand!D22,"S","H")</f>
        <v>S</v>
      </c>
      <c r="R22" s="31" t="str">
        <f>IF(E22=Stand!E22,"S","H")</f>
        <v>S</v>
      </c>
      <c r="S22" s="31" t="str">
        <f>IF(F22=Stand!F22,"S","H")</f>
        <v>S</v>
      </c>
      <c r="T22" s="31" t="str">
        <f>IF(G22=Stand!G22,"S","H")</f>
        <v>S</v>
      </c>
      <c r="U22" s="31" t="str">
        <f>IF(H22=Stand!H22,"S","H")</f>
        <v>S</v>
      </c>
      <c r="V22" s="31" t="str">
        <f>IF(I22=Stand!I22,"S","H")</f>
        <v>S</v>
      </c>
      <c r="W22" s="31" t="str">
        <f>IF(J22=Stand!J22,"S","H")</f>
        <v>S</v>
      </c>
      <c r="X22" s="31" t="str">
        <f>IF(K22=Stand!K22,"S","H")</f>
        <v>S</v>
      </c>
    </row>
    <row r="23" spans="1:24" x14ac:dyDescent="0.3">
      <c r="A23">
        <v>24</v>
      </c>
      <c r="B23">
        <f>MAX(Hit!B23,Stand!B23)</f>
        <v>-1</v>
      </c>
      <c r="C23">
        <f>MAX(Hit!C23,Stand!C23)</f>
        <v>-1</v>
      </c>
      <c r="D23">
        <f>MAX(Hit!D23,Stand!D23)</f>
        <v>-1</v>
      </c>
      <c r="E23">
        <f>MAX(Hit!E23,Stand!E23)</f>
        <v>-1</v>
      </c>
      <c r="F23">
        <f>MAX(Hit!F23,Stand!F23)</f>
        <v>-1</v>
      </c>
      <c r="G23">
        <f>MAX(Hit!G23,Stand!G23)</f>
        <v>-1</v>
      </c>
      <c r="H23">
        <f>MAX(Hit!H23,Stand!H23)</f>
        <v>-1</v>
      </c>
      <c r="I23">
        <f>MAX(Hit!I23,Stand!I23)</f>
        <v>-1</v>
      </c>
      <c r="J23">
        <f>MAX(Hit!J23,Stand!J23)</f>
        <v>-1</v>
      </c>
      <c r="K23">
        <f>MAX(Hit!K23,Stand!K23)</f>
        <v>-1</v>
      </c>
      <c r="N23" s="31">
        <v>24</v>
      </c>
      <c r="O23" s="31" t="str">
        <f>IF(B23=Stand!B23,"S","H")</f>
        <v>S</v>
      </c>
      <c r="P23" s="31" t="str">
        <f>IF(C23=Stand!C23,"S","H")</f>
        <v>S</v>
      </c>
      <c r="Q23" s="31" t="str">
        <f>IF(D23=Stand!D23,"S","H")</f>
        <v>S</v>
      </c>
      <c r="R23" s="31" t="str">
        <f>IF(E23=Stand!E23,"S","H")</f>
        <v>S</v>
      </c>
      <c r="S23" s="31" t="str">
        <f>IF(F23=Stand!F23,"S","H")</f>
        <v>S</v>
      </c>
      <c r="T23" s="31" t="str">
        <f>IF(G23=Stand!G23,"S","H")</f>
        <v>S</v>
      </c>
      <c r="U23" s="31" t="str">
        <f>IF(H23=Stand!H23,"S","H")</f>
        <v>S</v>
      </c>
      <c r="V23" s="31" t="str">
        <f>IF(I23=Stand!I23,"S","H")</f>
        <v>S</v>
      </c>
      <c r="W23" s="31" t="str">
        <f>IF(J23=Stand!J23,"S","H")</f>
        <v>S</v>
      </c>
      <c r="X23" s="31" t="str">
        <f>IF(K23=Stand!K23,"S","H")</f>
        <v>S</v>
      </c>
    </row>
    <row r="24" spans="1:24" x14ac:dyDescent="0.3">
      <c r="A24">
        <v>25</v>
      </c>
      <c r="B24">
        <f>MAX(Hit!B24,Stand!B24)</f>
        <v>-1</v>
      </c>
      <c r="C24">
        <f>MAX(Hit!C24,Stand!C24)</f>
        <v>-1</v>
      </c>
      <c r="D24">
        <f>MAX(Hit!D24,Stand!D24)</f>
        <v>-1</v>
      </c>
      <c r="E24">
        <f>MAX(Hit!E24,Stand!E24)</f>
        <v>-1</v>
      </c>
      <c r="F24">
        <f>MAX(Hit!F24,Stand!F24)</f>
        <v>-1</v>
      </c>
      <c r="G24">
        <f>MAX(Hit!G24,Stand!G24)</f>
        <v>-1</v>
      </c>
      <c r="H24">
        <f>MAX(Hit!H24,Stand!H24)</f>
        <v>-1</v>
      </c>
      <c r="I24">
        <f>MAX(Hit!I24,Stand!I24)</f>
        <v>-1</v>
      </c>
      <c r="J24">
        <f>MAX(Hit!J24,Stand!J24)</f>
        <v>-1</v>
      </c>
      <c r="K24">
        <f>MAX(Hit!K24,Stand!K24)</f>
        <v>-1</v>
      </c>
      <c r="N24" s="31">
        <v>25</v>
      </c>
      <c r="O24" s="31" t="str">
        <f>IF(B24=Stand!B24,"S","H")</f>
        <v>S</v>
      </c>
      <c r="P24" s="31" t="str">
        <f>IF(C24=Stand!C24,"S","H")</f>
        <v>S</v>
      </c>
      <c r="Q24" s="31" t="str">
        <f>IF(D24=Stand!D24,"S","H")</f>
        <v>S</v>
      </c>
      <c r="R24" s="31" t="str">
        <f>IF(E24=Stand!E24,"S","H")</f>
        <v>S</v>
      </c>
      <c r="S24" s="31" t="str">
        <f>IF(F24=Stand!F24,"S","H")</f>
        <v>S</v>
      </c>
      <c r="T24" s="31" t="str">
        <f>IF(G24=Stand!G24,"S","H")</f>
        <v>S</v>
      </c>
      <c r="U24" s="31" t="str">
        <f>IF(H24=Stand!H24,"S","H")</f>
        <v>S</v>
      </c>
      <c r="V24" s="31" t="str">
        <f>IF(I24=Stand!I24,"S","H")</f>
        <v>S</v>
      </c>
      <c r="W24" s="31" t="str">
        <f>IF(J24=Stand!J24,"S","H")</f>
        <v>S</v>
      </c>
      <c r="X24" s="31" t="str">
        <f>IF(K24=Stand!K24,"S","H")</f>
        <v>S</v>
      </c>
    </row>
    <row r="25" spans="1:24" x14ac:dyDescent="0.3">
      <c r="A25">
        <v>26</v>
      </c>
      <c r="B25">
        <f>MAX(Hit!B25,Stand!B25)</f>
        <v>-1</v>
      </c>
      <c r="C25">
        <f>MAX(Hit!C25,Stand!C25)</f>
        <v>-1</v>
      </c>
      <c r="D25">
        <f>MAX(Hit!D25,Stand!D25)</f>
        <v>-1</v>
      </c>
      <c r="E25">
        <f>MAX(Hit!E25,Stand!E25)</f>
        <v>-1</v>
      </c>
      <c r="F25">
        <f>MAX(Hit!F25,Stand!F25)</f>
        <v>-1</v>
      </c>
      <c r="G25">
        <f>MAX(Hit!G25,Stand!G25)</f>
        <v>-1</v>
      </c>
      <c r="H25">
        <f>MAX(Hit!H25,Stand!H25)</f>
        <v>-1</v>
      </c>
      <c r="I25">
        <f>MAX(Hit!I25,Stand!I25)</f>
        <v>-1</v>
      </c>
      <c r="J25">
        <f>MAX(Hit!J25,Stand!J25)</f>
        <v>-1</v>
      </c>
      <c r="K25">
        <f>MAX(Hit!K25,Stand!K25)</f>
        <v>-1</v>
      </c>
      <c r="N25" s="31">
        <v>26</v>
      </c>
      <c r="O25" s="31" t="str">
        <f>IF(B25=Stand!B25,"S","H")</f>
        <v>S</v>
      </c>
      <c r="P25" s="31" t="str">
        <f>IF(C25=Stand!C25,"S","H")</f>
        <v>S</v>
      </c>
      <c r="Q25" s="31" t="str">
        <f>IF(D25=Stand!D25,"S","H")</f>
        <v>S</v>
      </c>
      <c r="R25" s="31" t="str">
        <f>IF(E25=Stand!E25,"S","H")</f>
        <v>S</v>
      </c>
      <c r="S25" s="31" t="str">
        <f>IF(F25=Stand!F25,"S","H")</f>
        <v>S</v>
      </c>
      <c r="T25" s="31" t="str">
        <f>IF(G25=Stand!G25,"S","H")</f>
        <v>S</v>
      </c>
      <c r="U25" s="31" t="str">
        <f>IF(H25=Stand!H25,"S","H")</f>
        <v>S</v>
      </c>
      <c r="V25" s="31" t="str">
        <f>IF(I25=Stand!I25,"S","H")</f>
        <v>S</v>
      </c>
      <c r="W25" s="31" t="str">
        <f>IF(J25=Stand!J25,"S","H")</f>
        <v>S</v>
      </c>
      <c r="X25" s="31" t="str">
        <f>IF(K25=Stand!K25,"S","H")</f>
        <v>S</v>
      </c>
    </row>
    <row r="26" spans="1:24" x14ac:dyDescent="0.3">
      <c r="A26">
        <v>27</v>
      </c>
      <c r="B26">
        <f>MAX(Hit!B26,Stand!B26)</f>
        <v>-1</v>
      </c>
      <c r="C26">
        <f>MAX(Hit!C26,Stand!C26)</f>
        <v>-1</v>
      </c>
      <c r="D26">
        <f>MAX(Hit!D26,Stand!D26)</f>
        <v>-1</v>
      </c>
      <c r="E26">
        <f>MAX(Hit!E26,Stand!E26)</f>
        <v>-1</v>
      </c>
      <c r="F26">
        <f>MAX(Hit!F26,Stand!F26)</f>
        <v>-1</v>
      </c>
      <c r="G26">
        <f>MAX(Hit!G26,Stand!G26)</f>
        <v>-1</v>
      </c>
      <c r="H26">
        <f>MAX(Hit!H26,Stand!H26)</f>
        <v>-1</v>
      </c>
      <c r="I26">
        <f>MAX(Hit!I26,Stand!I26)</f>
        <v>-1</v>
      </c>
      <c r="J26">
        <f>MAX(Hit!J26,Stand!J26)</f>
        <v>-1</v>
      </c>
      <c r="K26">
        <f>MAX(Hit!K26,Stand!K26)</f>
        <v>-1</v>
      </c>
      <c r="N26" s="31">
        <v>27</v>
      </c>
      <c r="O26" s="31" t="str">
        <f>IF(B26=Stand!B26,"S","H")</f>
        <v>S</v>
      </c>
      <c r="P26" s="31" t="str">
        <f>IF(C26=Stand!C26,"S","H")</f>
        <v>S</v>
      </c>
      <c r="Q26" s="31" t="str">
        <f>IF(D26=Stand!D26,"S","H")</f>
        <v>S</v>
      </c>
      <c r="R26" s="31" t="str">
        <f>IF(E26=Stand!E26,"S","H")</f>
        <v>S</v>
      </c>
      <c r="S26" s="31" t="str">
        <f>IF(F26=Stand!F26,"S","H")</f>
        <v>S</v>
      </c>
      <c r="T26" s="31" t="str">
        <f>IF(G26=Stand!G26,"S","H")</f>
        <v>S</v>
      </c>
      <c r="U26" s="31" t="str">
        <f>IF(H26=Stand!H26,"S","H")</f>
        <v>S</v>
      </c>
      <c r="V26" s="31" t="str">
        <f>IF(I26=Stand!I26,"S","H")</f>
        <v>S</v>
      </c>
      <c r="W26" s="31" t="str">
        <f>IF(J26=Stand!J26,"S","H")</f>
        <v>S</v>
      </c>
      <c r="X26" s="31" t="str">
        <f>IF(K26=Stand!K26,"S","H")</f>
        <v>S</v>
      </c>
    </row>
    <row r="27" spans="1:24" x14ac:dyDescent="0.3">
      <c r="A27">
        <v>28</v>
      </c>
      <c r="B27">
        <f>MAX(Hit!B27,Stand!B27)</f>
        <v>-1</v>
      </c>
      <c r="C27">
        <f>MAX(Hit!C27,Stand!C27)</f>
        <v>-1</v>
      </c>
      <c r="D27">
        <f>MAX(Hit!D27,Stand!D27)</f>
        <v>-1</v>
      </c>
      <c r="E27">
        <f>MAX(Hit!E27,Stand!E27)</f>
        <v>-1</v>
      </c>
      <c r="F27">
        <f>MAX(Hit!F27,Stand!F27)</f>
        <v>-1</v>
      </c>
      <c r="G27">
        <f>MAX(Hit!G27,Stand!G27)</f>
        <v>-1</v>
      </c>
      <c r="H27">
        <f>MAX(Hit!H27,Stand!H27)</f>
        <v>-1</v>
      </c>
      <c r="I27">
        <f>MAX(Hit!I27,Stand!I27)</f>
        <v>-1</v>
      </c>
      <c r="J27">
        <f>MAX(Hit!J27,Stand!J27)</f>
        <v>-1</v>
      </c>
      <c r="K27">
        <f>MAX(Hit!K27,Stand!K27)</f>
        <v>-1</v>
      </c>
      <c r="N27" s="31">
        <v>28</v>
      </c>
      <c r="O27" s="31" t="str">
        <f>IF(B27=Stand!B27,"S","H")</f>
        <v>S</v>
      </c>
      <c r="P27" s="31" t="str">
        <f>IF(C27=Stand!C27,"S","H")</f>
        <v>S</v>
      </c>
      <c r="Q27" s="31" t="str">
        <f>IF(D27=Stand!D27,"S","H")</f>
        <v>S</v>
      </c>
      <c r="R27" s="31" t="str">
        <f>IF(E27=Stand!E27,"S","H")</f>
        <v>S</v>
      </c>
      <c r="S27" s="31" t="str">
        <f>IF(F27=Stand!F27,"S","H")</f>
        <v>S</v>
      </c>
      <c r="T27" s="31" t="str">
        <f>IF(G27=Stand!G27,"S","H")</f>
        <v>S</v>
      </c>
      <c r="U27" s="31" t="str">
        <f>IF(H27=Stand!H27,"S","H")</f>
        <v>S</v>
      </c>
      <c r="V27" s="31" t="str">
        <f>IF(I27=Stand!I27,"S","H")</f>
        <v>S</v>
      </c>
      <c r="W27" s="31" t="str">
        <f>IF(J27=Stand!J27,"S","H")</f>
        <v>S</v>
      </c>
      <c r="X27" s="31" t="str">
        <f>IF(K27=Stand!K27,"S","H")</f>
        <v>S</v>
      </c>
    </row>
    <row r="28" spans="1:24" x14ac:dyDescent="0.3">
      <c r="A28">
        <v>29</v>
      </c>
      <c r="B28">
        <f>MAX(Hit!B28,Stand!B28)</f>
        <v>-1</v>
      </c>
      <c r="C28">
        <f>MAX(Hit!C28,Stand!C28)</f>
        <v>-1</v>
      </c>
      <c r="D28">
        <f>MAX(Hit!D28,Stand!D28)</f>
        <v>-1</v>
      </c>
      <c r="E28">
        <f>MAX(Hit!E28,Stand!E28)</f>
        <v>-1</v>
      </c>
      <c r="F28">
        <f>MAX(Hit!F28,Stand!F28)</f>
        <v>-1</v>
      </c>
      <c r="G28">
        <f>MAX(Hit!G28,Stand!G28)</f>
        <v>-1</v>
      </c>
      <c r="H28">
        <f>MAX(Hit!H28,Stand!H28)</f>
        <v>-1</v>
      </c>
      <c r="I28">
        <f>MAX(Hit!I28,Stand!I28)</f>
        <v>-1</v>
      </c>
      <c r="J28">
        <f>MAX(Hit!J28,Stand!J28)</f>
        <v>-1</v>
      </c>
      <c r="K28">
        <f>MAX(Hit!K28,Stand!K28)</f>
        <v>-1</v>
      </c>
      <c r="N28" s="31">
        <v>29</v>
      </c>
      <c r="O28" s="31" t="str">
        <f>IF(B28=Stand!B28,"S","H")</f>
        <v>S</v>
      </c>
      <c r="P28" s="31" t="str">
        <f>IF(C28=Stand!C28,"S","H")</f>
        <v>S</v>
      </c>
      <c r="Q28" s="31" t="str">
        <f>IF(D28=Stand!D28,"S","H")</f>
        <v>S</v>
      </c>
      <c r="R28" s="31" t="str">
        <f>IF(E28=Stand!E28,"S","H")</f>
        <v>S</v>
      </c>
      <c r="S28" s="31" t="str">
        <f>IF(F28=Stand!F28,"S","H")</f>
        <v>S</v>
      </c>
      <c r="T28" s="31" t="str">
        <f>IF(G28=Stand!G28,"S","H")</f>
        <v>S</v>
      </c>
      <c r="U28" s="31" t="str">
        <f>IF(H28=Stand!H28,"S","H")</f>
        <v>S</v>
      </c>
      <c r="V28" s="31" t="str">
        <f>IF(I28=Stand!I28,"S","H")</f>
        <v>S</v>
      </c>
      <c r="W28" s="31" t="str">
        <f>IF(J28=Stand!J28,"S","H")</f>
        <v>S</v>
      </c>
      <c r="X28" s="31" t="str">
        <f>IF(K28=Stand!K28,"S","H")</f>
        <v>S</v>
      </c>
    </row>
    <row r="29" spans="1:24" x14ac:dyDescent="0.3">
      <c r="A29">
        <v>30</v>
      </c>
      <c r="B29">
        <f>MAX(Hit!B29,Stand!B29)</f>
        <v>-1</v>
      </c>
      <c r="C29">
        <f>MAX(Hit!C29,Stand!C29)</f>
        <v>-1</v>
      </c>
      <c r="D29">
        <f>MAX(Hit!D29,Stand!D29)</f>
        <v>-1</v>
      </c>
      <c r="E29">
        <f>MAX(Hit!E29,Stand!E29)</f>
        <v>-1</v>
      </c>
      <c r="F29">
        <f>MAX(Hit!F29,Stand!F29)</f>
        <v>-1</v>
      </c>
      <c r="G29">
        <f>MAX(Hit!G29,Stand!G29)</f>
        <v>-1</v>
      </c>
      <c r="H29">
        <f>MAX(Hit!H29,Stand!H29)</f>
        <v>-1</v>
      </c>
      <c r="I29">
        <f>MAX(Hit!I29,Stand!I29)</f>
        <v>-1</v>
      </c>
      <c r="J29">
        <f>MAX(Hit!J29,Stand!J29)</f>
        <v>-1</v>
      </c>
      <c r="K29">
        <f>MAX(Hit!K29,Stand!K29)</f>
        <v>-1</v>
      </c>
      <c r="N29" s="31">
        <v>30</v>
      </c>
      <c r="O29" s="31" t="str">
        <f>IF(B29=Stand!B29,"S","H")</f>
        <v>S</v>
      </c>
      <c r="P29" s="31" t="str">
        <f>IF(C29=Stand!C29,"S","H")</f>
        <v>S</v>
      </c>
      <c r="Q29" s="31" t="str">
        <f>IF(D29=Stand!D29,"S","H")</f>
        <v>S</v>
      </c>
      <c r="R29" s="31" t="str">
        <f>IF(E29=Stand!E29,"S","H")</f>
        <v>S</v>
      </c>
      <c r="S29" s="31" t="str">
        <f>IF(F29=Stand!F29,"S","H")</f>
        <v>S</v>
      </c>
      <c r="T29" s="31" t="str">
        <f>IF(G29=Stand!G29,"S","H")</f>
        <v>S</v>
      </c>
      <c r="U29" s="31" t="str">
        <f>IF(H29=Stand!H29,"S","H")</f>
        <v>S</v>
      </c>
      <c r="V29" s="31" t="str">
        <f>IF(I29=Stand!I29,"S","H")</f>
        <v>S</v>
      </c>
      <c r="W29" s="31" t="str">
        <f>IF(J29=Stand!J29,"S","H")</f>
        <v>S</v>
      </c>
      <c r="X29" s="31" t="str">
        <f>IF(K29=Stand!K29,"S","H")</f>
        <v>S</v>
      </c>
    </row>
    <row r="30" spans="1:24" x14ac:dyDescent="0.3">
      <c r="A30">
        <v>31</v>
      </c>
      <c r="B30">
        <f>MAX(Hit!B30,Stand!B30)</f>
        <v>-1</v>
      </c>
      <c r="C30">
        <f>MAX(Hit!C30,Stand!C30)</f>
        <v>-1</v>
      </c>
      <c r="D30">
        <f>MAX(Hit!D30,Stand!D30)</f>
        <v>-1</v>
      </c>
      <c r="E30">
        <f>MAX(Hit!E30,Stand!E30)</f>
        <v>-1</v>
      </c>
      <c r="F30">
        <f>MAX(Hit!F30,Stand!F30)</f>
        <v>-1</v>
      </c>
      <c r="G30">
        <f>MAX(Hit!G30,Stand!G30)</f>
        <v>-1</v>
      </c>
      <c r="H30">
        <f>MAX(Hit!H30,Stand!H30)</f>
        <v>-1</v>
      </c>
      <c r="I30">
        <f>MAX(Hit!I30,Stand!I30)</f>
        <v>-1</v>
      </c>
      <c r="J30">
        <f>MAX(Hit!J30,Stand!J30)</f>
        <v>-1</v>
      </c>
      <c r="K30">
        <f>MAX(Hit!K30,Stand!K30)</f>
        <v>-1</v>
      </c>
      <c r="N30" s="31">
        <v>31</v>
      </c>
      <c r="O30" s="31" t="str">
        <f>IF(B30=Stand!B30,"S","H")</f>
        <v>S</v>
      </c>
      <c r="P30" s="31" t="str">
        <f>IF(C30=Stand!C30,"S","H")</f>
        <v>S</v>
      </c>
      <c r="Q30" s="31" t="str">
        <f>IF(D30=Stand!D30,"S","H")</f>
        <v>S</v>
      </c>
      <c r="R30" s="31" t="str">
        <f>IF(E30=Stand!E30,"S","H")</f>
        <v>S</v>
      </c>
      <c r="S30" s="31" t="str">
        <f>IF(F30=Stand!F30,"S","H")</f>
        <v>S</v>
      </c>
      <c r="T30" s="31" t="str">
        <f>IF(G30=Stand!G30,"S","H")</f>
        <v>S</v>
      </c>
      <c r="U30" s="31" t="str">
        <f>IF(H30=Stand!H30,"S","H")</f>
        <v>S</v>
      </c>
      <c r="V30" s="31" t="str">
        <f>IF(I30=Stand!I30,"S","H")</f>
        <v>S</v>
      </c>
      <c r="W30" s="31" t="str">
        <f>IF(J30=Stand!J30,"S","H")</f>
        <v>S</v>
      </c>
      <c r="X30" s="31" t="str">
        <f>IF(K30=Stand!K30,"S","H")</f>
        <v>S</v>
      </c>
    </row>
    <row r="32" spans="1:24" x14ac:dyDescent="0.3">
      <c r="A32" t="s">
        <v>4</v>
      </c>
      <c r="B32">
        <v>1</v>
      </c>
      <c r="C32">
        <v>2</v>
      </c>
      <c r="D32">
        <v>3</v>
      </c>
      <c r="E32">
        <v>4</v>
      </c>
      <c r="F32">
        <v>5</v>
      </c>
      <c r="G32">
        <v>6</v>
      </c>
      <c r="H32">
        <v>7</v>
      </c>
      <c r="I32">
        <v>8</v>
      </c>
      <c r="J32">
        <v>9</v>
      </c>
      <c r="K32">
        <v>10</v>
      </c>
      <c r="N32" s="31" t="s">
        <v>4</v>
      </c>
      <c r="O32" s="31">
        <v>1</v>
      </c>
      <c r="P32" s="31">
        <v>2</v>
      </c>
      <c r="Q32" s="31">
        <v>3</v>
      </c>
      <c r="R32" s="31">
        <v>4</v>
      </c>
      <c r="S32" s="31">
        <v>5</v>
      </c>
      <c r="T32" s="31">
        <v>6</v>
      </c>
      <c r="U32" s="31">
        <v>7</v>
      </c>
      <c r="V32" s="31">
        <v>8</v>
      </c>
      <c r="W32" s="31">
        <v>9</v>
      </c>
      <c r="X32" s="31">
        <v>10</v>
      </c>
    </row>
    <row r="33" spans="1:24" x14ac:dyDescent="0.3">
      <c r="A33">
        <v>12</v>
      </c>
      <c r="B33">
        <f>MAX(Hit!B33,Stand!B33)</f>
        <v>-0.2052135310715586</v>
      </c>
      <c r="C33">
        <f>MAX(Hit!C33,Stand!C33)</f>
        <v>8.1836216051656099E-2</v>
      </c>
      <c r="D33">
        <f>MAX(Hit!D33,Stand!D33)</f>
        <v>0.10350704654207785</v>
      </c>
      <c r="E33">
        <f>MAX(Hit!E33,Stand!E33)</f>
        <v>0.12659562809256975</v>
      </c>
      <c r="F33">
        <f>MAX(Hit!F33,Stand!F33)</f>
        <v>0.15648238458465505</v>
      </c>
      <c r="G33">
        <f>MAX(Hit!G33,Stand!G33)</f>
        <v>0.18595361333225541</v>
      </c>
      <c r="H33">
        <f>MAX(Hit!H33,Stand!H33)</f>
        <v>0.16547293077063502</v>
      </c>
      <c r="I33">
        <f>MAX(Hit!I33,Stand!I33)</f>
        <v>9.5115020927032348E-2</v>
      </c>
      <c r="J33">
        <f>MAX(Hit!J33,Stand!J33)</f>
        <v>6.5790841226834318E-5</v>
      </c>
      <c r="K33">
        <f>MAX(Hit!K33,Stand!K33)</f>
        <v>-0.12808280155666146</v>
      </c>
      <c r="N33" s="31">
        <v>12</v>
      </c>
      <c r="O33" s="31" t="str">
        <f>IF(B33=Stand!B33,"S","H")</f>
        <v>H</v>
      </c>
      <c r="P33" s="31" t="str">
        <f>IF(C33=Stand!C33,"S","H")</f>
        <v>H</v>
      </c>
      <c r="Q33" s="31" t="str">
        <f>IF(D33=Stand!D33,"S","H")</f>
        <v>H</v>
      </c>
      <c r="R33" s="31" t="str">
        <f>IF(E33=Stand!E33,"S","H")</f>
        <v>H</v>
      </c>
      <c r="S33" s="31" t="str">
        <f>IF(F33=Stand!F33,"S","H")</f>
        <v>H</v>
      </c>
      <c r="T33" s="31" t="str">
        <f>IF(G33=Stand!G33,"S","H")</f>
        <v>H</v>
      </c>
      <c r="U33" s="31" t="str">
        <f>IF(H33=Stand!H33,"S","H")</f>
        <v>H</v>
      </c>
      <c r="V33" s="31" t="str">
        <f>IF(I33=Stand!I33,"S","H")</f>
        <v>H</v>
      </c>
      <c r="W33" s="31" t="str">
        <f>IF(J33=Stand!J33,"S","H")</f>
        <v>H</v>
      </c>
      <c r="X33" s="31" t="str">
        <f>IF(K33=Stand!K33,"S","H")</f>
        <v>H</v>
      </c>
    </row>
    <row r="34" spans="1:24" x14ac:dyDescent="0.3">
      <c r="A34">
        <v>13</v>
      </c>
      <c r="B34">
        <f>MAX(Hit!B34,Stand!B34)</f>
        <v>-0.2347217780244493</v>
      </c>
      <c r="C34">
        <f>MAX(Hit!C34,Stand!C34)</f>
        <v>4.6636132695309557E-2</v>
      </c>
      <c r="D34">
        <f>MAX(Hit!D34,Stand!D34)</f>
        <v>7.4118813392744121E-2</v>
      </c>
      <c r="E34">
        <f>MAX(Hit!E34,Stand!E34)</f>
        <v>0.10247714687203517</v>
      </c>
      <c r="F34">
        <f>MAX(Hit!F34,Stand!F34)</f>
        <v>0.13336273848321714</v>
      </c>
      <c r="G34">
        <f>MAX(Hit!G34,Stand!G34)</f>
        <v>0.16169271124923684</v>
      </c>
      <c r="H34">
        <f>MAX(Hit!H34,Stand!H34)</f>
        <v>0.12238569517899199</v>
      </c>
      <c r="I34">
        <f>MAX(Hit!I34,Stand!I34)</f>
        <v>5.4057070196311383E-2</v>
      </c>
      <c r="J34">
        <f>MAX(Hit!J34,Stand!J34)</f>
        <v>-3.7694688127479961E-2</v>
      </c>
      <c r="K34">
        <f>MAX(Hit!K34,Stand!K34)</f>
        <v>-0.16080628455762785</v>
      </c>
      <c r="N34" s="31">
        <v>13</v>
      </c>
      <c r="O34" s="31" t="str">
        <f>IF(B34=Stand!B34,"S","H")</f>
        <v>H</v>
      </c>
      <c r="P34" s="31" t="str">
        <f>IF(C34=Stand!C34,"S","H")</f>
        <v>H</v>
      </c>
      <c r="Q34" s="31" t="str">
        <f>IF(D34=Stand!D34,"S","H")</f>
        <v>H</v>
      </c>
      <c r="R34" s="31" t="str">
        <f>IF(E34=Stand!E34,"S","H")</f>
        <v>H</v>
      </c>
      <c r="S34" s="31" t="str">
        <f>IF(F34=Stand!F34,"S","H")</f>
        <v>H</v>
      </c>
      <c r="T34" s="31" t="str">
        <f>IF(G34=Stand!G34,"S","H")</f>
        <v>H</v>
      </c>
      <c r="U34" s="31" t="str">
        <f>IF(H34=Stand!H34,"S","H")</f>
        <v>H</v>
      </c>
      <c r="V34" s="31" t="str">
        <f>IF(I34=Stand!I34,"S","H")</f>
        <v>H</v>
      </c>
      <c r="W34" s="31" t="str">
        <f>IF(J34=Stand!J34,"S","H")</f>
        <v>H</v>
      </c>
      <c r="X34" s="31" t="str">
        <f>IF(K34=Stand!K34,"S","H")</f>
        <v>H</v>
      </c>
    </row>
    <row r="35" spans="1:24" x14ac:dyDescent="0.3">
      <c r="A35">
        <v>14</v>
      </c>
      <c r="B35">
        <f>MAX(Hit!B35,Stand!B35)</f>
        <v>-0.26406959413166398</v>
      </c>
      <c r="C35">
        <f>MAX(Hit!C35,Stand!C35)</f>
        <v>2.2391856987839076E-2</v>
      </c>
      <c r="D35">
        <f>MAX(Hit!D35,Stand!D35)</f>
        <v>5.0806738919282862E-2</v>
      </c>
      <c r="E35">
        <f>MAX(Hit!E35,Stand!E35)</f>
        <v>8.0081414310110191E-2</v>
      </c>
      <c r="F35">
        <f>MAX(Hit!F35,Stand!F35)</f>
        <v>0.11189449567473911</v>
      </c>
      <c r="G35">
        <f>MAX(Hit!G35,Stand!G35)</f>
        <v>0.13916473074357671</v>
      </c>
      <c r="H35">
        <f>MAX(Hit!H35,Stand!H35)</f>
        <v>7.9507488494468218E-2</v>
      </c>
      <c r="I35">
        <f>MAX(Hit!I35,Stand!I35)</f>
        <v>1.3277219463208506E-2</v>
      </c>
      <c r="J35">
        <f>MAX(Hit!J35,Stand!J35)</f>
        <v>-7.5163189441683903E-2</v>
      </c>
      <c r="K35">
        <f>MAX(Hit!K35,Stand!K35)</f>
        <v>-0.19330354140765696</v>
      </c>
      <c r="N35" s="31">
        <v>14</v>
      </c>
      <c r="O35" s="31" t="str">
        <f>IF(B35=Stand!B35,"S","H")</f>
        <v>H</v>
      </c>
      <c r="P35" s="31" t="str">
        <f>IF(C35=Stand!C35,"S","H")</f>
        <v>H</v>
      </c>
      <c r="Q35" s="31" t="str">
        <f>IF(D35=Stand!D35,"S","H")</f>
        <v>H</v>
      </c>
      <c r="R35" s="31" t="str">
        <f>IF(E35=Stand!E35,"S","H")</f>
        <v>H</v>
      </c>
      <c r="S35" s="31" t="str">
        <f>IF(F35=Stand!F35,"S","H")</f>
        <v>H</v>
      </c>
      <c r="T35" s="31" t="str">
        <f>IF(G35=Stand!G35,"S","H")</f>
        <v>H</v>
      </c>
      <c r="U35" s="31" t="str">
        <f>IF(H35=Stand!H35,"S","H")</f>
        <v>H</v>
      </c>
      <c r="V35" s="31" t="str">
        <f>IF(I35=Stand!I35,"S","H")</f>
        <v>H</v>
      </c>
      <c r="W35" s="31" t="str">
        <f>IF(J35=Stand!J35,"S","H")</f>
        <v>H</v>
      </c>
      <c r="X35" s="31" t="str">
        <f>IF(K35=Stand!K35,"S","H")</f>
        <v>H</v>
      </c>
    </row>
    <row r="36" spans="1:24" x14ac:dyDescent="0.3">
      <c r="A36">
        <v>15</v>
      </c>
      <c r="B36">
        <f>MAX(Hit!B36,Stand!B36)</f>
        <v>-0.29312934580507016</v>
      </c>
      <c r="C36">
        <f>MAX(Hit!C36,Stand!C36)</f>
        <v>-1.2068474052642775E-4</v>
      </c>
      <c r="D36">
        <f>MAX(Hit!D36,Stand!D36)</f>
        <v>2.9159812622497394E-2</v>
      </c>
      <c r="E36">
        <f>MAX(Hit!E36,Stand!E36)</f>
        <v>5.9285376931179856E-2</v>
      </c>
      <c r="F36">
        <f>MAX(Hit!F36,Stand!F36)</f>
        <v>9.1959698781152371E-2</v>
      </c>
      <c r="G36">
        <f>MAX(Hit!G36,Stand!G36)</f>
        <v>0.11824589170260662</v>
      </c>
      <c r="H36">
        <f>MAX(Hit!H36,Stand!H36)</f>
        <v>3.7028282279269284E-2</v>
      </c>
      <c r="I36">
        <f>MAX(Hit!I36,Stand!I36)</f>
        <v>-2.7054780502901651E-2</v>
      </c>
      <c r="J36">
        <f>MAX(Hit!J36,Stand!J36)</f>
        <v>-0.11218876868994296</v>
      </c>
      <c r="K36">
        <f>MAX(Hit!K36,Stand!K36)</f>
        <v>-0.22543993358238781</v>
      </c>
      <c r="N36" s="31">
        <v>15</v>
      </c>
      <c r="O36" s="31" t="str">
        <f>IF(B36=Stand!B36,"S","H")</f>
        <v>H</v>
      </c>
      <c r="P36" s="31" t="str">
        <f>IF(C36=Stand!C36,"S","H")</f>
        <v>H</v>
      </c>
      <c r="Q36" s="31" t="str">
        <f>IF(D36=Stand!D36,"S","H")</f>
        <v>H</v>
      </c>
      <c r="R36" s="31" t="str">
        <f>IF(E36=Stand!E36,"S","H")</f>
        <v>H</v>
      </c>
      <c r="S36" s="31" t="str">
        <f>IF(F36=Stand!F36,"S","H")</f>
        <v>H</v>
      </c>
      <c r="T36" s="31" t="str">
        <f>IF(G36=Stand!G36,"S","H")</f>
        <v>H</v>
      </c>
      <c r="U36" s="31" t="str">
        <f>IF(H36=Stand!H36,"S","H")</f>
        <v>H</v>
      </c>
      <c r="V36" s="31" t="str">
        <f>IF(I36=Stand!I36,"S","H")</f>
        <v>H</v>
      </c>
      <c r="W36" s="31" t="str">
        <f>IF(J36=Stand!J36,"S","H")</f>
        <v>H</v>
      </c>
      <c r="X36" s="31" t="str">
        <f>IF(K36=Stand!K36,"S","H")</f>
        <v>H</v>
      </c>
    </row>
    <row r="37" spans="1:24" x14ac:dyDescent="0.3">
      <c r="A37">
        <v>16</v>
      </c>
      <c r="B37">
        <f>MAX(Hit!B37,Stand!B37)</f>
        <v>-0.31409107314591789</v>
      </c>
      <c r="C37">
        <f>MAX(Hit!C37,Stand!C37)</f>
        <v>-2.1025187774008636E-2</v>
      </c>
      <c r="D37">
        <f>MAX(Hit!D37,Stand!D37)</f>
        <v>9.0590953469109059E-3</v>
      </c>
      <c r="E37">
        <f>MAX(Hit!E37,Stand!E37)</f>
        <v>3.9974770793601691E-2</v>
      </c>
      <c r="F37">
        <f>MAX(Hit!F37,Stand!F37)</f>
        <v>7.3448815951393243E-2</v>
      </c>
      <c r="G37">
        <f>MAX(Hit!G37,Stand!G37)</f>
        <v>9.8821255450277243E-2</v>
      </c>
      <c r="H37">
        <f>MAX(Hit!H37,Stand!H37)</f>
        <v>-4.8901571730158577E-3</v>
      </c>
      <c r="I37">
        <f>MAX(Hit!I37,Stand!I37)</f>
        <v>-6.6794847920094075E-2</v>
      </c>
      <c r="J37">
        <f>MAX(Hit!J37,Stand!J37)</f>
        <v>-0.14864353463007479</v>
      </c>
      <c r="K37">
        <f>MAX(Hit!K37,Stand!K37)</f>
        <v>-0.25710121084742421</v>
      </c>
      <c r="N37" s="31">
        <v>16</v>
      </c>
      <c r="O37" s="31" t="str">
        <f>IF(B37=Stand!B37,"S","H")</f>
        <v>H</v>
      </c>
      <c r="P37" s="31" t="str">
        <f>IF(C37=Stand!C37,"S","H")</f>
        <v>H</v>
      </c>
      <c r="Q37" s="31" t="str">
        <f>IF(D37=Stand!D37,"S","H")</f>
        <v>H</v>
      </c>
      <c r="R37" s="31" t="str">
        <f>IF(E37=Stand!E37,"S","H")</f>
        <v>H</v>
      </c>
      <c r="S37" s="31" t="str">
        <f>IF(F37=Stand!F37,"S","H")</f>
        <v>H</v>
      </c>
      <c r="T37" s="31" t="str">
        <f>IF(G37=Stand!G37,"S","H")</f>
        <v>H</v>
      </c>
      <c r="U37" s="31" t="str">
        <f>IF(H37=Stand!H37,"S","H")</f>
        <v>H</v>
      </c>
      <c r="V37" s="31" t="str">
        <f>IF(I37=Stand!I37,"S","H")</f>
        <v>H</v>
      </c>
      <c r="W37" s="31" t="str">
        <f>IF(J37=Stand!J37,"S","H")</f>
        <v>H</v>
      </c>
      <c r="X37" s="31" t="str">
        <f>IF(K37=Stand!K37,"S","H")</f>
        <v>H</v>
      </c>
    </row>
    <row r="38" spans="1:24" x14ac:dyDescent="0.3">
      <c r="A38">
        <v>17</v>
      </c>
      <c r="B38">
        <f>MAX(Hit!B38,Stand!B38)</f>
        <v>-0.30094774596936275</v>
      </c>
      <c r="C38">
        <f>MAX(Hit!C38,Stand!C38)</f>
        <v>-4.9104358288915018E-4</v>
      </c>
      <c r="D38">
        <f>MAX(Hit!D38,Stand!D38)</f>
        <v>2.8975282965620561E-2</v>
      </c>
      <c r="E38">
        <f>MAX(Hit!E38,Stand!E38)</f>
        <v>5.9326275337164336E-2</v>
      </c>
      <c r="F38">
        <f>MAX(Hit!F38,Stand!F38)</f>
        <v>9.118907768677427E-2</v>
      </c>
      <c r="G38">
        <f>MAX(Hit!G38,Stand!G38)</f>
        <v>0.12805214364549894</v>
      </c>
      <c r="H38">
        <f>MAX(Hit!H38,Stand!H38)</f>
        <v>5.3823463716116689E-2</v>
      </c>
      <c r="I38">
        <f>MAX(Hit!I38,Stand!I38)</f>
        <v>-7.2915398729642075E-2</v>
      </c>
      <c r="J38">
        <f>MAX(Hit!J38,Stand!J38)</f>
        <v>-0.14978689218213331</v>
      </c>
      <c r="K38">
        <f>MAX(Hit!K38,Stand!K38)</f>
        <v>-0.24941602102444038</v>
      </c>
      <c r="N38" s="31">
        <v>17</v>
      </c>
      <c r="O38" s="31" t="str">
        <f>IF(B38=Stand!B38,"S","H")</f>
        <v>H</v>
      </c>
      <c r="P38" s="31" t="str">
        <f>IF(C38=Stand!C38,"S","H")</f>
        <v>H</v>
      </c>
      <c r="Q38" s="31" t="str">
        <f>IF(D38=Stand!D38,"S","H")</f>
        <v>H</v>
      </c>
      <c r="R38" s="31" t="str">
        <f>IF(E38=Stand!E38,"S","H")</f>
        <v>H</v>
      </c>
      <c r="S38" s="31" t="str">
        <f>IF(F38=Stand!F38,"S","H")</f>
        <v>H</v>
      </c>
      <c r="T38" s="31" t="str">
        <f>IF(G38=Stand!G38,"S","H")</f>
        <v>H</v>
      </c>
      <c r="U38" s="31" t="str">
        <f>IF(H38=Stand!H38,"S","H")</f>
        <v>H</v>
      </c>
      <c r="V38" s="31" t="str">
        <f>IF(I38=Stand!I38,"S","H")</f>
        <v>H</v>
      </c>
      <c r="W38" s="31" t="str">
        <f>IF(J38=Stand!J38,"S","H")</f>
        <v>H</v>
      </c>
      <c r="X38" s="31" t="str">
        <f>IF(K38=Stand!K38,"S","H")</f>
        <v>H</v>
      </c>
    </row>
    <row r="39" spans="1:24" x14ac:dyDescent="0.3">
      <c r="A39">
        <v>18</v>
      </c>
      <c r="B39">
        <f>MAX(Hit!B39,Stand!B39)</f>
        <v>-0.24150883119675959</v>
      </c>
      <c r="C39">
        <f>MAX(Hit!C39,Stand!C39)</f>
        <v>0.12174190222088777</v>
      </c>
      <c r="D39">
        <f>MAX(Hit!D39,Stand!D39)</f>
        <v>0.14830007284131125</v>
      </c>
      <c r="E39">
        <f>MAX(Hit!E39,Stand!E39)</f>
        <v>0.17585443719748528</v>
      </c>
      <c r="F39">
        <f>MAX(Hit!F39,Stand!F39)</f>
        <v>0.19956119497617708</v>
      </c>
      <c r="G39">
        <f>MAX(Hit!G39,Stand!G39)</f>
        <v>0.28344391604689845</v>
      </c>
      <c r="H39">
        <f>MAX(Hit!H39,Stand!H39)</f>
        <v>0.39955416733655175</v>
      </c>
      <c r="I39">
        <f>MAX(Hit!I39,Stand!I39)</f>
        <v>0.10595134861912359</v>
      </c>
      <c r="J39">
        <f>MAX(Hit!J39,Stand!J39)</f>
        <v>-0.10074430758041532</v>
      </c>
      <c r="K39">
        <f>MAX(Hit!K39,Stand!K39)</f>
        <v>-0.20109793381277147</v>
      </c>
      <c r="N39" s="31">
        <v>18</v>
      </c>
      <c r="O39" s="31" t="str">
        <f>IF(B39=Stand!B39,"S","H")</f>
        <v>S</v>
      </c>
      <c r="P39" s="31" t="str">
        <f>IF(C39=Stand!C39,"S","H")</f>
        <v>S</v>
      </c>
      <c r="Q39" s="31" t="str">
        <f>IF(D39=Stand!D39,"S","H")</f>
        <v>S</v>
      </c>
      <c r="R39" s="31" t="str">
        <f>IF(E39=Stand!E39,"S","H")</f>
        <v>S</v>
      </c>
      <c r="S39" s="31" t="str">
        <f>IF(F39=Stand!F39,"S","H")</f>
        <v>S</v>
      </c>
      <c r="T39" s="31" t="str">
        <f>IF(G39=Stand!G39,"S","H")</f>
        <v>S</v>
      </c>
      <c r="U39" s="31" t="str">
        <f>IF(H39=Stand!H39,"S","H")</f>
        <v>S</v>
      </c>
      <c r="V39" s="31" t="str">
        <f>IF(I39=Stand!I39,"S","H")</f>
        <v>S</v>
      </c>
      <c r="W39" s="31" t="str">
        <f>IF(J39=Stand!J39,"S","H")</f>
        <v>H</v>
      </c>
      <c r="X39" s="31" t="str">
        <f>IF(K39=Stand!K39,"S","H")</f>
        <v>H</v>
      </c>
    </row>
    <row r="40" spans="1:24" x14ac:dyDescent="0.3">
      <c r="A40">
        <v>19</v>
      </c>
      <c r="B40">
        <f>MAX(Hit!B40,Stand!B40)</f>
        <v>-1.8660154151531605E-2</v>
      </c>
      <c r="C40">
        <f>MAX(Hit!C40,Stand!C40)</f>
        <v>0.38630468602058998</v>
      </c>
      <c r="D40">
        <f>MAX(Hit!D40,Stand!D40)</f>
        <v>0.40436293659776018</v>
      </c>
      <c r="E40">
        <f>MAX(Hit!E40,Stand!E40)</f>
        <v>0.42317892482749647</v>
      </c>
      <c r="F40">
        <f>MAX(Hit!F40,Stand!F40)</f>
        <v>0.43951210416088371</v>
      </c>
      <c r="G40">
        <f>MAX(Hit!G40,Stand!G40)</f>
        <v>0.49597707378731903</v>
      </c>
      <c r="H40">
        <f>MAX(Hit!H40,Stand!H40)</f>
        <v>0.61597649575343139</v>
      </c>
      <c r="I40">
        <f>MAX(Hit!I40,Stand!I40)</f>
        <v>0.59385366828669439</v>
      </c>
      <c r="J40">
        <f>MAX(Hit!J40,Stand!J40)</f>
        <v>0.28759675706758142</v>
      </c>
      <c r="K40">
        <f>MAX(Hit!K40,Stand!K40)</f>
        <v>-1.8660154151531549E-2</v>
      </c>
      <c r="N40" s="31">
        <v>19</v>
      </c>
      <c r="O40" s="31" t="str">
        <f>IF(B40=Stand!B40,"S","H")</f>
        <v>S</v>
      </c>
      <c r="P40" s="31" t="str">
        <f>IF(C40=Stand!C40,"S","H")</f>
        <v>S</v>
      </c>
      <c r="Q40" s="31" t="str">
        <f>IF(D40=Stand!D40,"S","H")</f>
        <v>S</v>
      </c>
      <c r="R40" s="31" t="str">
        <f>IF(E40=Stand!E40,"S","H")</f>
        <v>S</v>
      </c>
      <c r="S40" s="31" t="str">
        <f>IF(F40=Stand!F40,"S","H")</f>
        <v>S</v>
      </c>
      <c r="T40" s="31" t="str">
        <f>IF(G40=Stand!G40,"S","H")</f>
        <v>S</v>
      </c>
      <c r="U40" s="31" t="str">
        <f>IF(H40=Stand!H40,"S","H")</f>
        <v>S</v>
      </c>
      <c r="V40" s="31" t="str">
        <f>IF(I40=Stand!I40,"S","H")</f>
        <v>S</v>
      </c>
      <c r="W40" s="31" t="str">
        <f>IF(J40=Stand!J40,"S","H")</f>
        <v>S</v>
      </c>
      <c r="X40" s="31" t="str">
        <f>IF(K40=Stand!K40,"S","H")</f>
        <v>S</v>
      </c>
    </row>
    <row r="41" spans="1:24" x14ac:dyDescent="0.3">
      <c r="A41">
        <v>20</v>
      </c>
      <c r="B41">
        <f>MAX(Hit!B41,Stand!B41)</f>
        <v>0.20418852289369643</v>
      </c>
      <c r="C41">
        <f>MAX(Hit!C41,Stand!C41)</f>
        <v>0.63998657521683899</v>
      </c>
      <c r="D41">
        <f>MAX(Hit!D41,Stand!D41)</f>
        <v>0.65027209425148147</v>
      </c>
      <c r="E41">
        <f>MAX(Hit!E41,Stand!E41)</f>
        <v>0.66104996194807175</v>
      </c>
      <c r="F41">
        <f>MAX(Hit!F41,Stand!F41)</f>
        <v>0.67035969063279999</v>
      </c>
      <c r="G41">
        <f>MAX(Hit!G41,Stand!G41)</f>
        <v>0.70395857017134456</v>
      </c>
      <c r="H41">
        <f>MAX(Hit!H41,Stand!H41)</f>
        <v>0.77322722653717502</v>
      </c>
      <c r="I41">
        <f>MAX(Hit!I41,Stand!I41)</f>
        <v>0.79181515955189852</v>
      </c>
      <c r="J41">
        <f>MAX(Hit!J41,Stand!J41)</f>
        <v>0.75835687080859615</v>
      </c>
      <c r="K41">
        <f>MAX(Hit!K41,Stand!K41)</f>
        <v>0.43495775366292733</v>
      </c>
      <c r="N41" s="31">
        <v>20</v>
      </c>
      <c r="O41" s="31" t="str">
        <f>IF(B41=Stand!B41,"S","H")</f>
        <v>S</v>
      </c>
      <c r="P41" s="31" t="str">
        <f>IF(C41=Stand!C41,"S","H")</f>
        <v>S</v>
      </c>
      <c r="Q41" s="31" t="str">
        <f>IF(D41=Stand!D41,"S","H")</f>
        <v>S</v>
      </c>
      <c r="R41" s="31" t="str">
        <f>IF(E41=Stand!E41,"S","H")</f>
        <v>S</v>
      </c>
      <c r="S41" s="31" t="str">
        <f>IF(F41=Stand!F41,"S","H")</f>
        <v>S</v>
      </c>
      <c r="T41" s="31" t="str">
        <f>IF(G41=Stand!G41,"S","H")</f>
        <v>S</v>
      </c>
      <c r="U41" s="31" t="str">
        <f>IF(H41=Stand!H41,"S","H")</f>
        <v>S</v>
      </c>
      <c r="V41" s="31" t="str">
        <f>IF(I41=Stand!I41,"S","H")</f>
        <v>S</v>
      </c>
      <c r="W41" s="31" t="str">
        <f>IF(J41=Stand!J41,"S","H")</f>
        <v>S</v>
      </c>
      <c r="X41" s="31" t="str">
        <f>IF(K41=Stand!K41,"S","H")</f>
        <v>S</v>
      </c>
    </row>
    <row r="42" spans="1:24" x14ac:dyDescent="0.3">
      <c r="A42">
        <v>21</v>
      </c>
      <c r="B42">
        <f>MAX(Hit!B42,Stand!B42)</f>
        <v>0.65780643070815525</v>
      </c>
      <c r="C42">
        <f>MAX(Hit!C42,Stand!C42)</f>
        <v>0.88200651549404019</v>
      </c>
      <c r="D42">
        <f>MAX(Hit!D42,Stand!D42)</f>
        <v>0.8853003573017495</v>
      </c>
      <c r="E42">
        <f>MAX(Hit!E42,Stand!E42)</f>
        <v>0.88876729296591961</v>
      </c>
      <c r="F42">
        <f>MAX(Hit!F42,Stand!F42)</f>
        <v>0.89175382659528035</v>
      </c>
      <c r="G42">
        <f>MAX(Hit!G42,Stand!G42)</f>
        <v>0.90283674384257995</v>
      </c>
      <c r="H42">
        <f>MAX(Hit!H42,Stand!H42)</f>
        <v>0.92592629596452347</v>
      </c>
      <c r="I42">
        <f>MAX(Hit!I42,Stand!I42)</f>
        <v>0.93060505318396625</v>
      </c>
      <c r="J42">
        <f>MAX(Hit!J42,Stand!J42)</f>
        <v>0.93917615614724415</v>
      </c>
      <c r="K42">
        <f>MAX(Hit!K42,Stand!K42)</f>
        <v>0.88857566147738609</v>
      </c>
      <c r="N42" s="31">
        <v>21</v>
      </c>
      <c r="O42" s="31" t="str">
        <f>IF(B42=Stand!B42,"S","H")</f>
        <v>S</v>
      </c>
      <c r="P42" s="31" t="str">
        <f>IF(C42=Stand!C42,"S","H")</f>
        <v>S</v>
      </c>
      <c r="Q42" s="31" t="str">
        <f>IF(D42=Stand!D42,"S","H")</f>
        <v>S</v>
      </c>
      <c r="R42" s="31" t="str">
        <f>IF(E42=Stand!E42,"S","H")</f>
        <v>S</v>
      </c>
      <c r="S42" s="31" t="str">
        <f>IF(F42=Stand!F42,"S","H")</f>
        <v>S</v>
      </c>
      <c r="T42" s="31" t="str">
        <f>IF(G42=Stand!G42,"S","H")</f>
        <v>S</v>
      </c>
      <c r="U42" s="31" t="str">
        <f>IF(H42=Stand!H42,"S","H")</f>
        <v>S</v>
      </c>
      <c r="V42" s="31" t="str">
        <f>IF(I42=Stand!I42,"S","H")</f>
        <v>S</v>
      </c>
      <c r="W42" s="31" t="str">
        <f>IF(J42=Stand!J42,"S","H")</f>
        <v>S</v>
      </c>
      <c r="X42" s="31" t="str">
        <f>IF(K42=Stand!K42,"S","H")</f>
        <v>S</v>
      </c>
    </row>
    <row r="43" spans="1:24" x14ac:dyDescent="0.3">
      <c r="A43">
        <v>22</v>
      </c>
      <c r="B43">
        <f>MAX(Hit!B43,Stand!B43)</f>
        <v>-0.4656605837768395</v>
      </c>
      <c r="C43">
        <f>MAX(Hit!C43,Stand!C43)</f>
        <v>-0.25338998596663803</v>
      </c>
      <c r="D43">
        <f>MAX(Hit!D43,Stand!D43)</f>
        <v>-0.23369089979808655</v>
      </c>
      <c r="E43">
        <f>MAX(Hit!E43,Stand!E43)</f>
        <v>-0.21106310899491437</v>
      </c>
      <c r="F43">
        <f>MAX(Hit!F43,Stand!F43)</f>
        <v>-0.16719266083547546</v>
      </c>
      <c r="G43">
        <f>MAX(Hit!G43,Stand!G43)</f>
        <v>-0.15369901583000456</v>
      </c>
      <c r="H43">
        <f>MAX(Hit!H43,Stand!H43)</f>
        <v>-0.21284771451731427</v>
      </c>
      <c r="I43">
        <f>MAX(Hit!I43,Stand!I43)</f>
        <v>-0.2715748050242861</v>
      </c>
      <c r="J43">
        <f>MAX(Hit!J43,Stand!J43)</f>
        <v>-0.34001328060893565</v>
      </c>
      <c r="K43">
        <f>MAX(Hit!K43,Stand!K43)</f>
        <v>-0.42069618899826788</v>
      </c>
      <c r="N43" s="31">
        <v>22</v>
      </c>
      <c r="O43" s="31" t="str">
        <f>IF(B43=Stand!B43,"S","H")</f>
        <v>H</v>
      </c>
      <c r="P43" s="31" t="str">
        <f>IF(C43=Stand!C43,"S","H")</f>
        <v>H</v>
      </c>
      <c r="Q43" s="31" t="str">
        <f>IF(D43=Stand!D43,"S","H")</f>
        <v>H</v>
      </c>
      <c r="R43" s="31" t="str">
        <f>IF(E43=Stand!E43,"S","H")</f>
        <v>S</v>
      </c>
      <c r="S43" s="31" t="str">
        <f>IF(F43=Stand!F43,"S","H")</f>
        <v>S</v>
      </c>
      <c r="T43" s="31" t="str">
        <f>IF(G43=Stand!G43,"S","H")</f>
        <v>S</v>
      </c>
      <c r="U43" s="31" t="str">
        <f>IF(H43=Stand!H43,"S","H")</f>
        <v>H</v>
      </c>
      <c r="V43" s="31" t="str">
        <f>IF(I43=Stand!I43,"S","H")</f>
        <v>H</v>
      </c>
      <c r="W43" s="31" t="str">
        <f>IF(J43=Stand!J43,"S","H")</f>
        <v>H</v>
      </c>
      <c r="X43" s="31" t="str">
        <f>IF(K43=Stand!K43,"S","H")</f>
        <v>H</v>
      </c>
    </row>
    <row r="44" spans="1:24" x14ac:dyDescent="0.3">
      <c r="A44">
        <v>23</v>
      </c>
      <c r="B44">
        <f>MAX(Hit!B44,Stand!B44)</f>
        <v>-0.50382768493563668</v>
      </c>
      <c r="C44">
        <f>MAX(Hit!C44,Stand!C44)</f>
        <v>-0.29278372720927737</v>
      </c>
      <c r="D44">
        <f>MAX(Hit!D44,Stand!D44)</f>
        <v>-0.2522502292357135</v>
      </c>
      <c r="E44">
        <f>MAX(Hit!E44,Stand!E44)</f>
        <v>-0.21106310899491437</v>
      </c>
      <c r="F44">
        <f>MAX(Hit!F44,Stand!F44)</f>
        <v>-0.16719266083547546</v>
      </c>
      <c r="G44">
        <f>MAX(Hit!G44,Stand!G44)</f>
        <v>-0.15369901583000456</v>
      </c>
      <c r="H44">
        <f>MAX(Hit!H44,Stand!H44)</f>
        <v>-0.26907287776607752</v>
      </c>
      <c r="I44">
        <f>MAX(Hit!I44,Stand!I44)</f>
        <v>-0.32360517609397998</v>
      </c>
      <c r="J44">
        <f>MAX(Hit!J44,Stand!J44)</f>
        <v>-0.3871551891368688</v>
      </c>
      <c r="K44">
        <f>MAX(Hit!K44,Stand!K44)</f>
        <v>-0.46207503264124877</v>
      </c>
      <c r="N44" s="31">
        <v>23</v>
      </c>
      <c r="O44" s="31" t="str">
        <f>IF(B44=Stand!B44,"S","H")</f>
        <v>H</v>
      </c>
      <c r="P44" s="31" t="str">
        <f>IF(C44=Stand!C44,"S","H")</f>
        <v>S</v>
      </c>
      <c r="Q44" s="31" t="str">
        <f>IF(D44=Stand!D44,"S","H")</f>
        <v>S</v>
      </c>
      <c r="R44" s="31" t="str">
        <f>IF(E44=Stand!E44,"S","H")</f>
        <v>S</v>
      </c>
      <c r="S44" s="31" t="str">
        <f>IF(F44=Stand!F44,"S","H")</f>
        <v>S</v>
      </c>
      <c r="T44" s="31" t="str">
        <f>IF(G44=Stand!G44,"S","H")</f>
        <v>S</v>
      </c>
      <c r="U44" s="31" t="str">
        <f>IF(H44=Stand!H44,"S","H")</f>
        <v>H</v>
      </c>
      <c r="V44" s="31" t="str">
        <f>IF(I44=Stand!I44,"S","H")</f>
        <v>H</v>
      </c>
      <c r="W44" s="31" t="str">
        <f>IF(J44=Stand!J44,"S","H")</f>
        <v>H</v>
      </c>
      <c r="X44" s="31" t="str">
        <f>IF(K44=Stand!K44,"S","H")</f>
        <v>H</v>
      </c>
    </row>
    <row r="45" spans="1:24" x14ac:dyDescent="0.3">
      <c r="A45">
        <v>24</v>
      </c>
      <c r="B45">
        <f>MAX(Hit!B45,Stand!B45)</f>
        <v>-0.53926856458309125</v>
      </c>
      <c r="C45">
        <f>MAX(Hit!C45,Stand!C45)</f>
        <v>-0.29278372720927737</v>
      </c>
      <c r="D45">
        <f>MAX(Hit!D45,Stand!D45)</f>
        <v>-0.2522502292357135</v>
      </c>
      <c r="E45">
        <f>MAX(Hit!E45,Stand!E45)</f>
        <v>-0.21106310899491437</v>
      </c>
      <c r="F45">
        <f>MAX(Hit!F45,Stand!F45)</f>
        <v>-0.16719266083547546</v>
      </c>
      <c r="G45">
        <f>MAX(Hit!G45,Stand!G45)</f>
        <v>-0.15369901583000456</v>
      </c>
      <c r="H45">
        <f>MAX(Hit!H45,Stand!H45)</f>
        <v>-0.3212819579256434</v>
      </c>
      <c r="I45">
        <f>MAX(Hit!I45,Stand!I45)</f>
        <v>-0.37191909208726714</v>
      </c>
      <c r="J45">
        <f>MAX(Hit!J45,Stand!J45)</f>
        <v>-0.43092981848423534</v>
      </c>
      <c r="K45">
        <f>MAX(Hit!K45,Stand!K45)</f>
        <v>-0.50049824459544534</v>
      </c>
      <c r="N45" s="31">
        <v>24</v>
      </c>
      <c r="O45" s="31" t="str">
        <f>IF(B45=Stand!B45,"S","H")</f>
        <v>H</v>
      </c>
      <c r="P45" s="31" t="str">
        <f>IF(C45=Stand!C45,"S","H")</f>
        <v>S</v>
      </c>
      <c r="Q45" s="31" t="str">
        <f>IF(D45=Stand!D45,"S","H")</f>
        <v>S</v>
      </c>
      <c r="R45" s="31" t="str">
        <f>IF(E45=Stand!E45,"S","H")</f>
        <v>S</v>
      </c>
      <c r="S45" s="31" t="str">
        <f>IF(F45=Stand!F45,"S","H")</f>
        <v>S</v>
      </c>
      <c r="T45" s="31" t="str">
        <f>IF(G45=Stand!G45,"S","H")</f>
        <v>S</v>
      </c>
      <c r="U45" s="31" t="str">
        <f>IF(H45=Stand!H45,"S","H")</f>
        <v>H</v>
      </c>
      <c r="V45" s="31" t="str">
        <f>IF(I45=Stand!I45,"S","H")</f>
        <v>H</v>
      </c>
      <c r="W45" s="31" t="str">
        <f>IF(J45=Stand!J45,"S","H")</f>
        <v>H</v>
      </c>
      <c r="X45" s="31" t="str">
        <f>IF(K45=Stand!K45,"S","H")</f>
        <v>H</v>
      </c>
    </row>
    <row r="46" spans="1:24" x14ac:dyDescent="0.3">
      <c r="A46">
        <v>25</v>
      </c>
      <c r="B46">
        <f>MAX(Hit!B46,Stand!B46)</f>
        <v>-0.57217795282715611</v>
      </c>
      <c r="C46">
        <f>MAX(Hit!C46,Stand!C46)</f>
        <v>-0.29278372720927737</v>
      </c>
      <c r="D46">
        <f>MAX(Hit!D46,Stand!D46)</f>
        <v>-0.2522502292357135</v>
      </c>
      <c r="E46">
        <f>MAX(Hit!E46,Stand!E46)</f>
        <v>-0.21106310899491437</v>
      </c>
      <c r="F46">
        <f>MAX(Hit!F46,Stand!F46)</f>
        <v>-0.16719266083547546</v>
      </c>
      <c r="G46">
        <f>MAX(Hit!G46,Stand!G46)</f>
        <v>-0.15369901583000456</v>
      </c>
      <c r="H46">
        <f>MAX(Hit!H46,Stand!H46)</f>
        <v>-0.36976181807381175</v>
      </c>
      <c r="I46">
        <f>MAX(Hit!I46,Stand!I46)</f>
        <v>-0.41678201408103377</v>
      </c>
      <c r="J46">
        <f>MAX(Hit!J46,Stand!J46)</f>
        <v>-0.47157768859250421</v>
      </c>
      <c r="K46">
        <f>MAX(Hit!K46,Stand!K46)</f>
        <v>-0.53617694141005634</v>
      </c>
      <c r="N46" s="31">
        <v>25</v>
      </c>
      <c r="O46" s="31" t="str">
        <f>IF(B46=Stand!B46,"S","H")</f>
        <v>H</v>
      </c>
      <c r="P46" s="31" t="str">
        <f>IF(C46=Stand!C46,"S","H")</f>
        <v>S</v>
      </c>
      <c r="Q46" s="31" t="str">
        <f>IF(D46=Stand!D46,"S","H")</f>
        <v>S</v>
      </c>
      <c r="R46" s="31" t="str">
        <f>IF(E46=Stand!E46,"S","H")</f>
        <v>S</v>
      </c>
      <c r="S46" s="31" t="str">
        <f>IF(F46=Stand!F46,"S","H")</f>
        <v>S</v>
      </c>
      <c r="T46" s="31" t="str">
        <f>IF(G46=Stand!G46,"S","H")</f>
        <v>S</v>
      </c>
      <c r="U46" s="31" t="str">
        <f>IF(H46=Stand!H46,"S","H")</f>
        <v>H</v>
      </c>
      <c r="V46" s="31" t="str">
        <f>IF(I46=Stand!I46,"S","H")</f>
        <v>H</v>
      </c>
      <c r="W46" s="31" t="str">
        <f>IF(J46=Stand!J46,"S","H")</f>
        <v>H</v>
      </c>
      <c r="X46" s="31" t="str">
        <f>IF(K46=Stand!K46,"S","H")</f>
        <v>H</v>
      </c>
    </row>
    <row r="47" spans="1:24" x14ac:dyDescent="0.3">
      <c r="A47">
        <v>26</v>
      </c>
      <c r="B47">
        <f>MAX(Hit!B47,Stand!B47)</f>
        <v>-0.57578184676460165</v>
      </c>
      <c r="C47">
        <f>MAX(Hit!C47,Stand!C47)</f>
        <v>-0.29278372720927737</v>
      </c>
      <c r="D47">
        <f>MAX(Hit!D47,Stand!D47)</f>
        <v>-0.2522502292357135</v>
      </c>
      <c r="E47">
        <f>MAX(Hit!E47,Stand!E47)</f>
        <v>-0.21106310899491437</v>
      </c>
      <c r="F47">
        <f>MAX(Hit!F47,Stand!F47)</f>
        <v>-0.16719266083547546</v>
      </c>
      <c r="G47">
        <f>MAX(Hit!G47,Stand!G47)</f>
        <v>-0.15369901583000456</v>
      </c>
      <c r="H47">
        <f>MAX(Hit!H47,Stand!H47)</f>
        <v>-0.41477883106853947</v>
      </c>
      <c r="I47">
        <f>MAX(Hit!I47,Stand!I47)</f>
        <v>-0.45844044164667419</v>
      </c>
      <c r="J47">
        <f>MAX(Hit!J47,Stand!J47)</f>
        <v>-0.50932213940732529</v>
      </c>
      <c r="K47">
        <f>MAX(Hit!K47,Stand!K47)</f>
        <v>-0.56930715988076663</v>
      </c>
      <c r="N47" s="31">
        <v>26</v>
      </c>
      <c r="O47" s="31" t="str">
        <f>IF(B47=Stand!B47,"S","H")</f>
        <v>S</v>
      </c>
      <c r="P47" s="31" t="str">
        <f>IF(C47=Stand!C47,"S","H")</f>
        <v>S</v>
      </c>
      <c r="Q47" s="31" t="str">
        <f>IF(D47=Stand!D47,"S","H")</f>
        <v>S</v>
      </c>
      <c r="R47" s="31" t="str">
        <f>IF(E47=Stand!E47,"S","H")</f>
        <v>S</v>
      </c>
      <c r="S47" s="31" t="str">
        <f>IF(F47=Stand!F47,"S","H")</f>
        <v>S</v>
      </c>
      <c r="T47" s="31" t="str">
        <f>IF(G47=Stand!G47,"S","H")</f>
        <v>S</v>
      </c>
      <c r="U47" s="31" t="str">
        <f>IF(H47=Stand!H47,"S","H")</f>
        <v>H</v>
      </c>
      <c r="V47" s="31" t="str">
        <f>IF(I47=Stand!I47,"S","H")</f>
        <v>H</v>
      </c>
      <c r="W47" s="31" t="str">
        <f>IF(J47=Stand!J47,"S","H")</f>
        <v>H</v>
      </c>
      <c r="X47" s="31" t="str">
        <f>IF(K47=Stand!K47,"S","H")</f>
        <v>H</v>
      </c>
    </row>
    <row r="48" spans="1:24" x14ac:dyDescent="0.3">
      <c r="A48">
        <v>27</v>
      </c>
      <c r="B48">
        <f>MAX(Hit!B48,Stand!B48)</f>
        <v>-0.46435750824198774</v>
      </c>
      <c r="C48">
        <f>MAX(Hit!C48,Stand!C48)</f>
        <v>-0.15297458768154204</v>
      </c>
      <c r="D48">
        <f>MAX(Hit!D48,Stand!D48)</f>
        <v>-0.11721624142457354</v>
      </c>
      <c r="E48">
        <f>MAX(Hit!E48,Stand!E48)</f>
        <v>-8.0573373145316152E-2</v>
      </c>
      <c r="F48">
        <f>MAX(Hit!F48,Stand!F48)</f>
        <v>-4.4941375564924613E-2</v>
      </c>
      <c r="G48">
        <f>MAX(Hit!G48,Stand!G48)</f>
        <v>1.1739160673341797E-2</v>
      </c>
      <c r="H48">
        <f>MAX(Hit!H48,Stand!H48)</f>
        <v>-0.10680898948269474</v>
      </c>
      <c r="I48">
        <f>MAX(Hit!I48,Stand!I48)</f>
        <v>-0.38195097104844722</v>
      </c>
      <c r="J48">
        <f>MAX(Hit!J48,Stand!J48)</f>
        <v>-0.42315423964521748</v>
      </c>
      <c r="K48">
        <f>MAX(Hit!K48,Stand!K48)</f>
        <v>-0.46435750824198757</v>
      </c>
      <c r="N48" s="31">
        <v>27</v>
      </c>
      <c r="O48" s="31" t="str">
        <f>IF(B48=Stand!B48,"S","H")</f>
        <v>S</v>
      </c>
      <c r="P48" s="31" t="str">
        <f>IF(C48=Stand!C48,"S","H")</f>
        <v>S</v>
      </c>
      <c r="Q48" s="31" t="str">
        <f>IF(D48=Stand!D48,"S","H")</f>
        <v>S</v>
      </c>
      <c r="R48" s="31" t="str">
        <f>IF(E48=Stand!E48,"S","H")</f>
        <v>S</v>
      </c>
      <c r="S48" s="31" t="str">
        <f>IF(F48=Stand!F48,"S","H")</f>
        <v>S</v>
      </c>
      <c r="T48" s="31" t="str">
        <f>IF(G48=Stand!G48,"S","H")</f>
        <v>S</v>
      </c>
      <c r="U48" s="31" t="str">
        <f>IF(H48=Stand!H48,"S","H")</f>
        <v>S</v>
      </c>
      <c r="V48" s="31" t="str">
        <f>IF(I48=Stand!I48,"S","H")</f>
        <v>S</v>
      </c>
      <c r="W48" s="31" t="str">
        <f>IF(J48=Stand!J48,"S","H")</f>
        <v>S</v>
      </c>
      <c r="X48" s="31" t="str">
        <f>IF(K48=Stand!K48,"S","H")</f>
        <v>S</v>
      </c>
    </row>
    <row r="49" spans="1:24" x14ac:dyDescent="0.3">
      <c r="A49">
        <v>28</v>
      </c>
      <c r="B49">
        <f>MAX(Hit!B49,Stand!B49)</f>
        <v>-0.24150883119675959</v>
      </c>
      <c r="C49">
        <f>MAX(Hit!C49,Stand!C49)</f>
        <v>0.12174190222088777</v>
      </c>
      <c r="D49">
        <f>MAX(Hit!D49,Stand!D49)</f>
        <v>0.14830007284131125</v>
      </c>
      <c r="E49">
        <f>MAX(Hit!E49,Stand!E49)</f>
        <v>0.17585443719748528</v>
      </c>
      <c r="F49">
        <f>MAX(Hit!F49,Stand!F49)</f>
        <v>0.19956119497617708</v>
      </c>
      <c r="G49">
        <f>MAX(Hit!G49,Stand!G49)</f>
        <v>0.28344391604689845</v>
      </c>
      <c r="H49">
        <f>MAX(Hit!H49,Stand!H49)</f>
        <v>0.39955416733655175</v>
      </c>
      <c r="I49">
        <f>MAX(Hit!I49,Stand!I49)</f>
        <v>0.10595134861912359</v>
      </c>
      <c r="J49">
        <f>MAX(Hit!J49,Stand!J49)</f>
        <v>-0.18316335667343342</v>
      </c>
      <c r="K49">
        <f>MAX(Hit!K49,Stand!K49)</f>
        <v>-0.24150883119675953</v>
      </c>
      <c r="N49" s="31">
        <v>28</v>
      </c>
      <c r="O49" s="31" t="str">
        <f>IF(B49=Stand!B49,"S","H")</f>
        <v>S</v>
      </c>
      <c r="P49" s="31" t="str">
        <f>IF(C49=Stand!C49,"S","H")</f>
        <v>S</v>
      </c>
      <c r="Q49" s="31" t="str">
        <f>IF(D49=Stand!D49,"S","H")</f>
        <v>S</v>
      </c>
      <c r="R49" s="31" t="str">
        <f>IF(E49=Stand!E49,"S","H")</f>
        <v>S</v>
      </c>
      <c r="S49" s="31" t="str">
        <f>IF(F49=Stand!F49,"S","H")</f>
        <v>S</v>
      </c>
      <c r="T49" s="31" t="str">
        <f>IF(G49=Stand!G49,"S","H")</f>
        <v>S</v>
      </c>
      <c r="U49" s="31" t="str">
        <f>IF(H49=Stand!H49,"S","H")</f>
        <v>S</v>
      </c>
      <c r="V49" s="31" t="str">
        <f>IF(I49=Stand!I49,"S","H")</f>
        <v>S</v>
      </c>
      <c r="W49" s="31" t="str">
        <f>IF(J49=Stand!J49,"S","H")</f>
        <v>S</v>
      </c>
      <c r="X49" s="31" t="str">
        <f>IF(K49=Stand!K49,"S","H")</f>
        <v>S</v>
      </c>
    </row>
    <row r="50" spans="1:24" x14ac:dyDescent="0.3">
      <c r="A50">
        <v>29</v>
      </c>
      <c r="B50">
        <f>MAX(Hit!B50,Stand!B50)</f>
        <v>-1.8660154151531605E-2</v>
      </c>
      <c r="C50">
        <f>MAX(Hit!C50,Stand!C50)</f>
        <v>0.38630468602058998</v>
      </c>
      <c r="D50">
        <f>MAX(Hit!D50,Stand!D50)</f>
        <v>0.40436293659776018</v>
      </c>
      <c r="E50">
        <f>MAX(Hit!E50,Stand!E50)</f>
        <v>0.42317892482749647</v>
      </c>
      <c r="F50">
        <f>MAX(Hit!F50,Stand!F50)</f>
        <v>0.43951210416088371</v>
      </c>
      <c r="G50">
        <f>MAX(Hit!G50,Stand!G50)</f>
        <v>0.49597707378731903</v>
      </c>
      <c r="H50">
        <f>MAX(Hit!H50,Stand!H50)</f>
        <v>0.61597649575343139</v>
      </c>
      <c r="I50">
        <f>MAX(Hit!I50,Stand!I50)</f>
        <v>0.59385366828669439</v>
      </c>
      <c r="J50">
        <f>MAX(Hit!J50,Stand!J50)</f>
        <v>0.28759675706758142</v>
      </c>
      <c r="K50">
        <f>MAX(Hit!K50,Stand!K50)</f>
        <v>-1.8660154151531549E-2</v>
      </c>
      <c r="N50" s="31">
        <v>29</v>
      </c>
      <c r="O50" s="31" t="str">
        <f>IF(B50=Stand!B50,"S","H")</f>
        <v>S</v>
      </c>
      <c r="P50" s="31" t="str">
        <f>IF(C50=Stand!C50,"S","H")</f>
        <v>S</v>
      </c>
      <c r="Q50" s="31" t="str">
        <f>IF(D50=Stand!D50,"S","H")</f>
        <v>S</v>
      </c>
      <c r="R50" s="31" t="str">
        <f>IF(E50=Stand!E50,"S","H")</f>
        <v>S</v>
      </c>
      <c r="S50" s="31" t="str">
        <f>IF(F50=Stand!F50,"S","H")</f>
        <v>S</v>
      </c>
      <c r="T50" s="31" t="str">
        <f>IF(G50=Stand!G50,"S","H")</f>
        <v>S</v>
      </c>
      <c r="U50" s="31" t="str">
        <f>IF(H50=Stand!H50,"S","H")</f>
        <v>S</v>
      </c>
      <c r="V50" s="31" t="str">
        <f>IF(I50=Stand!I50,"S","H")</f>
        <v>S</v>
      </c>
      <c r="W50" s="31" t="str">
        <f>IF(J50=Stand!J50,"S","H")</f>
        <v>S</v>
      </c>
      <c r="X50" s="31" t="str">
        <f>IF(K50=Stand!K50,"S","H")</f>
        <v>S</v>
      </c>
    </row>
    <row r="51" spans="1:24" x14ac:dyDescent="0.3">
      <c r="A51">
        <v>30</v>
      </c>
      <c r="B51">
        <f>MAX(Hit!B51,Stand!B51)</f>
        <v>0.20418852289369643</v>
      </c>
      <c r="C51">
        <f>MAX(Hit!C51,Stand!C51)</f>
        <v>0.63998657521683899</v>
      </c>
      <c r="D51">
        <f>MAX(Hit!D51,Stand!D51)</f>
        <v>0.65027209425148147</v>
      </c>
      <c r="E51">
        <f>MAX(Hit!E51,Stand!E51)</f>
        <v>0.66104996194807175</v>
      </c>
      <c r="F51">
        <f>MAX(Hit!F51,Stand!F51)</f>
        <v>0.67035969063279999</v>
      </c>
      <c r="G51">
        <f>MAX(Hit!G51,Stand!G51)</f>
        <v>0.70395857017134456</v>
      </c>
      <c r="H51">
        <f>MAX(Hit!H51,Stand!H51)</f>
        <v>0.77322722653717502</v>
      </c>
      <c r="I51">
        <f>MAX(Hit!I51,Stand!I51)</f>
        <v>0.79181515955189852</v>
      </c>
      <c r="J51">
        <f>MAX(Hit!J51,Stand!J51)</f>
        <v>0.75835687080859615</v>
      </c>
      <c r="K51">
        <f>MAX(Hit!K51,Stand!K51)</f>
        <v>0.43495775366292733</v>
      </c>
      <c r="N51" s="31">
        <v>30</v>
      </c>
      <c r="O51" s="31" t="str">
        <f>IF(B51=Stand!B51,"S","H")</f>
        <v>S</v>
      </c>
      <c r="P51" s="31" t="str">
        <f>IF(C51=Stand!C51,"S","H")</f>
        <v>S</v>
      </c>
      <c r="Q51" s="31" t="str">
        <f>IF(D51=Stand!D51,"S","H")</f>
        <v>S</v>
      </c>
      <c r="R51" s="31" t="str">
        <f>IF(E51=Stand!E51,"S","H")</f>
        <v>S</v>
      </c>
      <c r="S51" s="31" t="str">
        <f>IF(F51=Stand!F51,"S","H")</f>
        <v>S</v>
      </c>
      <c r="T51" s="31" t="str">
        <f>IF(G51=Stand!G51,"S","H")</f>
        <v>S</v>
      </c>
      <c r="U51" s="31" t="str">
        <f>IF(H51=Stand!H51,"S","H")</f>
        <v>S</v>
      </c>
      <c r="V51" s="31" t="str">
        <f>IF(I51=Stand!I51,"S","H")</f>
        <v>S</v>
      </c>
      <c r="W51" s="31" t="str">
        <f>IF(J51=Stand!J51,"S","H")</f>
        <v>S</v>
      </c>
      <c r="X51" s="31" t="str">
        <f>IF(K51=Stand!K51,"S","H")</f>
        <v>S</v>
      </c>
    </row>
    <row r="52" spans="1:24" x14ac:dyDescent="0.3">
      <c r="A52">
        <v>31</v>
      </c>
      <c r="B52">
        <f>MAX(Hit!B52,Stand!B52)</f>
        <v>0.65780643070815525</v>
      </c>
      <c r="C52">
        <f>MAX(Hit!C52,Stand!C52)</f>
        <v>0.88200651549404019</v>
      </c>
      <c r="D52">
        <f>MAX(Hit!D52,Stand!D52)</f>
        <v>0.8853003573017495</v>
      </c>
      <c r="E52">
        <f>MAX(Hit!E52,Stand!E52)</f>
        <v>0.88876729296591961</v>
      </c>
      <c r="F52">
        <f>MAX(Hit!F52,Stand!F52)</f>
        <v>0.89175382659528035</v>
      </c>
      <c r="G52">
        <f>MAX(Hit!G52,Stand!G52)</f>
        <v>0.90283674384257995</v>
      </c>
      <c r="H52">
        <f>MAX(Hit!H52,Stand!H52)</f>
        <v>0.92592629596452347</v>
      </c>
      <c r="I52">
        <f>MAX(Hit!I52,Stand!I52)</f>
        <v>0.93060505318396625</v>
      </c>
      <c r="J52">
        <f>MAX(Hit!J52,Stand!J52)</f>
        <v>0.93917615614724415</v>
      </c>
      <c r="K52">
        <f>MAX(Hit!K52,Stand!K52)</f>
        <v>0.88857566147738609</v>
      </c>
      <c r="N52" s="31">
        <v>31</v>
      </c>
      <c r="O52" s="31" t="str">
        <f>IF(B52=Stand!B52,"S","H")</f>
        <v>S</v>
      </c>
      <c r="P52" s="31" t="str">
        <f>IF(C52=Stand!C52,"S","H")</f>
        <v>S</v>
      </c>
      <c r="Q52" s="31" t="str">
        <f>IF(D52=Stand!D52,"S","H")</f>
        <v>S</v>
      </c>
      <c r="R52" s="31" t="str">
        <f>IF(E52=Stand!E52,"S","H")</f>
        <v>S</v>
      </c>
      <c r="S52" s="31" t="str">
        <f>IF(F52=Stand!F52,"S","H")</f>
        <v>S</v>
      </c>
      <c r="T52" s="31" t="str">
        <f>IF(G52=Stand!G52,"S","H")</f>
        <v>S</v>
      </c>
      <c r="U52" s="31" t="str">
        <f>IF(H52=Stand!H52,"S","H")</f>
        <v>S</v>
      </c>
      <c r="V52" s="31" t="str">
        <f>IF(I52=Stand!I52,"S","H")</f>
        <v>S</v>
      </c>
      <c r="W52" s="31" t="str">
        <f>IF(J52=Stand!J52,"S","H")</f>
        <v>S</v>
      </c>
      <c r="X52" s="31" t="str">
        <f>IF(K52=Stand!K52,"S","H")</f>
        <v>S</v>
      </c>
    </row>
    <row r="53" spans="1:24" x14ac:dyDescent="0.3">
      <c r="A53" s="500" t="s">
        <v>127</v>
      </c>
      <c r="B53" s="500"/>
      <c r="C53" s="500"/>
      <c r="D53" s="500"/>
      <c r="E53" s="500"/>
      <c r="F53" s="500"/>
      <c r="G53" s="500"/>
      <c r="H53" s="500"/>
      <c r="I53" s="500"/>
      <c r="J53" s="500"/>
      <c r="K53" s="500"/>
    </row>
    <row r="54" spans="1:24" x14ac:dyDescent="0.3">
      <c r="A54" t="s">
        <v>7</v>
      </c>
      <c r="B54">
        <v>1</v>
      </c>
      <c r="C54">
        <v>2</v>
      </c>
      <c r="D54">
        <v>3</v>
      </c>
      <c r="E54">
        <v>4</v>
      </c>
      <c r="F54">
        <v>5</v>
      </c>
      <c r="G54">
        <v>6</v>
      </c>
      <c r="H54">
        <v>7</v>
      </c>
      <c r="I54">
        <v>8</v>
      </c>
      <c r="J54">
        <v>9</v>
      </c>
      <c r="K54">
        <v>10</v>
      </c>
    </row>
    <row r="55" spans="1:24" x14ac:dyDescent="0.3">
      <c r="A55">
        <v>4</v>
      </c>
      <c r="B55">
        <f>IF(B3=Stand!B3,Stand!B55,Hit!B55)</f>
        <v>0.26430684965556661</v>
      </c>
      <c r="C55">
        <f>IF(C3=Stand!C3,Stand!C55,Hit!C55)</f>
        <v>0.42191933510374496</v>
      </c>
      <c r="D55">
        <f>IF(D3=Stand!D3,Stand!D55,Hit!D55)</f>
        <v>0.43871888262781922</v>
      </c>
      <c r="E55">
        <f>IF(E3=Stand!E3,Stand!E55,Hit!E55)</f>
        <v>0.45889924689234307</v>
      </c>
      <c r="F55">
        <f>IF(F3=Stand!F3,Stand!F55,Hit!F55)</f>
        <v>0.47799254850123113</v>
      </c>
      <c r="G55">
        <f>IF(G3=Stand!G3,Stand!G55,Hit!G55)</f>
        <v>0.48989682427989029</v>
      </c>
      <c r="H55">
        <f>IF(H3=Stand!H3,Stand!H55,Hit!H55)</f>
        <v>0.41090238251504557</v>
      </c>
      <c r="I55">
        <f>IF(I3=Stand!I3,Stand!I55,Hit!I55)</f>
        <v>0.37370384953576552</v>
      </c>
      <c r="J55">
        <f>IF(J3=Stand!J3,Stand!J55,Hit!J55)</f>
        <v>0.33270199081171298</v>
      </c>
      <c r="K55">
        <f>IF(K3=Stand!K3,Stand!K55,Hit!K55)</f>
        <v>0.28524752280468763</v>
      </c>
    </row>
    <row r="56" spans="1:24" x14ac:dyDescent="0.3">
      <c r="A56">
        <v>5</v>
      </c>
      <c r="B56">
        <f>IF(B4=Stand!B4,Stand!B56,Hit!B56)</f>
        <v>0.25528791352539693</v>
      </c>
      <c r="C56">
        <f>IF(C4=Stand!C4,Stand!C56,Hit!C56)</f>
        <v>0.41676843465001523</v>
      </c>
      <c r="D56">
        <f>IF(D4=Stand!D4,Stand!D56,Hit!D56)</f>
        <v>0.43382350116169249</v>
      </c>
      <c r="E56">
        <f>IF(E4=Stand!E4,Stand!E56,Hit!E56)</f>
        <v>0.4540437241344103</v>
      </c>
      <c r="F56">
        <f>IF(F4=Stand!F4,Stand!F56,Hit!F56)</f>
        <v>0.47335013310975127</v>
      </c>
      <c r="G56">
        <f>IF(G4=Stand!G4,Stand!G56,Hit!G56)</f>
        <v>0.48487958313687435</v>
      </c>
      <c r="H56">
        <f>IF(H4=Stand!H4,Stand!H56,Hit!H56)</f>
        <v>0.39683578004415654</v>
      </c>
      <c r="I56">
        <f>IF(I4=Stand!I4,Stand!I56,Hit!I56)</f>
        <v>0.36092568984622575</v>
      </c>
      <c r="J56">
        <f>IF(J4=Stand!J4,Stand!J56,Hit!J56)</f>
        <v>0.3213574892967937</v>
      </c>
      <c r="K56">
        <f>IF(K4=Stand!K4,Stand!K56,Hit!K56)</f>
        <v>0.27554039444166056</v>
      </c>
    </row>
    <row r="57" spans="1:24" x14ac:dyDescent="0.3">
      <c r="A57">
        <v>6</v>
      </c>
      <c r="B57">
        <f>IF(B5=Stand!B5,Stand!B57,Hit!B57)</f>
        <v>0.25811794378425706</v>
      </c>
      <c r="C57">
        <f>IF(C5=Stand!C5,Stand!C57,Hit!C57)</f>
        <v>0.41201734248621957</v>
      </c>
      <c r="D57">
        <f>IF(D5=Stand!D5,Stand!D57,Hit!D57)</f>
        <v>0.42930556461863345</v>
      </c>
      <c r="E57">
        <f>IF(E5=Stand!E5,Stand!E57,Hit!E57)</f>
        <v>0.44956728794652229</v>
      </c>
      <c r="F57">
        <f>IF(F5=Stand!F5,Stand!F57,Hit!F57)</f>
        <v>0.46908083803658163</v>
      </c>
      <c r="G57">
        <f>IF(G5=Stand!G5,Stand!G57,Hit!G57)</f>
        <v>0.48012373607015191</v>
      </c>
      <c r="H57">
        <f>IF(H5=Stand!H5,Stand!H57,Hit!H57)</f>
        <v>0.38219257634593173</v>
      </c>
      <c r="I57">
        <f>IF(I5=Stand!I5,Stand!I57,Hit!I57)</f>
        <v>0.34848677032407854</v>
      </c>
      <c r="J57">
        <f>IF(J5=Stand!J5,Stand!J57,Hit!J57)</f>
        <v>0.30994538935958654</v>
      </c>
      <c r="K57">
        <f>IF(K5=Stand!K5,Stand!K57,Hit!K57)</f>
        <v>0.26578617427732654</v>
      </c>
    </row>
    <row r="58" spans="1:24" x14ac:dyDescent="0.3">
      <c r="A58">
        <v>7</v>
      </c>
      <c r="B58">
        <f>IF(B6=Stand!B6,Stand!B58,Hit!B58)</f>
        <v>0.25437712976375942</v>
      </c>
      <c r="C58">
        <f>IF(C6=Stand!C6,Stand!C58,Hit!C58)</f>
        <v>0.40743072756047771</v>
      </c>
      <c r="D58">
        <f>IF(D6=Stand!D6,Stand!D58,Hit!D58)</f>
        <v>0.4249851577489786</v>
      </c>
      <c r="E58">
        <f>IF(E6=Stand!E6,Stand!E58,Hit!E58)</f>
        <v>0.44521223063659365</v>
      </c>
      <c r="F58">
        <f>IF(F6=Stand!F6,Stand!F58,Hit!F58)</f>
        <v>0.46477843330104068</v>
      </c>
      <c r="G58">
        <f>IF(G6=Stand!G6,Stand!G58,Hit!G58)</f>
        <v>0.47731496242648214</v>
      </c>
      <c r="H58">
        <f>IF(H6=Stand!H6,Stand!H58,Hit!H58)</f>
        <v>0.37925617419856938</v>
      </c>
      <c r="I58">
        <f>IF(I6=Stand!I6,Stand!I58,Hit!I58)</f>
        <v>0.33589471773557733</v>
      </c>
      <c r="J58">
        <f>IF(J6=Stand!J6,Stand!J58,Hit!J58)</f>
        <v>0.30642061508740204</v>
      </c>
      <c r="K58">
        <f>IF(K6=Stand!K6,Stand!K58,Hit!K58)</f>
        <v>0.26721074782921084</v>
      </c>
    </row>
    <row r="59" spans="1:24" x14ac:dyDescent="0.3">
      <c r="A59">
        <v>8</v>
      </c>
      <c r="B59">
        <f>IF(B7=Stand!B7,Stand!B59,Hit!B59)</f>
        <v>0.28836334875964992</v>
      </c>
      <c r="C59">
        <f>IF(C7=Stand!C7,Stand!C59,Hit!C59)</f>
        <v>0.44980237942279166</v>
      </c>
      <c r="D59">
        <f>IF(D7=Stand!D7,Stand!D59,Hit!D59)</f>
        <v>0.46597642749068685</v>
      </c>
      <c r="E59">
        <f>IF(E7=Stand!E7,Stand!E59,Hit!E59)</f>
        <v>0.48472541737079888</v>
      </c>
      <c r="F59">
        <f>IF(F7=Stand!F7,Stand!F59,Hit!F59)</f>
        <v>0.50194727739331357</v>
      </c>
      <c r="G59">
        <f>IF(G7=Stand!G7,Stand!G59,Hit!G59)</f>
        <v>0.52550268611926287</v>
      </c>
      <c r="H59">
        <f>IF(H7=Stand!H7,Stand!H59,Hit!H59)</f>
        <v>0.48230082177962352</v>
      </c>
      <c r="I59">
        <f>IF(I7=Stand!I7,Stand!I59,Hit!I59)</f>
        <v>0.3841447474995669</v>
      </c>
      <c r="J59">
        <f>IF(J7=Stand!J7,Stand!J59,Hit!J59)</f>
        <v>0.33681153361760302</v>
      </c>
      <c r="K59">
        <f>IF(K7=Stand!K7,Stand!K59,Hit!K59)</f>
        <v>0.29902709393405319</v>
      </c>
    </row>
    <row r="60" spans="1:24" x14ac:dyDescent="0.3">
      <c r="A60">
        <v>9</v>
      </c>
      <c r="B60">
        <f>IF(B8=Stand!B8,Stand!B60,Hit!B60)</f>
        <v>0.32740992228419225</v>
      </c>
      <c r="C60">
        <f>IF(C8=Stand!C8,Stand!C60,Hit!C60)</f>
        <v>0.49692057067091661</v>
      </c>
      <c r="D60">
        <f>IF(D8=Stand!D8,Stand!D60,Hit!D60)</f>
        <v>0.51160665643924019</v>
      </c>
      <c r="E60">
        <f>IF(E8=Stand!E8,Stand!E60,Hit!E60)</f>
        <v>0.52869403584947128</v>
      </c>
      <c r="F60">
        <f>IF(F8=Stand!F8,Stand!F60,Hit!F60)</f>
        <v>0.54446512273546821</v>
      </c>
      <c r="G60">
        <f>IF(G8=Stand!G8,Stand!G60,Hit!G60)</f>
        <v>0.56472936896244408</v>
      </c>
      <c r="H60">
        <f>IF(H8=Stand!H8,Stand!H60,Hit!H60)</f>
        <v>0.53479372800979086</v>
      </c>
      <c r="I60">
        <f>IF(I8=Stand!I8,Stand!I60,Hit!I60)</f>
        <v>0.4910928083344081</v>
      </c>
      <c r="J60">
        <f>IF(J8=Stand!J8,Stand!J60,Hit!J60)</f>
        <v>0.38894491666094894</v>
      </c>
      <c r="K60">
        <f>IF(K8=Stand!K8,Stand!K60,Hit!K60)</f>
        <v>0.33645241884235633</v>
      </c>
    </row>
    <row r="61" spans="1:24" x14ac:dyDescent="0.3">
      <c r="A61">
        <v>10</v>
      </c>
      <c r="B61">
        <f>IF(B9=Stand!B9,Stand!B61,Hit!B61)</f>
        <v>0.37304965193433309</v>
      </c>
      <c r="C61">
        <f>IF(C9=Stand!C9,Stand!C61,Hit!C61)</f>
        <v>0.55016562462125829</v>
      </c>
      <c r="D61">
        <f>IF(D9=Stand!D9,Stand!D61,Hit!D61)</f>
        <v>0.56322573998277337</v>
      </c>
      <c r="E61">
        <f>IF(E9=Stand!E9,Stand!E61,Hit!E61)</f>
        <v>0.57850485223902093</v>
      </c>
      <c r="F61">
        <f>IF(F9=Stand!F9,Stand!F61,Hit!F61)</f>
        <v>0.59262773040116246</v>
      </c>
      <c r="G61">
        <f>IF(G9=Stand!G9,Stand!G61,Hit!G61)</f>
        <v>0.60997468597804039</v>
      </c>
      <c r="H61">
        <f>IF(H9=Stand!H9,Stand!H61,Hit!H61)</f>
        <v>0.57828403865549916</v>
      </c>
      <c r="I61">
        <f>IF(I9=Stand!I9,Stand!I61,Hit!I61)</f>
        <v>0.5488926411701982</v>
      </c>
      <c r="J61">
        <f>IF(J9=Stand!J9,Stand!J61,Hit!J61)</f>
        <v>0.50143305955553108</v>
      </c>
      <c r="K61">
        <f>IF(K9=Stand!K9,Stand!K61,Hit!K61)</f>
        <v>0.39412588394544312</v>
      </c>
    </row>
    <row r="62" spans="1:24" x14ac:dyDescent="0.3">
      <c r="A62">
        <v>11</v>
      </c>
      <c r="B62">
        <f>IF(B10=Stand!B10,Stand!B62,Hit!B62)</f>
        <v>0.39876296082416712</v>
      </c>
      <c r="C62">
        <f>IF(C10=Stand!C10,Stand!C62,Hit!C62)</f>
        <v>0.57878711441462161</v>
      </c>
      <c r="D62">
        <f>IF(D10=Stand!D10,Stand!D62,Hit!D62)</f>
        <v>0.59099388314093126</v>
      </c>
      <c r="E62">
        <f>IF(E10=Stand!E10,Stand!E62,Hit!E62)</f>
        <v>0.60538591931219798</v>
      </c>
      <c r="F62">
        <f>IF(F10=Stand!F10,Stand!F62,Hit!F62)</f>
        <v>0.61873879868372261</v>
      </c>
      <c r="G62">
        <f>IF(G10=Stand!G10,Stand!G62,Hit!G62)</f>
        <v>0.63344735925045925</v>
      </c>
      <c r="H62">
        <f>IF(H10=Stand!H10,Stand!H62,Hit!H62)</f>
        <v>0.59642835374593117</v>
      </c>
      <c r="I62">
        <f>IF(I10=Stand!I10,Stand!I62,Hit!I62)</f>
        <v>0.56490685966620602</v>
      </c>
      <c r="J62">
        <f>IF(J10=Stand!J10,Stand!J62,Hit!J62)</f>
        <v>0.5291243152830446</v>
      </c>
      <c r="K62">
        <f>IF(K10=Stand!K10,Stand!K62,Hit!K62)</f>
        <v>0.47309363070509958</v>
      </c>
    </row>
    <row r="63" spans="1:24" x14ac:dyDescent="0.3">
      <c r="A63">
        <v>12</v>
      </c>
      <c r="B63">
        <f>IF(B11=Stand!B11,Stand!B63,Hit!B63)</f>
        <v>0.22932137132783617</v>
      </c>
      <c r="C63">
        <f>IF(C11=Stand!C11,Stand!C63,Hit!C63)</f>
        <v>0.3484437814934257</v>
      </c>
      <c r="D63">
        <f>IF(D11=Stand!D11,Stand!D63,Hit!D63)</f>
        <v>0.35907281492334692</v>
      </c>
      <c r="E63">
        <f>IF(E11=Stand!E11,Stand!E63,Hit!E63)</f>
        <v>0.39446844550254284</v>
      </c>
      <c r="F63">
        <f>IF(F11=Stand!F11,Stand!F63,Hit!F63)</f>
        <v>0.41640366958226238</v>
      </c>
      <c r="G63">
        <f>IF(G11=Stand!G11,Stand!G63,Hit!G63)</f>
        <v>0.42315049208499778</v>
      </c>
      <c r="H63">
        <f>IF(H11=Stand!H11,Stand!H63,Hit!H63)</f>
        <v>0.35541355077168107</v>
      </c>
      <c r="I63">
        <f>IF(I11=Stand!I11,Stand!I63,Hit!I63)</f>
        <v>0.32514100115062705</v>
      </c>
      <c r="J63">
        <f>IF(J11=Stand!J11,Stand!J63,Hit!J63)</f>
        <v>0.29007768787413191</v>
      </c>
      <c r="K63">
        <f>IF(K11=Stand!K11,Stand!K63,Hit!K63)</f>
        <v>0.2488921581952955</v>
      </c>
    </row>
    <row r="64" spans="1:24" x14ac:dyDescent="0.3">
      <c r="A64">
        <v>13</v>
      </c>
      <c r="B64">
        <f>IF(B12=Stand!B12,Stand!B64,Hit!B64)</f>
        <v>0.21294127337584787</v>
      </c>
      <c r="C64">
        <f>IF(C12=Stand!C12,Stand!C64,Hit!C64)</f>
        <v>0.35360813639536137</v>
      </c>
      <c r="D64">
        <f>IF(D12=Stand!D12,Stand!D64,Hit!D64)</f>
        <v>0.37387488538214331</v>
      </c>
      <c r="E64">
        <f>IF(E12=Stand!E12,Stand!E64,Hit!E64)</f>
        <v>0.39446844550254284</v>
      </c>
      <c r="F64">
        <f>IF(F12=Stand!F12,Stand!F64,Hit!F64)</f>
        <v>0.41640366958226238</v>
      </c>
      <c r="G64">
        <f>IF(G12=Stand!G12,Stand!G64,Hit!G64)</f>
        <v>0.42315049208499778</v>
      </c>
      <c r="H64">
        <f>IF(H12=Stand!H12,Stand!H64,Hit!H64)</f>
        <v>0.33002686857370378</v>
      </c>
      <c r="I64">
        <f>IF(I12=Stand!I12,Stand!I64,Hit!I64)</f>
        <v>0.30191664392558226</v>
      </c>
      <c r="J64">
        <f>IF(J12=Stand!J12,Stand!J64,Hit!J64)</f>
        <v>0.26935785302597964</v>
      </c>
      <c r="K64">
        <f>IF(K12=Stand!K12,Stand!K64,Hit!K64)</f>
        <v>0.23111414689563153</v>
      </c>
    </row>
    <row r="65" spans="1:11" x14ac:dyDescent="0.3">
      <c r="A65">
        <v>14</v>
      </c>
      <c r="B65">
        <f>IF(B13=Stand!B13,Stand!B65,Hit!B65)</f>
        <v>0.19773118242043017</v>
      </c>
      <c r="C65">
        <f>IF(C13=Stand!C13,Stand!C65,Hit!C65)</f>
        <v>0.35360813639536137</v>
      </c>
      <c r="D65">
        <f>IF(D13=Stand!D13,Stand!D65,Hit!D65)</f>
        <v>0.37387488538214331</v>
      </c>
      <c r="E65">
        <f>IF(E13=Stand!E13,Stand!E65,Hit!E65)</f>
        <v>0.39446844550254284</v>
      </c>
      <c r="F65">
        <f>IF(F13=Stand!F13,Stand!F65,Hit!F65)</f>
        <v>0.41640366958226238</v>
      </c>
      <c r="G65">
        <f>IF(G13=Stand!G13,Stand!G65,Hit!G65)</f>
        <v>0.42315049208499778</v>
      </c>
      <c r="H65">
        <f>IF(H13=Stand!H13,Stand!H65,Hit!H65)</f>
        <v>0.30645352081843924</v>
      </c>
      <c r="I65">
        <f>IF(I13=Stand!I13,Stand!I65,Hit!I65)</f>
        <v>0.28035116935946924</v>
      </c>
      <c r="J65">
        <f>IF(J13=Stand!J13,Stand!J65,Hit!J65)</f>
        <v>0.25011800638126686</v>
      </c>
      <c r="K65">
        <f>IF(K13=Stand!K13,Stand!K65,Hit!K65)</f>
        <v>0.21460599354594356</v>
      </c>
    </row>
    <row r="66" spans="1:11" x14ac:dyDescent="0.3">
      <c r="A66">
        <v>15</v>
      </c>
      <c r="B66">
        <f>IF(B14=Stand!B14,Stand!B66,Hit!B66)</f>
        <v>0.1836075265332566</v>
      </c>
      <c r="C66">
        <f>IF(C14=Stand!C14,Stand!C66,Hit!C66)</f>
        <v>0.35360813639536137</v>
      </c>
      <c r="D66">
        <f>IF(D14=Stand!D14,Stand!D66,Hit!D66)</f>
        <v>0.37387488538214331</v>
      </c>
      <c r="E66">
        <f>IF(E14=Stand!E14,Stand!E66,Hit!E66)</f>
        <v>0.39446844550254284</v>
      </c>
      <c r="F66">
        <f>IF(F14=Stand!F14,Stand!F66,Hit!F66)</f>
        <v>0.41640366958226238</v>
      </c>
      <c r="G66">
        <f>IF(G14=Stand!G14,Stand!G66,Hit!G66)</f>
        <v>0.42315049208499778</v>
      </c>
      <c r="H66">
        <f>IF(H14=Stand!H14,Stand!H66,Hit!H66)</f>
        <v>0.28456398361712221</v>
      </c>
      <c r="I66">
        <f>IF(I14=Stand!I14,Stand!I66,Hit!I66)</f>
        <v>0.26032608583379291</v>
      </c>
      <c r="J66">
        <f>IF(J14=Stand!J14,Stand!J66,Hit!J66)</f>
        <v>0.23225243449689065</v>
      </c>
      <c r="K66">
        <f>IF(K14=Stand!K14,Stand!K66,Hit!K66)</f>
        <v>0.19927699400694757</v>
      </c>
    </row>
    <row r="67" spans="1:11" x14ac:dyDescent="0.3">
      <c r="A67">
        <v>16</v>
      </c>
      <c r="B67">
        <f>IF(B15=Stand!B15,Stand!B67,Hit!B67)</f>
        <v>0.2121090766176992</v>
      </c>
      <c r="C67">
        <f>IF(C15=Stand!C15,Stand!C67,Hit!C67)</f>
        <v>0.35360813639536137</v>
      </c>
      <c r="D67">
        <f>IF(D15=Stand!D15,Stand!D67,Hit!D67)</f>
        <v>0.37387488538214331</v>
      </c>
      <c r="E67">
        <f>IF(E15=Stand!E15,Stand!E67,Hit!E67)</f>
        <v>0.39446844550254284</v>
      </c>
      <c r="F67">
        <f>IF(F15=Stand!F15,Stand!F67,Hit!F67)</f>
        <v>0.41640366958226238</v>
      </c>
      <c r="G67">
        <f>IF(G15=Stand!G15,Stand!G67,Hit!G67)</f>
        <v>0.42315049208499778</v>
      </c>
      <c r="H67">
        <f>IF(H15=Stand!H15,Stand!H67,Hit!H67)</f>
        <v>0.26423798478732774</v>
      </c>
      <c r="I67">
        <f>IF(I15=Stand!I15,Stand!I67,Hit!I67)</f>
        <v>0.24173136541709339</v>
      </c>
      <c r="J67">
        <f>IF(J15=Stand!J15,Stand!J67,Hit!J67)</f>
        <v>0.21566297488996986</v>
      </c>
      <c r="K67">
        <f>IF(K15=Stand!K15,Stand!K67,Hit!K67)</f>
        <v>0.18504292300645134</v>
      </c>
    </row>
    <row r="68" spans="1:11" x14ac:dyDescent="0.3">
      <c r="A68">
        <v>17</v>
      </c>
      <c r="B68">
        <f>IF(B16=Stand!B16,Stand!B68,Hit!B68)</f>
        <v>0.2121090766176992</v>
      </c>
      <c r="C68">
        <f>IF(C16=Stand!C16,Stand!C68,Hit!C68)</f>
        <v>0.35360813639536137</v>
      </c>
      <c r="D68">
        <f>IF(D16=Stand!D16,Stand!D68,Hit!D68)</f>
        <v>0.37387488538214331</v>
      </c>
      <c r="E68">
        <f>IF(E16=Stand!E16,Stand!E68,Hit!E68)</f>
        <v>0.39446844550254284</v>
      </c>
      <c r="F68">
        <f>IF(F16=Stand!F16,Stand!F68,Hit!F68)</f>
        <v>0.41640366958226238</v>
      </c>
      <c r="G68">
        <f>IF(G16=Stand!G16,Stand!G68,Hit!G68)</f>
        <v>0.42315049208499778</v>
      </c>
      <c r="H68">
        <f>IF(H16=Stand!H16,Stand!H68,Hit!H68)</f>
        <v>0.26231240836153336</v>
      </c>
      <c r="I68">
        <f>IF(I16=Stand!I16,Stand!I68,Hit!I68)</f>
        <v>0.24474124225119143</v>
      </c>
      <c r="J68">
        <f>IF(J16=Stand!J16,Stand!J68,Hit!J68)</f>
        <v>0.2284251594344453</v>
      </c>
      <c r="K68">
        <f>IF(K16=Stand!K16,Stand!K68,Hit!K68)</f>
        <v>0.21210907661769923</v>
      </c>
    </row>
    <row r="69" spans="1:11" x14ac:dyDescent="0.3">
      <c r="A69">
        <v>18</v>
      </c>
      <c r="B69">
        <f>IF(B17=Stand!B17,Stand!B69,Hit!B69)</f>
        <v>0.3235334151403132</v>
      </c>
      <c r="C69">
        <f>IF(C17=Stand!C17,Stand!C69,Hit!C69)</f>
        <v>0.4934172759230967</v>
      </c>
      <c r="D69">
        <f>IF(D17=Stand!D17,Stand!D69,Hit!D69)</f>
        <v>0.50890887319328326</v>
      </c>
      <c r="E69">
        <f>IF(E17=Stand!E17,Stand!E69,Hit!E69)</f>
        <v>0.52495818135214112</v>
      </c>
      <c r="F69">
        <f>IF(F17=Stand!F17,Stand!F69,Hit!F69)</f>
        <v>0.53865495485281323</v>
      </c>
      <c r="G69">
        <f>IF(G17=Stand!G17,Stand!G69,Hit!G69)</f>
        <v>0.58858866858834413</v>
      </c>
      <c r="H69">
        <f>IF(H17=Stand!H17,Stand!H69,Hit!H69)</f>
        <v>0.63087860215577196</v>
      </c>
      <c r="I69">
        <f>IF(I17=Stand!I17,Stand!I69,Hit!I69)</f>
        <v>0.37330778670036147</v>
      </c>
      <c r="J69">
        <f>IF(J17=Stand!J17,Stand!J69,Hit!J69)</f>
        <v>0.34842060092033733</v>
      </c>
      <c r="K69">
        <f>IF(K17=Stand!K17,Stand!K69,Hit!K69)</f>
        <v>0.32353341514031325</v>
      </c>
    </row>
    <row r="70" spans="1:11" x14ac:dyDescent="0.3">
      <c r="A70">
        <v>19</v>
      </c>
      <c r="B70">
        <f>IF(B18=Stand!B18,Stand!B70,Hit!B70)</f>
        <v>0.43495775366292722</v>
      </c>
      <c r="C70">
        <f>IF(C18=Stand!C18,Stand!C70,Hit!C70)</f>
        <v>0.62832462629779118</v>
      </c>
      <c r="D70">
        <f>IF(D18=Stand!D18,Stand!D70,Hit!D70)</f>
        <v>0.63939119964802815</v>
      </c>
      <c r="E70">
        <f>IF(E18=Stand!E18,Stand!E70,Hit!E70)</f>
        <v>0.65089625584534427</v>
      </c>
      <c r="F70">
        <f>IF(F18=Stand!F18,Stand!F70,Hit!F70)</f>
        <v>0.66090624012336407</v>
      </c>
      <c r="G70">
        <f>IF(G18=Stand!G18,Stand!G70,Hit!G70)</f>
        <v>0.69485524745855443</v>
      </c>
      <c r="H70">
        <f>IF(H18=Stand!H18,Stand!H70,Hit!H70)</f>
        <v>0.76867556518077984</v>
      </c>
      <c r="I70">
        <f>IF(I18=Stand!I18,Stand!I70,Hit!I70)</f>
        <v>0.73264356191876234</v>
      </c>
      <c r="J70">
        <f>IF(J18=Stand!J18,Stand!J70,Hit!J70)</f>
        <v>0.46841604240622936</v>
      </c>
      <c r="K70">
        <f>IF(K18=Stand!K18,Stand!K70,Hit!K70)</f>
        <v>0.43495775366292727</v>
      </c>
    </row>
    <row r="71" spans="1:11" x14ac:dyDescent="0.3">
      <c r="A71">
        <v>20</v>
      </c>
      <c r="B71">
        <f>IF(B19=Stand!B19,Stand!B71,Hit!B71)</f>
        <v>0.54638209218554123</v>
      </c>
      <c r="C71">
        <f>IF(C19=Stand!C19,Stand!C71,Hit!C71)</f>
        <v>0.75798005972279903</v>
      </c>
      <c r="D71">
        <f>IF(D19=Stand!D19,Stand!D71,Hit!D71)</f>
        <v>0.7649717369497322</v>
      </c>
      <c r="E71">
        <f>IF(E19=Stand!E19,Stand!E71,Hit!E71)</f>
        <v>0.77228266898215236</v>
      </c>
      <c r="F71">
        <f>IF(F19=Stand!F19,Stand!F71,Hit!F71)</f>
        <v>0.77860586403751975</v>
      </c>
      <c r="G71">
        <f>IF(G19=Stand!G19,Stand!G71,Hit!G71)</f>
        <v>0.80112182632876472</v>
      </c>
      <c r="H71">
        <f>IF(H19=Stand!H19,Stand!H71,Hit!H71)</f>
        <v>0.84730093057265166</v>
      </c>
      <c r="I71">
        <f>IF(I19=Stand!I19,Stand!I71,Hit!I71)</f>
        <v>0.86121010636793238</v>
      </c>
      <c r="J71">
        <f>IF(J19=Stand!J19,Stand!J71,Hit!J71)</f>
        <v>0.81918071466135212</v>
      </c>
      <c r="K71">
        <f>IF(K19=Stand!K19,Stand!K71,Hit!K71)</f>
        <v>0.54638209218554135</v>
      </c>
    </row>
    <row r="72" spans="1:11" x14ac:dyDescent="0.3">
      <c r="A72">
        <v>21</v>
      </c>
      <c r="B72">
        <f>IF(B20=Stand!B20,Stand!B72,Hit!B72)</f>
        <v>0.65780643070815525</v>
      </c>
      <c r="C72">
        <f>IF(C20=Stand!C20,Stand!C72,Hit!C72)</f>
        <v>0.88200651549404019</v>
      </c>
      <c r="D72">
        <f>IF(D20=Stand!D20,Stand!D72,Hit!D72)</f>
        <v>0.8853003573017495</v>
      </c>
      <c r="E72">
        <f>IF(E20=Stand!E20,Stand!E72,Hit!E72)</f>
        <v>0.88876729296591961</v>
      </c>
      <c r="F72">
        <f>IF(F20=Stand!F20,Stand!F72,Hit!F72)</f>
        <v>0.89175382659528035</v>
      </c>
      <c r="G72">
        <f>IF(G20=Stand!G20,Stand!G72,Hit!G72)</f>
        <v>0.90283674384257995</v>
      </c>
      <c r="H72">
        <f>IF(H20=Stand!H20,Stand!H72,Hit!H72)</f>
        <v>0.92592629596452347</v>
      </c>
      <c r="I72">
        <f>IF(I20=Stand!I20,Stand!I72,Hit!I72)</f>
        <v>0.93060505318396625</v>
      </c>
      <c r="J72">
        <f>IF(J20=Stand!J20,Stand!J72,Hit!J72)</f>
        <v>0.93917615614724415</v>
      </c>
      <c r="K72">
        <f>IF(K20=Stand!K20,Stand!K72,Hit!K72)</f>
        <v>0.88857566147738609</v>
      </c>
    </row>
    <row r="73" spans="1:11" x14ac:dyDescent="0.3">
      <c r="A73">
        <v>22</v>
      </c>
      <c r="B73">
        <f>IF(B21=Stand!B21,Stand!B73,Hit!B73)</f>
        <v>0</v>
      </c>
      <c r="C73">
        <f>IF(C21=Stand!C21,Stand!C73,Hit!C73)</f>
        <v>0</v>
      </c>
      <c r="D73">
        <f>IF(D21=Stand!D21,Stand!D73,Hit!D73)</f>
        <v>0</v>
      </c>
      <c r="E73">
        <f>IF(E21=Stand!E21,Stand!E73,Hit!E73)</f>
        <v>0</v>
      </c>
      <c r="F73">
        <f>IF(F21=Stand!F21,Stand!F73,Hit!F73)</f>
        <v>0</v>
      </c>
      <c r="G73">
        <f>IF(G21=Stand!G21,Stand!G73,Hit!G73)</f>
        <v>0</v>
      </c>
      <c r="H73">
        <f>IF(H21=Stand!H21,Stand!H73,Hit!H73)</f>
        <v>0</v>
      </c>
      <c r="I73">
        <f>IF(I21=Stand!I21,Stand!I73,Hit!I73)</f>
        <v>0</v>
      </c>
      <c r="J73">
        <f>IF(J21=Stand!J21,Stand!J73,Hit!J73)</f>
        <v>0</v>
      </c>
      <c r="K73">
        <f>IF(K21=Stand!K21,Stand!K73,Hit!K73)</f>
        <v>0</v>
      </c>
    </row>
    <row r="74" spans="1:11" x14ac:dyDescent="0.3">
      <c r="A74">
        <v>23</v>
      </c>
      <c r="B74">
        <f>IF(B22=Stand!B22,Stand!B74,Hit!B74)</f>
        <v>0</v>
      </c>
      <c r="C74">
        <f>IF(C22=Stand!C22,Stand!C74,Hit!C74)</f>
        <v>0</v>
      </c>
      <c r="D74">
        <f>IF(D22=Stand!D22,Stand!D74,Hit!D74)</f>
        <v>0</v>
      </c>
      <c r="E74">
        <f>IF(E22=Stand!E22,Stand!E74,Hit!E74)</f>
        <v>0</v>
      </c>
      <c r="F74">
        <f>IF(F22=Stand!F22,Stand!F74,Hit!F74)</f>
        <v>0</v>
      </c>
      <c r="G74">
        <f>IF(G22=Stand!G22,Stand!G74,Hit!G74)</f>
        <v>0</v>
      </c>
      <c r="H74">
        <f>IF(H22=Stand!H22,Stand!H74,Hit!H74)</f>
        <v>0</v>
      </c>
      <c r="I74">
        <f>IF(I22=Stand!I22,Stand!I74,Hit!I74)</f>
        <v>0</v>
      </c>
      <c r="J74">
        <f>IF(J22=Stand!J22,Stand!J74,Hit!J74)</f>
        <v>0</v>
      </c>
      <c r="K74">
        <f>IF(K22=Stand!K22,Stand!K74,Hit!K74)</f>
        <v>0</v>
      </c>
    </row>
    <row r="75" spans="1:11" x14ac:dyDescent="0.3">
      <c r="A75">
        <v>24</v>
      </c>
      <c r="B75">
        <f>IF(B23=Stand!B23,Stand!B75,Hit!B75)</f>
        <v>0</v>
      </c>
      <c r="C75">
        <f>IF(C23=Stand!C23,Stand!C75,Hit!C75)</f>
        <v>0</v>
      </c>
      <c r="D75">
        <f>IF(D23=Stand!D23,Stand!D75,Hit!D75)</f>
        <v>0</v>
      </c>
      <c r="E75">
        <f>IF(E23=Stand!E23,Stand!E75,Hit!E75)</f>
        <v>0</v>
      </c>
      <c r="F75">
        <f>IF(F23=Stand!F23,Stand!F75,Hit!F75)</f>
        <v>0</v>
      </c>
      <c r="G75">
        <f>IF(G23=Stand!G23,Stand!G75,Hit!G75)</f>
        <v>0</v>
      </c>
      <c r="H75">
        <f>IF(H23=Stand!H23,Stand!H75,Hit!H75)</f>
        <v>0</v>
      </c>
      <c r="I75">
        <f>IF(I23=Stand!I23,Stand!I75,Hit!I75)</f>
        <v>0</v>
      </c>
      <c r="J75">
        <f>IF(J23=Stand!J23,Stand!J75,Hit!J75)</f>
        <v>0</v>
      </c>
      <c r="K75">
        <f>IF(K23=Stand!K23,Stand!K75,Hit!K75)</f>
        <v>0</v>
      </c>
    </row>
    <row r="76" spans="1:11" x14ac:dyDescent="0.3">
      <c r="A76">
        <v>25</v>
      </c>
      <c r="B76">
        <f>IF(B24=Stand!B24,Stand!B76,Hit!B76)</f>
        <v>0</v>
      </c>
      <c r="C76">
        <f>IF(C24=Stand!C24,Stand!C76,Hit!C76)</f>
        <v>0</v>
      </c>
      <c r="D76">
        <f>IF(D24=Stand!D24,Stand!D76,Hit!D76)</f>
        <v>0</v>
      </c>
      <c r="E76">
        <f>IF(E24=Stand!E24,Stand!E76,Hit!E76)</f>
        <v>0</v>
      </c>
      <c r="F76">
        <f>IF(F24=Stand!F24,Stand!F76,Hit!F76)</f>
        <v>0</v>
      </c>
      <c r="G76">
        <f>IF(G24=Stand!G24,Stand!G76,Hit!G76)</f>
        <v>0</v>
      </c>
      <c r="H76">
        <f>IF(H24=Stand!H24,Stand!H76,Hit!H76)</f>
        <v>0</v>
      </c>
      <c r="I76">
        <f>IF(I24=Stand!I24,Stand!I76,Hit!I76)</f>
        <v>0</v>
      </c>
      <c r="J76">
        <f>IF(J24=Stand!J24,Stand!J76,Hit!J76)</f>
        <v>0</v>
      </c>
      <c r="K76">
        <f>IF(K24=Stand!K24,Stand!K76,Hit!K76)</f>
        <v>0</v>
      </c>
    </row>
    <row r="77" spans="1:11" x14ac:dyDescent="0.3">
      <c r="A77">
        <v>26</v>
      </c>
      <c r="B77">
        <f>IF(B25=Stand!B25,Stand!B77,Hit!B77)</f>
        <v>0</v>
      </c>
      <c r="C77">
        <f>IF(C25=Stand!C25,Stand!C77,Hit!C77)</f>
        <v>0</v>
      </c>
      <c r="D77">
        <f>IF(D25=Stand!D25,Stand!D77,Hit!D77)</f>
        <v>0</v>
      </c>
      <c r="E77">
        <f>IF(E25=Stand!E25,Stand!E77,Hit!E77)</f>
        <v>0</v>
      </c>
      <c r="F77">
        <f>IF(F25=Stand!F25,Stand!F77,Hit!F77)</f>
        <v>0</v>
      </c>
      <c r="G77">
        <f>IF(G25=Stand!G25,Stand!G77,Hit!G77)</f>
        <v>0</v>
      </c>
      <c r="H77">
        <f>IF(H25=Stand!H25,Stand!H77,Hit!H77)</f>
        <v>0</v>
      </c>
      <c r="I77">
        <f>IF(I25=Stand!I25,Stand!I77,Hit!I77)</f>
        <v>0</v>
      </c>
      <c r="J77">
        <f>IF(J25=Stand!J25,Stand!J77,Hit!J77)</f>
        <v>0</v>
      </c>
      <c r="K77">
        <f>IF(K25=Stand!K25,Stand!K77,Hit!K77)</f>
        <v>0</v>
      </c>
    </row>
    <row r="78" spans="1:11" x14ac:dyDescent="0.3">
      <c r="A78">
        <v>27</v>
      </c>
      <c r="B78">
        <f>IF(B26=Stand!B26,Stand!B78,Hit!B78)</f>
        <v>0</v>
      </c>
      <c r="C78">
        <f>IF(C26=Stand!C26,Stand!C78,Hit!C78)</f>
        <v>0</v>
      </c>
      <c r="D78">
        <f>IF(D26=Stand!D26,Stand!D78,Hit!D78)</f>
        <v>0</v>
      </c>
      <c r="E78">
        <f>IF(E26=Stand!E26,Stand!E78,Hit!E78)</f>
        <v>0</v>
      </c>
      <c r="F78">
        <f>IF(F26=Stand!F26,Stand!F78,Hit!F78)</f>
        <v>0</v>
      </c>
      <c r="G78">
        <f>IF(G26=Stand!G26,Stand!G78,Hit!G78)</f>
        <v>0</v>
      </c>
      <c r="H78">
        <f>IF(H26=Stand!H26,Stand!H78,Hit!H78)</f>
        <v>0</v>
      </c>
      <c r="I78">
        <f>IF(I26=Stand!I26,Stand!I78,Hit!I78)</f>
        <v>0</v>
      </c>
      <c r="J78">
        <f>IF(J26=Stand!J26,Stand!J78,Hit!J78)</f>
        <v>0</v>
      </c>
      <c r="K78">
        <f>IF(K26=Stand!K26,Stand!K78,Hit!K78)</f>
        <v>0</v>
      </c>
    </row>
    <row r="79" spans="1:11" x14ac:dyDescent="0.3">
      <c r="A79">
        <v>28</v>
      </c>
      <c r="B79">
        <f>IF(B27=Stand!B27,Stand!B79,Hit!B79)</f>
        <v>0</v>
      </c>
      <c r="C79">
        <f>IF(C27=Stand!C27,Stand!C79,Hit!C79)</f>
        <v>0</v>
      </c>
      <c r="D79">
        <f>IF(D27=Stand!D27,Stand!D79,Hit!D79)</f>
        <v>0</v>
      </c>
      <c r="E79">
        <f>IF(E27=Stand!E27,Stand!E79,Hit!E79)</f>
        <v>0</v>
      </c>
      <c r="F79">
        <f>IF(F27=Stand!F27,Stand!F79,Hit!F79)</f>
        <v>0</v>
      </c>
      <c r="G79">
        <f>IF(G27=Stand!G27,Stand!G79,Hit!G79)</f>
        <v>0</v>
      </c>
      <c r="H79">
        <f>IF(H27=Stand!H27,Stand!H79,Hit!H79)</f>
        <v>0</v>
      </c>
      <c r="I79">
        <f>IF(I27=Stand!I27,Stand!I79,Hit!I79)</f>
        <v>0</v>
      </c>
      <c r="J79">
        <f>IF(J27=Stand!J27,Stand!J79,Hit!J79)</f>
        <v>0</v>
      </c>
      <c r="K79">
        <f>IF(K27=Stand!K27,Stand!K79,Hit!K79)</f>
        <v>0</v>
      </c>
    </row>
    <row r="80" spans="1:11" x14ac:dyDescent="0.3">
      <c r="A80">
        <v>29</v>
      </c>
      <c r="B80">
        <f>IF(B28=Stand!B28,Stand!B80,Hit!B80)</f>
        <v>0</v>
      </c>
      <c r="C80">
        <f>IF(C28=Stand!C28,Stand!C80,Hit!C80)</f>
        <v>0</v>
      </c>
      <c r="D80">
        <f>IF(D28=Stand!D28,Stand!D80,Hit!D80)</f>
        <v>0</v>
      </c>
      <c r="E80">
        <f>IF(E28=Stand!E28,Stand!E80,Hit!E80)</f>
        <v>0</v>
      </c>
      <c r="F80">
        <f>IF(F28=Stand!F28,Stand!F80,Hit!F80)</f>
        <v>0</v>
      </c>
      <c r="G80">
        <f>IF(G28=Stand!G28,Stand!G80,Hit!G80)</f>
        <v>0</v>
      </c>
      <c r="H80">
        <f>IF(H28=Stand!H28,Stand!H80,Hit!H80)</f>
        <v>0</v>
      </c>
      <c r="I80">
        <f>IF(I28=Stand!I28,Stand!I80,Hit!I80)</f>
        <v>0</v>
      </c>
      <c r="J80">
        <f>IF(J28=Stand!J28,Stand!J80,Hit!J80)</f>
        <v>0</v>
      </c>
      <c r="K80">
        <f>IF(K28=Stand!K28,Stand!K80,Hit!K80)</f>
        <v>0</v>
      </c>
    </row>
    <row r="81" spans="1:11" x14ac:dyDescent="0.3">
      <c r="A81">
        <v>30</v>
      </c>
      <c r="B81">
        <f>IF(B29=Stand!B29,Stand!B81,Hit!B81)</f>
        <v>0</v>
      </c>
      <c r="C81">
        <f>IF(C29=Stand!C29,Stand!C81,Hit!C81)</f>
        <v>0</v>
      </c>
      <c r="D81">
        <f>IF(D29=Stand!D29,Stand!D81,Hit!D81)</f>
        <v>0</v>
      </c>
      <c r="E81">
        <f>IF(E29=Stand!E29,Stand!E81,Hit!E81)</f>
        <v>0</v>
      </c>
      <c r="F81">
        <f>IF(F29=Stand!F29,Stand!F81,Hit!F81)</f>
        <v>0</v>
      </c>
      <c r="G81">
        <f>IF(G29=Stand!G29,Stand!G81,Hit!G81)</f>
        <v>0</v>
      </c>
      <c r="H81">
        <f>IF(H29=Stand!H29,Stand!H81,Hit!H81)</f>
        <v>0</v>
      </c>
      <c r="I81">
        <f>IF(I29=Stand!I29,Stand!I81,Hit!I81)</f>
        <v>0</v>
      </c>
      <c r="J81">
        <f>IF(J29=Stand!J29,Stand!J81,Hit!J81)</f>
        <v>0</v>
      </c>
      <c r="K81">
        <f>IF(K29=Stand!K29,Stand!K81,Hit!K81)</f>
        <v>0</v>
      </c>
    </row>
    <row r="82" spans="1:11" x14ac:dyDescent="0.3">
      <c r="A82">
        <v>31</v>
      </c>
      <c r="B82">
        <f>IF(B30=Stand!B30,Stand!B82,Hit!B82)</f>
        <v>0</v>
      </c>
      <c r="C82">
        <f>IF(C30=Stand!C30,Stand!C82,Hit!C82)</f>
        <v>0</v>
      </c>
      <c r="D82">
        <f>IF(D30=Stand!D30,Stand!D82,Hit!D82)</f>
        <v>0</v>
      </c>
      <c r="E82">
        <f>IF(E30=Stand!E30,Stand!E82,Hit!E82)</f>
        <v>0</v>
      </c>
      <c r="F82">
        <f>IF(F30=Stand!F30,Stand!F82,Hit!F82)</f>
        <v>0</v>
      </c>
      <c r="G82">
        <f>IF(G30=Stand!G30,Stand!G82,Hit!G82)</f>
        <v>0</v>
      </c>
      <c r="H82">
        <f>IF(H30=Stand!H30,Stand!H82,Hit!H82)</f>
        <v>0</v>
      </c>
      <c r="I82">
        <f>IF(I30=Stand!I30,Stand!I82,Hit!I82)</f>
        <v>0</v>
      </c>
      <c r="J82">
        <f>IF(J30=Stand!J30,Stand!J82,Hit!J82)</f>
        <v>0</v>
      </c>
      <c r="K82">
        <f>IF(K30=Stand!K30,Stand!K82,Hit!K82)</f>
        <v>0</v>
      </c>
    </row>
    <row r="84" spans="1:11" x14ac:dyDescent="0.3">
      <c r="A84" t="s">
        <v>4</v>
      </c>
      <c r="B84">
        <v>1</v>
      </c>
      <c r="C84">
        <v>2</v>
      </c>
      <c r="D84">
        <v>3</v>
      </c>
      <c r="E84">
        <v>4</v>
      </c>
      <c r="F84">
        <v>5</v>
      </c>
      <c r="G84">
        <v>6</v>
      </c>
      <c r="H84">
        <v>7</v>
      </c>
      <c r="I84">
        <v>8</v>
      </c>
      <c r="J84">
        <v>9</v>
      </c>
      <c r="K84">
        <v>10</v>
      </c>
    </row>
    <row r="85" spans="1:11" x14ac:dyDescent="0.3">
      <c r="A85">
        <v>12</v>
      </c>
      <c r="B85">
        <f>IF(B33=Stand!B33,Stand!B85,Hit!B85)</f>
        <v>0.34029064270089004</v>
      </c>
      <c r="C85">
        <f>IF(C33=Stand!C33,Stand!C85,Hit!C85)</f>
        <v>0.50196248535967314</v>
      </c>
      <c r="D85">
        <f>IF(D33=Stand!D33,Stand!D85,Hit!D85)</f>
        <v>0.51400371740935757</v>
      </c>
      <c r="E85">
        <f>IF(E33=Stand!E33,Stand!E85,Hit!E85)</f>
        <v>0.53475509919657171</v>
      </c>
      <c r="F85">
        <f>IF(F33=Stand!F33,Stand!F85,Hit!F85)</f>
        <v>0.55059269210710649</v>
      </c>
      <c r="G85">
        <f>IF(G33=Stand!G33,Stand!G85,Hit!G85)</f>
        <v>0.56742278330832019</v>
      </c>
      <c r="H85">
        <f>IF(H33=Stand!H33,Stand!H85,Hit!H85)</f>
        <v>0.53745258729187351</v>
      </c>
      <c r="I85">
        <f>IF(I33=Stand!I33,Stand!I85,Hit!I85)</f>
        <v>0.4912950067323541</v>
      </c>
      <c r="J85">
        <f>IF(J33=Stand!J33,Stand!J85,Hit!J85)</f>
        <v>0.44245609420148591</v>
      </c>
      <c r="K85">
        <f>IF(K33=Stand!K33,Stand!K85,Hit!K85)</f>
        <v>0.37624612851608741</v>
      </c>
    </row>
    <row r="86" spans="1:11" x14ac:dyDescent="0.3">
      <c r="A86">
        <v>13</v>
      </c>
      <c r="B86">
        <f>IF(B34=Stand!B34,Stand!B86,Hit!B86)</f>
        <v>0.327684238187961</v>
      </c>
      <c r="C86">
        <f>IF(C34=Stand!C34,Stand!C86,Hit!C86)</f>
        <v>0.49247239362692286</v>
      </c>
      <c r="D86">
        <f>IF(D34=Stand!D34,Stand!D86,Hit!D86)</f>
        <v>0.50716638736287001</v>
      </c>
      <c r="E86">
        <f>IF(E34=Stand!E34,Stand!E86,Hit!E86)</f>
        <v>0.52473462393271253</v>
      </c>
      <c r="F86">
        <f>IF(F34=Stand!F34,Stand!F86,Hit!F86)</f>
        <v>0.54100776192676059</v>
      </c>
      <c r="G86">
        <f>IF(G34=Stand!G34,Stand!G86,Hit!G86)</f>
        <v>0.55711761964951123</v>
      </c>
      <c r="H86">
        <f>IF(H34=Stand!H34,Stand!H86,Hit!H86)</f>
        <v>0.51719646119815188</v>
      </c>
      <c r="I86">
        <f>IF(I34=Stand!I34,Stand!I86,Hit!I86)</f>
        <v>0.47279133284078939</v>
      </c>
      <c r="J86">
        <f>IF(J34=Stand!J34,Stand!J86,Hit!J86)</f>
        <v>0.4256519695072028</v>
      </c>
      <c r="K86">
        <f>IF(K34=Stand!K34,Stand!K86,Hit!K86)</f>
        <v>0.36206998455041256</v>
      </c>
    </row>
    <row r="87" spans="1:11" x14ac:dyDescent="0.3">
      <c r="A87">
        <v>14</v>
      </c>
      <c r="B87">
        <f>IF(B35=Stand!B35,Stand!B87,Hit!B87)</f>
        <v>0.31514257185697642</v>
      </c>
      <c r="C87">
        <f>IF(C35=Stand!C35,Stand!C87,Hit!C87)</f>
        <v>0.48255351811038272</v>
      </c>
      <c r="D87">
        <f>IF(D35=Stand!D35,Stand!D87,Hit!D87)</f>
        <v>0.49764556579281816</v>
      </c>
      <c r="E87">
        <f>IF(E35=Stand!E35,Stand!E87,Hit!E87)</f>
        <v>0.51542989690198615</v>
      </c>
      <c r="F87">
        <f>IF(F35=Stand!F35,Stand!F87,Hit!F87)</f>
        <v>0.53210746961643918</v>
      </c>
      <c r="G87">
        <f>IF(G35=Stand!G35,Stand!G87,Hit!G87)</f>
        <v>0.54754853910918899</v>
      </c>
      <c r="H87">
        <f>IF(H35=Stand!H35,Stand!H87,Hit!H87)</f>
        <v>0.49709196236633008</v>
      </c>
      <c r="I87">
        <f>IF(I35=Stand!I35,Stand!I87,Hit!I87)</f>
        <v>0.45442443375652797</v>
      </c>
      <c r="J87">
        <f>IF(J35=Stand!J35,Stand!J87,Hit!J87)</f>
        <v>0.4089910050029118</v>
      </c>
      <c r="K87">
        <f>IF(K35=Stand!K35,Stand!K87,Hit!K87)</f>
        <v>0.34799938090373161</v>
      </c>
    </row>
    <row r="88" spans="1:11" x14ac:dyDescent="0.3">
      <c r="A88">
        <v>15</v>
      </c>
      <c r="B88">
        <f>IF(B36=Stand!B36,Stand!B88,Hit!B88)</f>
        <v>0.30272071378660209</v>
      </c>
      <c r="C88">
        <f>IF(C36=Stand!C36,Stand!C88,Hit!C88)</f>
        <v>0.47334313370216685</v>
      </c>
      <c r="D88">
        <f>IF(D36=Stand!D36,Stand!D88,Hit!D88)</f>
        <v>0.48880480290634137</v>
      </c>
      <c r="E88">
        <f>IF(E36=Stand!E36,Stand!E88,Hit!E88)</f>
        <v>0.50678979323059736</v>
      </c>
      <c r="F88">
        <f>IF(F36=Stand!F36,Stand!F88,Hit!F88)</f>
        <v>0.5238429124711409</v>
      </c>
      <c r="G88">
        <f>IF(G36=Stand!G36,Stand!G88,Hit!G88)</f>
        <v>0.53866296432174665</v>
      </c>
      <c r="H88">
        <f>IF(H36=Stand!H36,Stand!H88,Hit!H88)</f>
        <v>0.47722077734110446</v>
      </c>
      <c r="I88">
        <f>IF(I36=Stand!I36,Stand!I88,Hit!I88)</f>
        <v>0.43626917672083054</v>
      </c>
      <c r="J88">
        <f>IF(J36=Stand!J36,Stand!J88,Hit!J88)</f>
        <v>0.39253848456297252</v>
      </c>
      <c r="K88">
        <f>IF(K36=Stand!K36,Stand!K88,Hit!K88)</f>
        <v>0.33409156765274794</v>
      </c>
    </row>
    <row r="89" spans="1:11" x14ac:dyDescent="0.3">
      <c r="A89">
        <v>16</v>
      </c>
      <c r="B89">
        <f>IF(B37=Stand!B37,Stand!B89,Hit!B89)</f>
        <v>0.30235592900691816</v>
      </c>
      <c r="C89">
        <f>IF(C37=Stand!C37,Stand!C89,Hit!C89)</f>
        <v>0.4647906338945379</v>
      </c>
      <c r="D89">
        <f>IF(D37=Stand!D37,Stand!D89,Hit!D89)</f>
        <v>0.48059552308318443</v>
      </c>
      <c r="E89">
        <f>IF(E37=Stand!E37,Stand!E89,Hit!E89)</f>
        <v>0.49876683982145059</v>
      </c>
      <c r="F89">
        <f>IF(F37=Stand!F37,Stand!F89,Hit!F89)</f>
        <v>0.51616868083622103</v>
      </c>
      <c r="G89">
        <f>IF(G37=Stand!G37,Stand!G89,Hit!G89)</f>
        <v>0.53041207344769314</v>
      </c>
      <c r="H89">
        <f>IF(H37=Stand!H37,Stand!H89,Hit!H89)</f>
        <v>0.45765214955230726</v>
      </c>
      <c r="I89">
        <f>IF(I37=Stand!I37,Stand!I89,Hit!I89)</f>
        <v>0.41838903582412801</v>
      </c>
      <c r="J89">
        <f>IF(J37=Stand!J37,Stand!J89,Hit!J89)</f>
        <v>0.3763496353848465</v>
      </c>
      <c r="K89">
        <f>IF(K37=Stand!K37,Stand!K89,Hit!K89)</f>
        <v>0.32039507782076326</v>
      </c>
    </row>
    <row r="90" spans="1:11" x14ac:dyDescent="0.3">
      <c r="A90">
        <v>17</v>
      </c>
      <c r="B90">
        <f>IF(B38=Stand!B38,Stand!B90,Hit!B90)</f>
        <v>0.29590972526483106</v>
      </c>
      <c r="C90">
        <f>IF(C38=Stand!C38,Stand!C90,Hit!C90)</f>
        <v>0.45684902693031099</v>
      </c>
      <c r="D90">
        <f>IF(D38=Stand!D38,Stand!D90,Hit!D90)</f>
        <v>0.4729726203902529</v>
      </c>
      <c r="E90">
        <f>IF(E38=Stand!E38,Stand!E90,Hit!E90)</f>
        <v>0.4913169545129572</v>
      </c>
      <c r="F90">
        <f>IF(F38=Stand!F38,Stand!F90,Hit!F90)</f>
        <v>0.50904260860379535</v>
      </c>
      <c r="G90">
        <f>IF(G38=Stand!G38,Stand!G90,Hit!G90)</f>
        <v>0.52275053192178644</v>
      </c>
      <c r="H90">
        <f>IF(H38=Stand!H38,Stand!H90,Hit!H90)</f>
        <v>0.4432866873760104</v>
      </c>
      <c r="I90">
        <f>IF(I38=Stand!I38,Stand!I90,Hit!I90)</f>
        <v>0.40663059560479642</v>
      </c>
      <c r="J90">
        <f>IF(J38=Stand!J38,Stand!J90,Hit!J90)</f>
        <v>0.36851835521934828</v>
      </c>
      <c r="K90">
        <f>IF(K38=Stand!K38,Stand!K90,Hit!K90)</f>
        <v>0.31846025350866897</v>
      </c>
    </row>
    <row r="91" spans="1:11" x14ac:dyDescent="0.3">
      <c r="A91">
        <v>18</v>
      </c>
      <c r="B91">
        <f>IF(B39=Stand!B39,Stand!B91,Hit!B91)</f>
        <v>0.3235334151403132</v>
      </c>
      <c r="C91">
        <f>IF(C39=Stand!C39,Stand!C91,Hit!C91)</f>
        <v>0.4934172759230967</v>
      </c>
      <c r="D91">
        <f>IF(D39=Stand!D39,Stand!D91,Hit!D91)</f>
        <v>0.50890887319328326</v>
      </c>
      <c r="E91">
        <f>IF(E39=Stand!E39,Stand!E91,Hit!E91)</f>
        <v>0.52495818135214112</v>
      </c>
      <c r="F91">
        <f>IF(F39=Stand!F39,Stand!F91,Hit!F91)</f>
        <v>0.53865495485281323</v>
      </c>
      <c r="G91">
        <f>IF(G39=Stand!G39,Stand!G91,Hit!G91)</f>
        <v>0.58858866858834413</v>
      </c>
      <c r="H91">
        <f>IF(H39=Stand!H39,Stand!H91,Hit!H91)</f>
        <v>0.63087860215577196</v>
      </c>
      <c r="I91">
        <f>IF(I39=Stand!I39,Stand!I91,Hit!I91)</f>
        <v>0.37330778670036147</v>
      </c>
      <c r="J91">
        <f>IF(J39=Stand!J39,Stand!J91,Hit!J91)</f>
        <v>0.39279611023068156</v>
      </c>
      <c r="K91">
        <f>IF(K39=Stand!K39,Stand!K91,Hit!K91)</f>
        <v>0.34269926616577512</v>
      </c>
    </row>
    <row r="92" spans="1:11" x14ac:dyDescent="0.3">
      <c r="A92">
        <v>19</v>
      </c>
      <c r="B92">
        <f>IF(B40=Stand!B40,Stand!B92,Hit!B92)</f>
        <v>0.43495775366292722</v>
      </c>
      <c r="C92">
        <f>IF(C40=Stand!C40,Stand!C92,Hit!C92)</f>
        <v>0.62832462629779118</v>
      </c>
      <c r="D92">
        <f>IF(D40=Stand!D40,Stand!D92,Hit!D92)</f>
        <v>0.63939119964802815</v>
      </c>
      <c r="E92">
        <f>IF(E40=Stand!E40,Stand!E92,Hit!E92)</f>
        <v>0.65089625584534427</v>
      </c>
      <c r="F92">
        <f>IF(F40=Stand!F40,Stand!F92,Hit!F92)</f>
        <v>0.66090624012336407</v>
      </c>
      <c r="G92">
        <f>IF(G40=Stand!G40,Stand!G92,Hit!G92)</f>
        <v>0.69485524745855443</v>
      </c>
      <c r="H92">
        <f>IF(H40=Stand!H40,Stand!H92,Hit!H92)</f>
        <v>0.76867556518077984</v>
      </c>
      <c r="I92">
        <f>IF(I40=Stand!I40,Stand!I92,Hit!I92)</f>
        <v>0.73264356191876234</v>
      </c>
      <c r="J92">
        <f>IF(J40=Stand!J40,Stand!J92,Hit!J92)</f>
        <v>0.46841604240622936</v>
      </c>
      <c r="K92">
        <f>IF(K40=Stand!K40,Stand!K92,Hit!K92)</f>
        <v>0.43495775366292727</v>
      </c>
    </row>
    <row r="93" spans="1:11" x14ac:dyDescent="0.3">
      <c r="A93">
        <v>20</v>
      </c>
      <c r="B93">
        <f>IF(B41=Stand!B41,Stand!B93,Hit!B93)</f>
        <v>0.54638209218554123</v>
      </c>
      <c r="C93">
        <f>IF(C41=Stand!C41,Stand!C93,Hit!C93)</f>
        <v>0.75798005972279903</v>
      </c>
      <c r="D93">
        <f>IF(D41=Stand!D41,Stand!D93,Hit!D93)</f>
        <v>0.7649717369497322</v>
      </c>
      <c r="E93">
        <f>IF(E41=Stand!E41,Stand!E93,Hit!E93)</f>
        <v>0.77228266898215236</v>
      </c>
      <c r="F93">
        <f>IF(F41=Stand!F41,Stand!F93,Hit!F93)</f>
        <v>0.77860586403751975</v>
      </c>
      <c r="G93">
        <f>IF(G41=Stand!G41,Stand!G93,Hit!G93)</f>
        <v>0.80112182632876472</v>
      </c>
      <c r="H93">
        <f>IF(H41=Stand!H41,Stand!H93,Hit!H93)</f>
        <v>0.84730093057265166</v>
      </c>
      <c r="I93">
        <f>IF(I41=Stand!I41,Stand!I93,Hit!I93)</f>
        <v>0.86121010636793238</v>
      </c>
      <c r="J93">
        <f>IF(J41=Stand!J41,Stand!J93,Hit!J93)</f>
        <v>0.81918071466135212</v>
      </c>
      <c r="K93">
        <f>IF(K41=Stand!K41,Stand!K93,Hit!K93)</f>
        <v>0.54638209218554135</v>
      </c>
    </row>
    <row r="94" spans="1:11" x14ac:dyDescent="0.3">
      <c r="A94">
        <v>21</v>
      </c>
      <c r="B94">
        <f>IF(B42=Stand!B42,Stand!B94,Hit!B94)</f>
        <v>0.65780643070815525</v>
      </c>
      <c r="C94">
        <f>IF(C42=Stand!C42,Stand!C94,Hit!C94)</f>
        <v>0.88200651549404019</v>
      </c>
      <c r="D94">
        <f>IF(D42=Stand!D42,Stand!D94,Hit!D94)</f>
        <v>0.8853003573017495</v>
      </c>
      <c r="E94">
        <f>IF(E42=Stand!E42,Stand!E94,Hit!E94)</f>
        <v>0.88876729296591961</v>
      </c>
      <c r="F94">
        <f>IF(F42=Stand!F42,Stand!F94,Hit!F94)</f>
        <v>0.89175382659528035</v>
      </c>
      <c r="G94">
        <f>IF(G42=Stand!G42,Stand!G94,Hit!G94)</f>
        <v>0.90283674384257995</v>
      </c>
      <c r="H94">
        <f>IF(H42=Stand!H42,Stand!H94,Hit!H94)</f>
        <v>0.92592629596452347</v>
      </c>
      <c r="I94">
        <f>IF(I42=Stand!I42,Stand!I94,Hit!I94)</f>
        <v>0.93060505318396625</v>
      </c>
      <c r="J94">
        <f>IF(J42=Stand!J42,Stand!J94,Hit!J94)</f>
        <v>0.93917615614724415</v>
      </c>
      <c r="K94">
        <f>IF(K42=Stand!K42,Stand!K94,Hit!K94)</f>
        <v>0.88857566147738609</v>
      </c>
    </row>
    <row r="95" spans="1:11" x14ac:dyDescent="0.3">
      <c r="A95">
        <v>22</v>
      </c>
      <c r="B95">
        <f>IF(B43=Stand!B43,Stand!B95,Hit!B95)</f>
        <v>0.22932137132783617</v>
      </c>
      <c r="C95">
        <f>IF(C43=Stand!C43,Stand!C95,Hit!C95)</f>
        <v>0.3484437814934257</v>
      </c>
      <c r="D95">
        <f>IF(D43=Stand!D43,Stand!D95,Hit!D95)</f>
        <v>0.35907281492334692</v>
      </c>
      <c r="E95">
        <f>IF(E43=Stand!E43,Stand!E95,Hit!E95)</f>
        <v>0.39446844550254284</v>
      </c>
      <c r="F95">
        <f>IF(F43=Stand!F43,Stand!F95,Hit!F95)</f>
        <v>0.41640366958226238</v>
      </c>
      <c r="G95">
        <f>IF(G43=Stand!G43,Stand!G95,Hit!G95)</f>
        <v>0.42315049208499778</v>
      </c>
      <c r="H95">
        <f>IF(H43=Stand!H43,Stand!H95,Hit!H95)</f>
        <v>0.35541355077168107</v>
      </c>
      <c r="I95">
        <f>IF(I43=Stand!I43,Stand!I95,Hit!I95)</f>
        <v>0.32514100115062705</v>
      </c>
      <c r="J95">
        <f>IF(J43=Stand!J43,Stand!J95,Hit!J95)</f>
        <v>0.29007768787413191</v>
      </c>
      <c r="K95">
        <f>IF(K43=Stand!K43,Stand!K95,Hit!K95)</f>
        <v>0.2488921581952955</v>
      </c>
    </row>
    <row r="96" spans="1:11" x14ac:dyDescent="0.3">
      <c r="A96">
        <v>23</v>
      </c>
      <c r="B96">
        <f>IF(B44=Stand!B44,Stand!B96,Hit!B96)</f>
        <v>0.21294127337584787</v>
      </c>
      <c r="C96">
        <f>IF(C44=Stand!C44,Stand!C96,Hit!C96)</f>
        <v>0.35360813639536137</v>
      </c>
      <c r="D96">
        <f>IF(D44=Stand!D44,Stand!D96,Hit!D96)</f>
        <v>0.37387488538214331</v>
      </c>
      <c r="E96">
        <f>IF(E44=Stand!E44,Stand!E96,Hit!E96)</f>
        <v>0.39446844550254284</v>
      </c>
      <c r="F96">
        <f>IF(F44=Stand!F44,Stand!F96,Hit!F96)</f>
        <v>0.41640366958226238</v>
      </c>
      <c r="G96">
        <f>IF(G44=Stand!G44,Stand!G96,Hit!G96)</f>
        <v>0.42315049208499778</v>
      </c>
      <c r="H96">
        <f>IF(H44=Stand!H44,Stand!H96,Hit!H96)</f>
        <v>0.33002686857370378</v>
      </c>
      <c r="I96">
        <f>IF(I44=Stand!I44,Stand!I96,Hit!I96)</f>
        <v>0.30191664392558226</v>
      </c>
      <c r="J96">
        <f>IF(J44=Stand!J44,Stand!J96,Hit!J96)</f>
        <v>0.26935785302597964</v>
      </c>
      <c r="K96">
        <f>IF(K44=Stand!K44,Stand!K96,Hit!K96)</f>
        <v>0.23111414689563153</v>
      </c>
    </row>
    <row r="97" spans="1:11" x14ac:dyDescent="0.3">
      <c r="A97">
        <v>24</v>
      </c>
      <c r="B97">
        <f>IF(B45=Stand!B45,Stand!B97,Hit!B97)</f>
        <v>0.19773118242043017</v>
      </c>
      <c r="C97">
        <f>IF(C45=Stand!C45,Stand!C97,Hit!C97)</f>
        <v>0.35360813639536137</v>
      </c>
      <c r="D97">
        <f>IF(D45=Stand!D45,Stand!D97,Hit!D97)</f>
        <v>0.37387488538214331</v>
      </c>
      <c r="E97">
        <f>IF(E45=Stand!E45,Stand!E97,Hit!E97)</f>
        <v>0.39446844550254284</v>
      </c>
      <c r="F97">
        <f>IF(F45=Stand!F45,Stand!F97,Hit!F97)</f>
        <v>0.41640366958226238</v>
      </c>
      <c r="G97">
        <f>IF(G45=Stand!G45,Stand!G97,Hit!G97)</f>
        <v>0.42315049208499778</v>
      </c>
      <c r="H97">
        <f>IF(H45=Stand!H45,Stand!H97,Hit!H97)</f>
        <v>0.30645352081843924</v>
      </c>
      <c r="I97">
        <f>IF(I45=Stand!I45,Stand!I97,Hit!I97)</f>
        <v>0.28035116935946924</v>
      </c>
      <c r="J97">
        <f>IF(J45=Stand!J45,Stand!J97,Hit!J97)</f>
        <v>0.25011800638126686</v>
      </c>
      <c r="K97">
        <f>IF(K45=Stand!K45,Stand!K97,Hit!K97)</f>
        <v>0.21460599354594356</v>
      </c>
    </row>
    <row r="98" spans="1:11" x14ac:dyDescent="0.3">
      <c r="A98">
        <v>25</v>
      </c>
      <c r="B98">
        <f>IF(B46=Stand!B46,Stand!B98,Hit!B98)</f>
        <v>0.1836075265332566</v>
      </c>
      <c r="C98">
        <f>IF(C46=Stand!C46,Stand!C98,Hit!C98)</f>
        <v>0.35360813639536137</v>
      </c>
      <c r="D98">
        <f>IF(D46=Stand!D46,Stand!D98,Hit!D98)</f>
        <v>0.37387488538214331</v>
      </c>
      <c r="E98">
        <f>IF(E46=Stand!E46,Stand!E98,Hit!E98)</f>
        <v>0.39446844550254284</v>
      </c>
      <c r="F98">
        <f>IF(F46=Stand!F46,Stand!F98,Hit!F98)</f>
        <v>0.41640366958226238</v>
      </c>
      <c r="G98">
        <f>IF(G46=Stand!G46,Stand!G98,Hit!G98)</f>
        <v>0.42315049208499778</v>
      </c>
      <c r="H98">
        <f>IF(H46=Stand!H46,Stand!H98,Hit!H98)</f>
        <v>0.28456398361712221</v>
      </c>
      <c r="I98">
        <f>IF(I46=Stand!I46,Stand!I98,Hit!I98)</f>
        <v>0.26032608583379291</v>
      </c>
      <c r="J98">
        <f>IF(J46=Stand!J46,Stand!J98,Hit!J98)</f>
        <v>0.23225243449689065</v>
      </c>
      <c r="K98">
        <f>IF(K46=Stand!K46,Stand!K98,Hit!K98)</f>
        <v>0.19927699400694757</v>
      </c>
    </row>
    <row r="99" spans="1:11" x14ac:dyDescent="0.3">
      <c r="A99">
        <v>26</v>
      </c>
      <c r="B99">
        <f>IF(B47=Stand!B47,Stand!B99,Hit!B99)</f>
        <v>0.2121090766176992</v>
      </c>
      <c r="C99">
        <f>IF(C47=Stand!C47,Stand!C99,Hit!C99)</f>
        <v>0.35360813639536137</v>
      </c>
      <c r="D99">
        <f>IF(D47=Stand!D47,Stand!D99,Hit!D99)</f>
        <v>0.37387488538214331</v>
      </c>
      <c r="E99">
        <f>IF(E47=Stand!E47,Stand!E99,Hit!E99)</f>
        <v>0.39446844550254284</v>
      </c>
      <c r="F99">
        <f>IF(F47=Stand!F47,Stand!F99,Hit!F99)</f>
        <v>0.41640366958226238</v>
      </c>
      <c r="G99">
        <f>IF(G47=Stand!G47,Stand!G99,Hit!G99)</f>
        <v>0.42315049208499778</v>
      </c>
      <c r="H99">
        <f>IF(H47=Stand!H47,Stand!H99,Hit!H99)</f>
        <v>0.26423798478732774</v>
      </c>
      <c r="I99">
        <f>IF(I47=Stand!I47,Stand!I99,Hit!I99)</f>
        <v>0.24173136541709339</v>
      </c>
      <c r="J99">
        <f>IF(J47=Stand!J47,Stand!J99,Hit!J99)</f>
        <v>0.21566297488996986</v>
      </c>
      <c r="K99">
        <f>IF(K47=Stand!K47,Stand!K99,Hit!K99)</f>
        <v>0.18504292300645134</v>
      </c>
    </row>
    <row r="100" spans="1:11" x14ac:dyDescent="0.3">
      <c r="A100">
        <v>27</v>
      </c>
      <c r="B100">
        <f>IF(B48=Stand!B48,Stand!B100,Hit!B100)</f>
        <v>0.2121090766176992</v>
      </c>
      <c r="C100">
        <f>IF(C48=Stand!C48,Stand!C100,Hit!C100)</f>
        <v>0.35360813639536137</v>
      </c>
      <c r="D100">
        <f>IF(D48=Stand!D48,Stand!D100,Hit!D100)</f>
        <v>0.37387488538214331</v>
      </c>
      <c r="E100">
        <f>IF(E48=Stand!E48,Stand!E100,Hit!E100)</f>
        <v>0.39446844550254284</v>
      </c>
      <c r="F100">
        <f>IF(F48=Stand!F48,Stand!F100,Hit!F100)</f>
        <v>0.41640366958226238</v>
      </c>
      <c r="G100">
        <f>IF(G48=Stand!G48,Stand!G100,Hit!G100)</f>
        <v>0.42315049208499778</v>
      </c>
      <c r="H100">
        <f>IF(H48=Stand!H48,Stand!H100,Hit!H100)</f>
        <v>0.26231240836153336</v>
      </c>
      <c r="I100">
        <f>IF(I48=Stand!I48,Stand!I100,Hit!I100)</f>
        <v>0.24474124225119143</v>
      </c>
      <c r="J100">
        <f>IF(J48=Stand!J48,Stand!J100,Hit!J100)</f>
        <v>0.2284251594344453</v>
      </c>
      <c r="K100">
        <f>IF(K48=Stand!K48,Stand!K100,Hit!K100)</f>
        <v>0.21210907661769923</v>
      </c>
    </row>
    <row r="101" spans="1:11" x14ac:dyDescent="0.3">
      <c r="A101">
        <v>28</v>
      </c>
      <c r="B101">
        <f>IF(B49=Stand!B49,Stand!B101,Hit!B101)</f>
        <v>0.3235334151403132</v>
      </c>
      <c r="C101">
        <f>IF(C49=Stand!C49,Stand!C101,Hit!C101)</f>
        <v>0.4934172759230967</v>
      </c>
      <c r="D101">
        <f>IF(D49=Stand!D49,Stand!D101,Hit!D101)</f>
        <v>0.50890887319328326</v>
      </c>
      <c r="E101">
        <f>IF(E49=Stand!E49,Stand!E101,Hit!E101)</f>
        <v>0.52495818135214112</v>
      </c>
      <c r="F101">
        <f>IF(F49=Stand!F49,Stand!F101,Hit!F101)</f>
        <v>0.53865495485281323</v>
      </c>
      <c r="G101">
        <f>IF(G49=Stand!G49,Stand!G101,Hit!G101)</f>
        <v>0.58858866858834413</v>
      </c>
      <c r="H101">
        <f>IF(H49=Stand!H49,Stand!H101,Hit!H101)</f>
        <v>0.63087860215577196</v>
      </c>
      <c r="I101">
        <f>IF(I49=Stand!I49,Stand!I101,Hit!I101)</f>
        <v>0.37330778670036147</v>
      </c>
      <c r="J101">
        <f>IF(J49=Stand!J49,Stand!J101,Hit!J101)</f>
        <v>0.34842060092033733</v>
      </c>
      <c r="K101">
        <f>IF(K49=Stand!K49,Stand!K101,Hit!K101)</f>
        <v>0.32353341514031325</v>
      </c>
    </row>
    <row r="102" spans="1:11" x14ac:dyDescent="0.3">
      <c r="A102">
        <v>29</v>
      </c>
      <c r="B102">
        <f>IF(B50=Stand!B50,Stand!B102,Hit!B102)</f>
        <v>0.43495775366292722</v>
      </c>
      <c r="C102">
        <f>IF(C50=Stand!C50,Stand!C102,Hit!C102)</f>
        <v>0.62832462629779118</v>
      </c>
      <c r="D102">
        <f>IF(D50=Stand!D50,Stand!D102,Hit!D102)</f>
        <v>0.63939119964802815</v>
      </c>
      <c r="E102">
        <f>IF(E50=Stand!E50,Stand!E102,Hit!E102)</f>
        <v>0.65089625584534427</v>
      </c>
      <c r="F102">
        <f>IF(F50=Stand!F50,Stand!F102,Hit!F102)</f>
        <v>0.66090624012336407</v>
      </c>
      <c r="G102">
        <f>IF(G50=Stand!G50,Stand!G102,Hit!G102)</f>
        <v>0.69485524745855443</v>
      </c>
      <c r="H102">
        <f>IF(H50=Stand!H50,Stand!H102,Hit!H102)</f>
        <v>0.76867556518077984</v>
      </c>
      <c r="I102">
        <f>IF(I50=Stand!I50,Stand!I102,Hit!I102)</f>
        <v>0.73264356191876234</v>
      </c>
      <c r="J102">
        <f>IF(J50=Stand!J50,Stand!J102,Hit!J102)</f>
        <v>0.46841604240622936</v>
      </c>
      <c r="K102">
        <f>IF(K50=Stand!K50,Stand!K102,Hit!K102)</f>
        <v>0.43495775366292727</v>
      </c>
    </row>
    <row r="103" spans="1:11" x14ac:dyDescent="0.3">
      <c r="A103">
        <v>30</v>
      </c>
      <c r="B103">
        <f>IF(B51=Stand!B51,Stand!B103,Hit!B103)</f>
        <v>0.54638209218554123</v>
      </c>
      <c r="C103">
        <f>IF(C51=Stand!C51,Stand!C103,Hit!C103)</f>
        <v>0.75798005972279903</v>
      </c>
      <c r="D103">
        <f>IF(D51=Stand!D51,Stand!D103,Hit!D103)</f>
        <v>0.7649717369497322</v>
      </c>
      <c r="E103">
        <f>IF(E51=Stand!E51,Stand!E103,Hit!E103)</f>
        <v>0.77228266898215236</v>
      </c>
      <c r="F103">
        <f>IF(F51=Stand!F51,Stand!F103,Hit!F103)</f>
        <v>0.77860586403751975</v>
      </c>
      <c r="G103">
        <f>IF(G51=Stand!G51,Stand!G103,Hit!G103)</f>
        <v>0.80112182632876472</v>
      </c>
      <c r="H103">
        <f>IF(H51=Stand!H51,Stand!H103,Hit!H103)</f>
        <v>0.84730093057265166</v>
      </c>
      <c r="I103">
        <f>IF(I51=Stand!I51,Stand!I103,Hit!I103)</f>
        <v>0.86121010636793238</v>
      </c>
      <c r="J103">
        <f>IF(J51=Stand!J51,Stand!J103,Hit!J103)</f>
        <v>0.81918071466135212</v>
      </c>
      <c r="K103">
        <f>IF(K51=Stand!K51,Stand!K103,Hit!K103)</f>
        <v>0.54638209218554135</v>
      </c>
    </row>
    <row r="104" spans="1:11" x14ac:dyDescent="0.3">
      <c r="A104">
        <v>31</v>
      </c>
      <c r="B104">
        <f>IF(B52=Stand!B52,Stand!B104,Hit!B104)</f>
        <v>0.65780643070815525</v>
      </c>
      <c r="C104">
        <f>IF(C52=Stand!C52,Stand!C104,Hit!C104)</f>
        <v>0.88200651549404019</v>
      </c>
      <c r="D104">
        <f>IF(D52=Stand!D52,Stand!D104,Hit!D104)</f>
        <v>0.8853003573017495</v>
      </c>
      <c r="E104">
        <f>IF(E52=Stand!E52,Stand!E104,Hit!E104)</f>
        <v>0.88876729296591961</v>
      </c>
      <c r="F104">
        <f>IF(F52=Stand!F52,Stand!F104,Hit!F104)</f>
        <v>0.89175382659528035</v>
      </c>
      <c r="G104">
        <f>IF(G52=Stand!G52,Stand!G104,Hit!G104)</f>
        <v>0.90283674384257995</v>
      </c>
      <c r="H104">
        <f>IF(H52=Stand!H52,Stand!H104,Hit!H104)</f>
        <v>0.92592629596452347</v>
      </c>
      <c r="I104">
        <f>IF(I52=Stand!I52,Stand!I104,Hit!I104)</f>
        <v>0.93060505318396625</v>
      </c>
      <c r="J104">
        <f>IF(J52=Stand!J52,Stand!J104,Hit!J104)</f>
        <v>0.93917615614724415</v>
      </c>
      <c r="K104">
        <f>IF(K52=Stand!K52,Stand!K104,Hit!K104)</f>
        <v>0.88857566147738609</v>
      </c>
    </row>
    <row r="105" spans="1:11" x14ac:dyDescent="0.3">
      <c r="A105" s="500" t="s">
        <v>132</v>
      </c>
      <c r="B105" s="500"/>
      <c r="C105" s="500"/>
      <c r="D105" s="500"/>
      <c r="E105" s="500"/>
      <c r="F105" s="500"/>
      <c r="G105" s="500"/>
      <c r="H105" s="500"/>
      <c r="I105" s="500"/>
      <c r="J105" s="500"/>
      <c r="K105" s="500"/>
    </row>
    <row r="106" spans="1:11" x14ac:dyDescent="0.3">
      <c r="A106" t="s">
        <v>7</v>
      </c>
      <c r="B106">
        <v>1</v>
      </c>
      <c r="C106">
        <v>2</v>
      </c>
      <c r="D106">
        <v>3</v>
      </c>
      <c r="E106">
        <v>4</v>
      </c>
      <c r="F106">
        <v>5</v>
      </c>
      <c r="G106">
        <v>6</v>
      </c>
      <c r="H106">
        <v>7</v>
      </c>
      <c r="I106">
        <v>8</v>
      </c>
      <c r="J106">
        <v>9</v>
      </c>
      <c r="K106">
        <v>10</v>
      </c>
    </row>
    <row r="107" spans="1:11" x14ac:dyDescent="0.3">
      <c r="A107">
        <v>4</v>
      </c>
      <c r="B107">
        <f>IF(B3=Stand!B3,Stand!B107,Hit!B107)</f>
        <v>-0.64969215627243293</v>
      </c>
      <c r="C107">
        <f>IF(C3=Stand!C3,Stand!C107,Hit!C107)</f>
        <v>-0.62794445506581353</v>
      </c>
      <c r="D107">
        <f>IF(D3=Stand!D3,Stand!D107,Hit!D107)</f>
        <v>-0.62549382739723836</v>
      </c>
      <c r="E107">
        <f>IF(E3=Stand!E3,Stand!E107,Hit!E107)</f>
        <v>-0.64139839210054761</v>
      </c>
      <c r="F107">
        <f>IF(F3=Stand!F3,Stand!F107,Hit!F107)</f>
        <v>-0.63951804267999679</v>
      </c>
      <c r="G107">
        <f>IF(G3=Stand!G3,Stand!G107,Hit!G107)</f>
        <v>-0.63283750233551095</v>
      </c>
      <c r="H107">
        <f>IF(H3=Stand!H3,Stand!H107,Hit!H107)</f>
        <v>-0.49918158357350934</v>
      </c>
      <c r="I107">
        <f>IF(I3=Stand!I3,Stand!I107,Hit!I107)</f>
        <v>-0.53303800219597064</v>
      </c>
      <c r="J107">
        <f>IF(J3=Stand!J3,Stand!J107,Hit!J107)</f>
        <v>-0.57336816996507856</v>
      </c>
      <c r="K107">
        <f>IF(K3=Stand!K3,Stand!K107,Hit!K107)</f>
        <v>-0.62034738716819848</v>
      </c>
    </row>
    <row r="108" spans="1:11" x14ac:dyDescent="0.3">
      <c r="A108">
        <v>5</v>
      </c>
      <c r="B108">
        <f>IF(B4=Stand!B4,Stand!B108,Hit!B108)</f>
        <v>-0.66161021563681621</v>
      </c>
      <c r="C108">
        <f>IF(C4=Stand!C4,Stand!C108,Hit!C108)</f>
        <v>-0.63975586028521114</v>
      </c>
      <c r="D108">
        <f>IF(D4=Stand!D4,Stand!D108,Hit!D108)</f>
        <v>-0.63747965223362502</v>
      </c>
      <c r="E108">
        <f>IF(E4=Stand!E4,Stand!E108,Hit!E108)</f>
        <v>-0.65226238668282521</v>
      </c>
      <c r="F108">
        <f>IF(F4=Stand!F4,Stand!F108,Hit!F108)</f>
        <v>-0.65051607184757509</v>
      </c>
      <c r="G108">
        <f>IF(G4=Stand!G4,Stand!G108,Hit!G108)</f>
        <v>-0.64431188412953411</v>
      </c>
      <c r="H108">
        <f>IF(H4=Stand!H4,Stand!H108,Hit!H108)</f>
        <v>-0.51628322192830511</v>
      </c>
      <c r="I108">
        <f>IF(I4=Stand!I4,Stand!I108,Hit!I108)</f>
        <v>-0.54901899374941099</v>
      </c>
      <c r="J108">
        <f>IF(J4=Stand!J4,Stand!J108,Hit!J108)</f>
        <v>-0.58797254265475285</v>
      </c>
      <c r="K108">
        <f>IF(K4=Stand!K4,Stand!K108,Hit!K108)</f>
        <v>-0.63328384702255858</v>
      </c>
    </row>
    <row r="109" spans="1:11" x14ac:dyDescent="0.3">
      <c r="A109">
        <v>6</v>
      </c>
      <c r="B109">
        <f>IF(B5=Stand!B5,Stand!B109,Hit!B109)</f>
        <v>-0.67780484725526791</v>
      </c>
      <c r="C109">
        <f>IF(C5=Stand!C5,Stand!C109,Hit!C109)</f>
        <v>-0.65118323227086761</v>
      </c>
      <c r="D109">
        <f>IF(D5=Stand!D5,Stand!D109,Hit!D109)</f>
        <v>-0.64909810474299945</v>
      </c>
      <c r="E109">
        <f>IF(E5=Stand!E5,Stand!E109,Hit!E109)</f>
        <v>-0.66292687509510151</v>
      </c>
      <c r="F109">
        <f>IF(F5=Stand!F5,Stand!F109,Hit!F109)</f>
        <v>-0.6613324742233252</v>
      </c>
      <c r="G109">
        <f>IF(G5=Stand!G5,Stand!G109,Hit!G109)</f>
        <v>-0.65566123977056312</v>
      </c>
      <c r="H109">
        <f>IF(H5=Stand!H5,Stand!H109,Hit!H109)</f>
        <v>-0.53412528358263123</v>
      </c>
      <c r="I109">
        <f>IF(I5=Stand!I5,Stand!I109,Hit!I109)</f>
        <v>-0.5657286516448633</v>
      </c>
      <c r="J109">
        <f>IF(J5=Stand!J5,Stand!J109,Hit!J109)</f>
        <v>-0.60258608955731263</v>
      </c>
      <c r="K109">
        <f>IF(K5=Stand!K5,Stand!K109,Hit!K109)</f>
        <v>-0.64629383657022199</v>
      </c>
    </row>
    <row r="110" spans="1:11" x14ac:dyDescent="0.3">
      <c r="A110">
        <v>7</v>
      </c>
      <c r="B110">
        <f>IF(B6=Stand!B6,Stand!B110,Hit!B110)</f>
        <v>-0.65408751348945049</v>
      </c>
      <c r="C110">
        <f>IF(C6=Stand!C6,Stand!C110,Hit!C110)</f>
        <v>-0.57459899474076515</v>
      </c>
      <c r="D110">
        <f>IF(D6=Stand!D6,Stand!D110,Hit!D110)</f>
        <v>-0.56785808138444083</v>
      </c>
      <c r="E110">
        <f>IF(E6=Stand!E6,Stand!E110,Hit!E110)</f>
        <v>-0.57497300528939332</v>
      </c>
      <c r="F110">
        <f>IF(F6=Stand!F6,Stand!F110,Hit!F110)</f>
        <v>-0.56922223373423586</v>
      </c>
      <c r="G110">
        <f>IF(G6=Stand!G6,Stand!G110,Hit!G110)</f>
        <v>-0.54851117635997992</v>
      </c>
      <c r="H110">
        <f>IF(H6=Stand!H6,Stand!H110,Hit!H110)</f>
        <v>-0.44806397377899709</v>
      </c>
      <c r="I110">
        <f>IF(I6=Stand!I6,Stand!I110,Hit!I110)</f>
        <v>-0.54649948645992685</v>
      </c>
      <c r="J110">
        <f>IF(J6=Stand!J6,Stand!J110,Hit!J110)</f>
        <v>-0.59178605557427866</v>
      </c>
      <c r="K110">
        <f>IF(K6=Stand!K6,Stand!K110,Hit!K110)</f>
        <v>-0.63228864704315768</v>
      </c>
    </row>
    <row r="111" spans="1:11" x14ac:dyDescent="0.3">
      <c r="A111">
        <v>8</v>
      </c>
      <c r="B111">
        <f>IF(B7=Stand!B7,Stand!B111,Hit!B111)</f>
        <v>-0.61870368335035075</v>
      </c>
      <c r="C111">
        <f>IF(C7=Stand!C7,Stand!C111,Hit!C111)</f>
        <v>-0.52570125482952001</v>
      </c>
      <c r="D111">
        <f>IF(D7=Stand!D7,Stand!D111,Hit!D111)</f>
        <v>-0.51982063212531804</v>
      </c>
      <c r="E111">
        <f>IF(E7=Stand!E7,Stand!E111,Hit!E111)</f>
        <v>-0.52686965809573971</v>
      </c>
      <c r="F111">
        <f>IF(F7=Stand!F7,Stand!F111,Hit!F111)</f>
        <v>-0.52180592231171319</v>
      </c>
      <c r="G111">
        <f>IF(G7=Stand!G7,Stand!G111,Hit!G111)</f>
        <v>-0.50419996892272845</v>
      </c>
      <c r="H111">
        <f>IF(H7=Stand!H7,Stand!H111,Hit!H111)</f>
        <v>-0.40009338241588083</v>
      </c>
      <c r="I111">
        <f>IF(I7=Stand!I7,Stand!I111,Hit!I111)</f>
        <v>-0.44404302315822308</v>
      </c>
      <c r="J111">
        <f>IF(J7=Stand!J7,Stand!J111,Hit!J111)</f>
        <v>-0.54699786561582064</v>
      </c>
      <c r="K111">
        <f>IF(K7=Stand!K7,Stand!K111,Hit!K111)</f>
        <v>-0.60080448007436693</v>
      </c>
    </row>
    <row r="112" spans="1:11" x14ac:dyDescent="0.3">
      <c r="A112">
        <v>9</v>
      </c>
      <c r="B112">
        <f>IF(B8=Stand!B8,Stand!B112,Hit!B112)</f>
        <v>-0.57933468405491317</v>
      </c>
      <c r="C112">
        <f>IF(C8=Stand!C8,Stand!C112,Hit!C112)</f>
        <v>-0.47296850799930379</v>
      </c>
      <c r="D112">
        <f>IF(D8=Stand!D8,Stand!D112,Hit!D112)</f>
        <v>-0.46806812405463022</v>
      </c>
      <c r="E112">
        <f>IF(E8=Stand!E8,Stand!E112,Hit!E112)</f>
        <v>-0.47524662105573579</v>
      </c>
      <c r="F112">
        <f>IF(F8=Stand!F8,Stand!F112,Hit!F112)</f>
        <v>-0.47105232864362206</v>
      </c>
      <c r="G112">
        <f>IF(G8=Stand!G8,Stand!G112,Hit!G112)</f>
        <v>-0.45612413374487487</v>
      </c>
      <c r="H112">
        <f>IF(H8=Stand!H8,Stand!H112,Hit!H112)</f>
        <v>-0.36292586807283833</v>
      </c>
      <c r="I112">
        <f>IF(I8=Stand!I8,Stand!I112,Hit!I112)</f>
        <v>-0.39271659089901562</v>
      </c>
      <c r="J112">
        <f>IF(J8=Stand!J8,Stand!J112,Hit!J112)</f>
        <v>-0.44112297012360069</v>
      </c>
      <c r="K112">
        <f>IF(K8=Stand!K8,Stand!K112,Hit!K112)</f>
        <v>-0.54988410919942199</v>
      </c>
    </row>
    <row r="113" spans="1:11" x14ac:dyDescent="0.3">
      <c r="A113">
        <v>10</v>
      </c>
      <c r="B113">
        <f>IF(B9=Stand!B9,Stand!B113,Hit!B113)</f>
        <v>-0.51971754456469177</v>
      </c>
      <c r="C113">
        <f>IF(C9=Stand!C9,Stand!C113,Hit!C113)</f>
        <v>-0.41455289302374626</v>
      </c>
      <c r="D113">
        <f>IF(D9=Stand!D9,Stand!D113,Hit!D113)</f>
        <v>-0.41074063571208014</v>
      </c>
      <c r="E113">
        <f>IF(E9=Stand!E9,Stand!E113,Hit!E113)</f>
        <v>-0.4181729491437069</v>
      </c>
      <c r="F113">
        <f>IF(F9=Stand!F9,Stand!F113,Hit!F113)</f>
        <v>-0.41494401934743752</v>
      </c>
      <c r="G113">
        <f>IF(G9=Stand!G9,Stand!G113,Hit!G113)</f>
        <v>-0.40334937685888633</v>
      </c>
      <c r="H113">
        <f>IF(H9=Stand!H9,Stand!H113,Hit!H113)</f>
        <v>-0.3213752943194127</v>
      </c>
      <c r="I113">
        <f>IF(I9=Stand!I9,Stand!I113,Hit!I113)</f>
        <v>-0.35093893283822203</v>
      </c>
      <c r="J113">
        <f>IF(J9=Stand!J9,Stand!J113,Hit!J113)</f>
        <v>-0.38490346848624718</v>
      </c>
      <c r="K113">
        <f>IF(K9=Stand!K9,Stand!K113,Hit!K113)</f>
        <v>-0.4391161443290561</v>
      </c>
    </row>
    <row r="114" spans="1:11" x14ac:dyDescent="0.3">
      <c r="A114">
        <v>11</v>
      </c>
      <c r="B114">
        <f>IF(B10=Stand!B10,Stand!B114,Hit!B114)</f>
        <v>-0.44074979780503526</v>
      </c>
      <c r="C114">
        <f>IF(C10=Stand!C10,Stand!C114,Hit!C114)</f>
        <v>-0.38732362736852477</v>
      </c>
      <c r="D114">
        <f>IF(D10=Stand!D10,Stand!D114,Hit!D114)</f>
        <v>-0.38427148739709915</v>
      </c>
      <c r="E114">
        <f>IF(E10=Stand!E10,Stand!E114,Hit!E114)</f>
        <v>-0.39250386290507289</v>
      </c>
      <c r="F114">
        <f>IF(F10=Stand!F10,Stand!F114,Hit!F114)</f>
        <v>-0.38996413317711753</v>
      </c>
      <c r="G114">
        <f>IF(G10=Stand!G10,Stand!G114,Hit!G114)</f>
        <v>-0.38092708697640476</v>
      </c>
      <c r="H114">
        <f>IF(H10=Stand!H10,Stand!H114,Hit!H114)</f>
        <v>-0.30428136261891797</v>
      </c>
      <c r="I114">
        <f>IF(I10=Stand!I10,Stand!I114,Hit!I114)</f>
        <v>-0.33492471434221421</v>
      </c>
      <c r="J114">
        <f>IF(J10=Stand!J10,Stand!J114,Hit!J114)</f>
        <v>-0.37086719682791891</v>
      </c>
      <c r="K114">
        <f>IF(K10=Stand!K10,Stand!K114,Hit!K114)</f>
        <v>-0.41340283543922207</v>
      </c>
    </row>
    <row r="115" spans="1:11" x14ac:dyDescent="0.3">
      <c r="A115">
        <v>12</v>
      </c>
      <c r="B115">
        <f>IF(B11=Stand!B11,Stand!B115,Hit!B115)</f>
        <v>-0.69498195510467564</v>
      </c>
      <c r="C115">
        <f>IF(C11=Stand!C11,Stand!C115,Hit!C115)</f>
        <v>-0.64537193969934437</v>
      </c>
      <c r="D115">
        <f>IF(D11=Stand!D11,Stand!D115,Hit!D115)</f>
        <v>-0.64253780972587782</v>
      </c>
      <c r="E115">
        <f>IF(E11=Stand!E11,Stand!E115,Hit!E115)</f>
        <v>-0.78789092338230082</v>
      </c>
      <c r="F115">
        <f>IF(F11=Stand!F11,Stand!F115,Hit!F115)</f>
        <v>-0.78789092338230082</v>
      </c>
      <c r="G115">
        <f>IF(G11=Stand!G11,Stand!G115,Hit!G115)</f>
        <v>-0.78789092338230082</v>
      </c>
      <c r="H115">
        <f>IF(H11=Stand!H11,Stand!H115,Hit!H115)</f>
        <v>-0.56826126528899534</v>
      </c>
      <c r="I115">
        <f>IF(I11=Stand!I11,Stand!I115,Hit!I115)</f>
        <v>-0.59671580617491327</v>
      </c>
      <c r="J115">
        <f>IF(J11=Stand!J11,Stand!J115,Hit!J115)</f>
        <v>-0.63009096848306756</v>
      </c>
      <c r="K115">
        <f>IF(K11=Stand!K11,Stand!K115,Hit!K115)</f>
        <v>-0.66958834719356342</v>
      </c>
    </row>
    <row r="116" spans="1:11" x14ac:dyDescent="0.3">
      <c r="A116">
        <v>13</v>
      </c>
      <c r="B116">
        <f>IF(B12=Stand!B12,Stand!B116,Hit!B116)</f>
        <v>-0.71676895831148446</v>
      </c>
      <c r="C116">
        <f>IF(C12=Stand!C12,Stand!C116,Hit!C116)</f>
        <v>-0.78789092338230082</v>
      </c>
      <c r="D116">
        <f>IF(D12=Stand!D12,Stand!D116,Hit!D116)</f>
        <v>-0.78789092338230082</v>
      </c>
      <c r="E116">
        <f>IF(E12=Stand!E12,Stand!E116,Hit!E116)</f>
        <v>-0.78789092338230082</v>
      </c>
      <c r="F116">
        <f>IF(F12=Stand!F12,Stand!F116,Hit!F116)</f>
        <v>-0.78789092338230082</v>
      </c>
      <c r="G116">
        <f>IF(G12=Stand!G12,Stand!G116,Hit!G116)</f>
        <v>-0.78789092338230082</v>
      </c>
      <c r="H116">
        <f>IF(H12=Stand!H12,Stand!H116,Hit!H116)</f>
        <v>-0.59909974633978136</v>
      </c>
      <c r="I116">
        <f>IF(I12=Stand!I12,Stand!I116,Hit!I116)</f>
        <v>-0.62552182001956225</v>
      </c>
      <c r="J116">
        <f>IF(J12=Stand!J12,Stand!J116,Hit!J116)</f>
        <v>-0.65651304216284845</v>
      </c>
      <c r="K116">
        <f>IF(K12=Stand!K12,Stand!K116,Hit!K116)</f>
        <v>-0.69318917953688031</v>
      </c>
    </row>
    <row r="117" spans="1:11" x14ac:dyDescent="0.3">
      <c r="A117">
        <v>14</v>
      </c>
      <c r="B117">
        <f>IF(B13=Stand!B13,Stand!B117,Hit!B117)</f>
        <v>-0.73699974700352133</v>
      </c>
      <c r="C117">
        <f>IF(C13=Stand!C13,Stand!C117,Hit!C117)</f>
        <v>-0.78789092338230082</v>
      </c>
      <c r="D117">
        <f>IF(D13=Stand!D13,Stand!D117,Hit!D117)</f>
        <v>-0.78789092338230082</v>
      </c>
      <c r="E117">
        <f>IF(E13=Stand!E13,Stand!E117,Hit!E117)</f>
        <v>-0.78789092338230082</v>
      </c>
      <c r="F117">
        <f>IF(F13=Stand!F13,Stand!F117,Hit!F117)</f>
        <v>-0.78789092338230082</v>
      </c>
      <c r="G117">
        <f>IF(G13=Stand!G13,Stand!G117,Hit!G117)</f>
        <v>-0.78789092338230082</v>
      </c>
      <c r="H117">
        <f>IF(H13=Stand!H13,Stand!H117,Hit!H117)</f>
        <v>-0.62773547874408275</v>
      </c>
      <c r="I117">
        <f>IF(I13=Stand!I13,Stand!I117,Hit!I117)</f>
        <v>-0.65227026144673639</v>
      </c>
      <c r="J117">
        <f>IF(J13=Stand!J13,Stand!J117,Hit!J117)</f>
        <v>-0.68104782486550219</v>
      </c>
      <c r="K117">
        <f>IF(K13=Stand!K13,Stand!K117,Hit!K117)</f>
        <v>-0.71510423814138879</v>
      </c>
    </row>
    <row r="118" spans="1:11" x14ac:dyDescent="0.3">
      <c r="A118">
        <v>15</v>
      </c>
      <c r="B118">
        <f>IF(B14=Stand!B14,Stand!B118,Hit!B118)</f>
        <v>-0.75578547936041274</v>
      </c>
      <c r="C118">
        <f>IF(C14=Stand!C14,Stand!C118,Hit!C118)</f>
        <v>-0.78789092338230082</v>
      </c>
      <c r="D118">
        <f>IF(D14=Stand!D14,Stand!D118,Hit!D118)</f>
        <v>-0.78789092338230082</v>
      </c>
      <c r="E118">
        <f>IF(E14=Stand!E14,Stand!E118,Hit!E118)</f>
        <v>-0.78789092338230082</v>
      </c>
      <c r="F118">
        <f>IF(F14=Stand!F14,Stand!F118,Hit!F118)</f>
        <v>-0.78789092338230082</v>
      </c>
      <c r="G118">
        <f>IF(G14=Stand!G14,Stand!G118,Hit!G118)</f>
        <v>-0.78789092338230082</v>
      </c>
      <c r="H118">
        <f>IF(H14=Stand!H14,Stand!H118,Hit!H118)</f>
        <v>-0.65432580169093391</v>
      </c>
      <c r="I118">
        <f>IF(I14=Stand!I14,Stand!I118,Hit!I118)</f>
        <v>-0.67710809991482657</v>
      </c>
      <c r="J118">
        <f>IF(J14=Stand!J14,Stand!J118,Hit!J118)</f>
        <v>-0.70383012308939485</v>
      </c>
      <c r="K118">
        <f>IF(K14=Stand!K14,Stand!K118,Hit!K118)</f>
        <v>-0.73545393541700388</v>
      </c>
    </row>
    <row r="119" spans="1:11" x14ac:dyDescent="0.3">
      <c r="A119">
        <v>16</v>
      </c>
      <c r="B119">
        <f>IF(B15=Stand!B15,Stand!B119,Hit!B119)</f>
        <v>-0.78789092338230082</v>
      </c>
      <c r="C119">
        <f>IF(C15=Stand!C15,Stand!C119,Hit!C119)</f>
        <v>-0.78789092338230082</v>
      </c>
      <c r="D119">
        <f>IF(D15=Stand!D15,Stand!D119,Hit!D119)</f>
        <v>-0.78789092338230082</v>
      </c>
      <c r="E119">
        <f>IF(E15=Stand!E15,Stand!E119,Hit!E119)</f>
        <v>-0.78789092338230082</v>
      </c>
      <c r="F119">
        <f>IF(F15=Stand!F15,Stand!F119,Hit!F119)</f>
        <v>-0.78789092338230082</v>
      </c>
      <c r="G119">
        <f>IF(G15=Stand!G15,Stand!G119,Hit!G119)</f>
        <v>-0.78789092338230082</v>
      </c>
      <c r="H119">
        <f>IF(H15=Stand!H15,Stand!H119,Hit!H119)</f>
        <v>-0.67901681585586726</v>
      </c>
      <c r="I119">
        <f>IF(I15=Stand!I15,Stand!I119,Hit!I119)</f>
        <v>-0.70017180706376769</v>
      </c>
      <c r="J119">
        <f>IF(J15=Stand!J15,Stand!J119,Hit!J119)</f>
        <v>-0.72498511429729517</v>
      </c>
      <c r="K119">
        <f>IF(K15=Stand!K15,Stand!K119,Hit!K119)</f>
        <v>-0.75435008288721794</v>
      </c>
    </row>
    <row r="120" spans="1:11" x14ac:dyDescent="0.3">
      <c r="A120">
        <v>17</v>
      </c>
      <c r="B120">
        <f>IF(B16=Stand!B16,Stand!B120,Hit!B120)</f>
        <v>-0.67646658485968691</v>
      </c>
      <c r="C120">
        <f>IF(C16=Stand!C16,Stand!C120,Hit!C120)</f>
        <v>-0.50658272407690341</v>
      </c>
      <c r="D120">
        <f>IF(D16=Stand!D16,Stand!D120,Hit!D120)</f>
        <v>-0.49109112680671685</v>
      </c>
      <c r="E120">
        <f>IF(E16=Stand!E16,Stand!E120,Hit!E120)</f>
        <v>-0.47504181864785899</v>
      </c>
      <c r="F120">
        <f>IF(F16=Stand!F16,Stand!F120,Hit!F120)</f>
        <v>-0.46134504514718699</v>
      </c>
      <c r="G120">
        <f>IF(G16=Stand!G16,Stand!G120,Hit!G120)</f>
        <v>-0.41141133141165598</v>
      </c>
      <c r="H120">
        <f>IF(H16=Stand!H16,Stand!H120,Hit!H120)</f>
        <v>-0.36912139784422809</v>
      </c>
      <c r="I120">
        <f>IF(I16=Stand!I16,Stand!I120,Hit!I120)</f>
        <v>-0.62669221329963865</v>
      </c>
      <c r="J120">
        <f>IF(J16=Stand!J16,Stand!J120,Hit!J120)</f>
        <v>-0.65157939907966278</v>
      </c>
      <c r="K120">
        <f>IF(K16=Stand!K16,Stand!K120,Hit!K120)</f>
        <v>-0.6764665848596868</v>
      </c>
    </row>
    <row r="121" spans="1:11" x14ac:dyDescent="0.3">
      <c r="A121">
        <v>18</v>
      </c>
      <c r="B121">
        <f>IF(B17=Stand!B17,Stand!B121,Hit!B121)</f>
        <v>-0.56504224633707278</v>
      </c>
      <c r="C121">
        <f>IF(C17=Stand!C17,Stand!C121,Hit!C121)</f>
        <v>-0.37167537370220893</v>
      </c>
      <c r="D121">
        <f>IF(D17=Stand!D17,Stand!D121,Hit!D121)</f>
        <v>-0.36060880035197201</v>
      </c>
      <c r="E121">
        <f>IF(E17=Stand!E17,Stand!E121,Hit!E121)</f>
        <v>-0.34910374415465584</v>
      </c>
      <c r="F121">
        <f>IF(F17=Stand!F17,Stand!F121,Hit!F121)</f>
        <v>-0.33909375987663615</v>
      </c>
      <c r="G121">
        <f>IF(G17=Stand!G17,Stand!G121,Hit!G121)</f>
        <v>-0.30514475254144569</v>
      </c>
      <c r="H121">
        <f>IF(H17=Stand!H17,Stand!H121,Hit!H121)</f>
        <v>-0.23132443481922021</v>
      </c>
      <c r="I121">
        <f>IF(I17=Stand!I17,Stand!I121,Hit!I121)</f>
        <v>-0.26735643808123788</v>
      </c>
      <c r="J121">
        <f>IF(J17=Stand!J17,Stand!J121,Hit!J121)</f>
        <v>-0.53158395759377075</v>
      </c>
      <c r="K121">
        <f>IF(K17=Stand!K17,Stand!K121,Hit!K121)</f>
        <v>-0.56504224633707278</v>
      </c>
    </row>
    <row r="122" spans="1:11" x14ac:dyDescent="0.3">
      <c r="A122">
        <v>19</v>
      </c>
      <c r="B122">
        <f>IF(B18=Stand!B18,Stand!B122,Hit!B122)</f>
        <v>-0.45361790781445882</v>
      </c>
      <c r="C122">
        <f>IF(C18=Stand!C18,Stand!C122,Hit!C122)</f>
        <v>-0.24201994027720117</v>
      </c>
      <c r="D122">
        <f>IF(D18=Stand!D18,Stand!D122,Hit!D122)</f>
        <v>-0.23502826305026803</v>
      </c>
      <c r="E122">
        <f>IF(E18=Stand!E18,Stand!E122,Hit!E122)</f>
        <v>-0.22771733101784777</v>
      </c>
      <c r="F122">
        <f>IF(F18=Stand!F18,Stand!F122,Hit!F122)</f>
        <v>-0.22139413596248042</v>
      </c>
      <c r="G122">
        <f>IF(G18=Stand!G18,Stand!G122,Hit!G122)</f>
        <v>-0.19887817367123536</v>
      </c>
      <c r="H122">
        <f>IF(H18=Stand!H18,Stand!H122,Hit!H122)</f>
        <v>-0.15269906942734846</v>
      </c>
      <c r="I122">
        <f>IF(I18=Stand!I18,Stand!I122,Hit!I122)</f>
        <v>-0.13878989363206784</v>
      </c>
      <c r="J122">
        <f>IF(J18=Stand!J18,Stand!J122,Hit!J122)</f>
        <v>-0.18081928533864794</v>
      </c>
      <c r="K122">
        <f>IF(K18=Stand!K18,Stand!K122,Hit!K122)</f>
        <v>-0.45361790781445882</v>
      </c>
    </row>
    <row r="123" spans="1:11" x14ac:dyDescent="0.3">
      <c r="A123">
        <v>20</v>
      </c>
      <c r="B123">
        <f>IF(B19=Stand!B19,Stand!B123,Hit!B123)</f>
        <v>-0.3421935692918448</v>
      </c>
      <c r="C123">
        <f>IF(C19=Stand!C19,Stand!C123,Hit!C123)</f>
        <v>-0.11799348450596005</v>
      </c>
      <c r="D123">
        <f>IF(D19=Stand!D19,Stand!D123,Hit!D123)</f>
        <v>-0.11469964269825067</v>
      </c>
      <c r="E123">
        <f>IF(E19=Stand!E19,Stand!E123,Hit!E123)</f>
        <v>-0.11123270703408057</v>
      </c>
      <c r="F123">
        <f>IF(F19=Stand!F19,Stand!F123,Hit!F123)</f>
        <v>-0.10824617340471979</v>
      </c>
      <c r="G123">
        <f>IF(G19=Stand!G19,Stand!G123,Hit!G123)</f>
        <v>-9.7163256157420136E-2</v>
      </c>
      <c r="H123">
        <f>IF(H19=Stand!H19,Stand!H123,Hit!H123)</f>
        <v>-7.4073704035476681E-2</v>
      </c>
      <c r="I123">
        <f>IF(I19=Stand!I19,Stand!I123,Hit!I123)</f>
        <v>-6.939494681603392E-2</v>
      </c>
      <c r="J123">
        <f>IF(J19=Stand!J19,Stand!J123,Hit!J123)</f>
        <v>-6.0823843852755924E-2</v>
      </c>
      <c r="K123">
        <f>IF(K19=Stand!K19,Stand!K123,Hit!K123)</f>
        <v>-0.11142433852261402</v>
      </c>
    </row>
    <row r="124" spans="1:11" x14ac:dyDescent="0.3">
      <c r="A124">
        <v>21</v>
      </c>
      <c r="B124">
        <f>IF(B20=Stand!B20,Stand!B124,Hit!B124)</f>
        <v>0</v>
      </c>
      <c r="C124">
        <f>IF(C20=Stand!C20,Stand!C124,Hit!C124)</f>
        <v>0</v>
      </c>
      <c r="D124">
        <f>IF(D20=Stand!D20,Stand!D124,Hit!D124)</f>
        <v>0</v>
      </c>
      <c r="E124">
        <f>IF(E20=Stand!E20,Stand!E124,Hit!E124)</f>
        <v>0</v>
      </c>
      <c r="F124">
        <f>IF(F20=Stand!F20,Stand!F124,Hit!F124)</f>
        <v>0</v>
      </c>
      <c r="G124">
        <f>IF(G20=Stand!G20,Stand!G124,Hit!G124)</f>
        <v>0</v>
      </c>
      <c r="H124">
        <f>IF(H20=Stand!H20,Stand!H124,Hit!H124)</f>
        <v>0</v>
      </c>
      <c r="I124">
        <f>IF(I20=Stand!I20,Stand!I124,Hit!I124)</f>
        <v>0</v>
      </c>
      <c r="J124">
        <f>IF(J20=Stand!J20,Stand!J124,Hit!J124)</f>
        <v>0</v>
      </c>
      <c r="K124">
        <f>IF(K20=Stand!K20,Stand!K124,Hit!K124)</f>
        <v>0</v>
      </c>
    </row>
    <row r="125" spans="1:11" x14ac:dyDescent="0.3">
      <c r="A125">
        <v>22</v>
      </c>
      <c r="B125">
        <f>IF(B21=Stand!B21,Stand!B125,Hit!B125)</f>
        <v>-1</v>
      </c>
      <c r="C125">
        <f>IF(C21=Stand!C21,Stand!C125,Hit!C125)</f>
        <v>-1</v>
      </c>
      <c r="D125">
        <f>IF(D21=Stand!D21,Stand!D125,Hit!D125)</f>
        <v>-1</v>
      </c>
      <c r="E125">
        <f>IF(E21=Stand!E21,Stand!E125,Hit!E125)</f>
        <v>-1</v>
      </c>
      <c r="F125">
        <f>IF(F21=Stand!F21,Stand!F125,Hit!F125)</f>
        <v>-1</v>
      </c>
      <c r="G125">
        <f>IF(G21=Stand!G21,Stand!G125,Hit!G125)</f>
        <v>-1</v>
      </c>
      <c r="H125">
        <f>IF(H21=Stand!H21,Stand!H125,Hit!H125)</f>
        <v>-1</v>
      </c>
      <c r="I125">
        <f>IF(I21=Stand!I21,Stand!I125,Hit!I125)</f>
        <v>-1</v>
      </c>
      <c r="J125">
        <f>IF(J21=Stand!J21,Stand!J125,Hit!J125)</f>
        <v>-1</v>
      </c>
      <c r="K125">
        <f>IF(K21=Stand!K21,Stand!K125,Hit!K125)</f>
        <v>-1</v>
      </c>
    </row>
    <row r="126" spans="1:11" x14ac:dyDescent="0.3">
      <c r="A126">
        <v>23</v>
      </c>
      <c r="B126">
        <f>IF(B22=Stand!B22,Stand!B126,Hit!B126)</f>
        <v>-1</v>
      </c>
      <c r="C126">
        <f>IF(C22=Stand!C22,Stand!C126,Hit!C126)</f>
        <v>-1</v>
      </c>
      <c r="D126">
        <f>IF(D22=Stand!D22,Stand!D126,Hit!D126)</f>
        <v>-1</v>
      </c>
      <c r="E126">
        <f>IF(E22=Stand!E22,Stand!E126,Hit!E126)</f>
        <v>-1</v>
      </c>
      <c r="F126">
        <f>IF(F22=Stand!F22,Stand!F126,Hit!F126)</f>
        <v>-1</v>
      </c>
      <c r="G126">
        <f>IF(G22=Stand!G22,Stand!G126,Hit!G126)</f>
        <v>-1</v>
      </c>
      <c r="H126">
        <f>IF(H22=Stand!H22,Stand!H126,Hit!H126)</f>
        <v>-1</v>
      </c>
      <c r="I126">
        <f>IF(I22=Stand!I22,Stand!I126,Hit!I126)</f>
        <v>-1</v>
      </c>
      <c r="J126">
        <f>IF(J22=Stand!J22,Stand!J126,Hit!J126)</f>
        <v>-1</v>
      </c>
      <c r="K126">
        <f>IF(K22=Stand!K22,Stand!K126,Hit!K126)</f>
        <v>-1</v>
      </c>
    </row>
    <row r="127" spans="1:11" x14ac:dyDescent="0.3">
      <c r="A127">
        <v>24</v>
      </c>
      <c r="B127">
        <f>IF(B23=Stand!B23,Stand!B127,Hit!B127)</f>
        <v>-1</v>
      </c>
      <c r="C127">
        <f>IF(C23=Stand!C23,Stand!C127,Hit!C127)</f>
        <v>-1</v>
      </c>
      <c r="D127">
        <f>IF(D23=Stand!D23,Stand!D127,Hit!D127)</f>
        <v>-1</v>
      </c>
      <c r="E127">
        <f>IF(E23=Stand!E23,Stand!E127,Hit!E127)</f>
        <v>-1</v>
      </c>
      <c r="F127">
        <f>IF(F23=Stand!F23,Stand!F127,Hit!F127)</f>
        <v>-1</v>
      </c>
      <c r="G127">
        <f>IF(G23=Stand!G23,Stand!G127,Hit!G127)</f>
        <v>-1</v>
      </c>
      <c r="H127">
        <f>IF(H23=Stand!H23,Stand!H127,Hit!H127)</f>
        <v>-1</v>
      </c>
      <c r="I127">
        <f>IF(I23=Stand!I23,Stand!I127,Hit!I127)</f>
        <v>-1</v>
      </c>
      <c r="J127">
        <f>IF(J23=Stand!J23,Stand!J127,Hit!J127)</f>
        <v>-1</v>
      </c>
      <c r="K127">
        <f>IF(K23=Stand!K23,Stand!K127,Hit!K127)</f>
        <v>-1</v>
      </c>
    </row>
    <row r="128" spans="1:11" x14ac:dyDescent="0.3">
      <c r="A128">
        <v>25</v>
      </c>
      <c r="B128">
        <f>IF(B24=Stand!B24,Stand!B128,Hit!B128)</f>
        <v>-1</v>
      </c>
      <c r="C128">
        <f>IF(C24=Stand!C24,Stand!C128,Hit!C128)</f>
        <v>-1</v>
      </c>
      <c r="D128">
        <f>IF(D24=Stand!D24,Stand!D128,Hit!D128)</f>
        <v>-1</v>
      </c>
      <c r="E128">
        <f>IF(E24=Stand!E24,Stand!E128,Hit!E128)</f>
        <v>-1</v>
      </c>
      <c r="F128">
        <f>IF(F24=Stand!F24,Stand!F128,Hit!F128)</f>
        <v>-1</v>
      </c>
      <c r="G128">
        <f>IF(G24=Stand!G24,Stand!G128,Hit!G128)</f>
        <v>-1</v>
      </c>
      <c r="H128">
        <f>IF(H24=Stand!H24,Stand!H128,Hit!H128)</f>
        <v>-1</v>
      </c>
      <c r="I128">
        <f>IF(I24=Stand!I24,Stand!I128,Hit!I128)</f>
        <v>-1</v>
      </c>
      <c r="J128">
        <f>IF(J24=Stand!J24,Stand!J128,Hit!J128)</f>
        <v>-1</v>
      </c>
      <c r="K128">
        <f>IF(K24=Stand!K24,Stand!K128,Hit!K128)</f>
        <v>-1</v>
      </c>
    </row>
    <row r="129" spans="1:11" x14ac:dyDescent="0.3">
      <c r="A129">
        <v>26</v>
      </c>
      <c r="B129">
        <f>IF(B25=Stand!B25,Stand!B129,Hit!B129)</f>
        <v>-1</v>
      </c>
      <c r="C129">
        <f>IF(C25=Stand!C25,Stand!C129,Hit!C129)</f>
        <v>-1</v>
      </c>
      <c r="D129">
        <f>IF(D25=Stand!D25,Stand!D129,Hit!D129)</f>
        <v>-1</v>
      </c>
      <c r="E129">
        <f>IF(E25=Stand!E25,Stand!E129,Hit!E129)</f>
        <v>-1</v>
      </c>
      <c r="F129">
        <f>IF(F25=Stand!F25,Stand!F129,Hit!F129)</f>
        <v>-1</v>
      </c>
      <c r="G129">
        <f>IF(G25=Stand!G25,Stand!G129,Hit!G129)</f>
        <v>-1</v>
      </c>
      <c r="H129">
        <f>IF(H25=Stand!H25,Stand!H129,Hit!H129)</f>
        <v>-1</v>
      </c>
      <c r="I129">
        <f>IF(I25=Stand!I25,Stand!I129,Hit!I129)</f>
        <v>-1</v>
      </c>
      <c r="J129">
        <f>IF(J25=Stand!J25,Stand!J129,Hit!J129)</f>
        <v>-1</v>
      </c>
      <c r="K129">
        <f>IF(K25=Stand!K25,Stand!K129,Hit!K129)</f>
        <v>-1</v>
      </c>
    </row>
    <row r="130" spans="1:11" x14ac:dyDescent="0.3">
      <c r="A130">
        <v>27</v>
      </c>
      <c r="B130">
        <f>IF(B26=Stand!B26,Stand!B130,Hit!B130)</f>
        <v>-1</v>
      </c>
      <c r="C130">
        <f>IF(C26=Stand!C26,Stand!C130,Hit!C130)</f>
        <v>-1</v>
      </c>
      <c r="D130">
        <f>IF(D26=Stand!D26,Stand!D130,Hit!D130)</f>
        <v>-1</v>
      </c>
      <c r="E130">
        <f>IF(E26=Stand!E26,Stand!E130,Hit!E130)</f>
        <v>-1</v>
      </c>
      <c r="F130">
        <f>IF(F26=Stand!F26,Stand!F130,Hit!F130)</f>
        <v>-1</v>
      </c>
      <c r="G130">
        <f>IF(G26=Stand!G26,Stand!G130,Hit!G130)</f>
        <v>-1</v>
      </c>
      <c r="H130">
        <f>IF(H26=Stand!H26,Stand!H130,Hit!H130)</f>
        <v>-1</v>
      </c>
      <c r="I130">
        <f>IF(I26=Stand!I26,Stand!I130,Hit!I130)</f>
        <v>-1</v>
      </c>
      <c r="J130">
        <f>IF(J26=Stand!J26,Stand!J130,Hit!J130)</f>
        <v>-1</v>
      </c>
      <c r="K130">
        <f>IF(K26=Stand!K26,Stand!K130,Hit!K130)</f>
        <v>-1</v>
      </c>
    </row>
    <row r="131" spans="1:11" x14ac:dyDescent="0.3">
      <c r="A131">
        <v>28</v>
      </c>
      <c r="B131">
        <f>IF(B27=Stand!B27,Stand!B131,Hit!B131)</f>
        <v>-1</v>
      </c>
      <c r="C131">
        <f>IF(C27=Stand!C27,Stand!C131,Hit!C131)</f>
        <v>-1</v>
      </c>
      <c r="D131">
        <f>IF(D27=Stand!D27,Stand!D131,Hit!D131)</f>
        <v>-1</v>
      </c>
      <c r="E131">
        <f>IF(E27=Stand!E27,Stand!E131,Hit!E131)</f>
        <v>-1</v>
      </c>
      <c r="F131">
        <f>IF(F27=Stand!F27,Stand!F131,Hit!F131)</f>
        <v>-1</v>
      </c>
      <c r="G131">
        <f>IF(G27=Stand!G27,Stand!G131,Hit!G131)</f>
        <v>-1</v>
      </c>
      <c r="H131">
        <f>IF(H27=Stand!H27,Stand!H131,Hit!H131)</f>
        <v>-1</v>
      </c>
      <c r="I131">
        <f>IF(I27=Stand!I27,Stand!I131,Hit!I131)</f>
        <v>-1</v>
      </c>
      <c r="J131">
        <f>IF(J27=Stand!J27,Stand!J131,Hit!J131)</f>
        <v>-1</v>
      </c>
      <c r="K131">
        <f>IF(K27=Stand!K27,Stand!K131,Hit!K131)</f>
        <v>-1</v>
      </c>
    </row>
    <row r="132" spans="1:11" x14ac:dyDescent="0.3">
      <c r="A132">
        <v>29</v>
      </c>
      <c r="B132">
        <f>IF(B28=Stand!B28,Stand!B132,Hit!B132)</f>
        <v>-1</v>
      </c>
      <c r="C132">
        <f>IF(C28=Stand!C28,Stand!C132,Hit!C132)</f>
        <v>-1</v>
      </c>
      <c r="D132">
        <f>IF(D28=Stand!D28,Stand!D132,Hit!D132)</f>
        <v>-1</v>
      </c>
      <c r="E132">
        <f>IF(E28=Stand!E28,Stand!E132,Hit!E132)</f>
        <v>-1</v>
      </c>
      <c r="F132">
        <f>IF(F28=Stand!F28,Stand!F132,Hit!F132)</f>
        <v>-1</v>
      </c>
      <c r="G132">
        <f>IF(G28=Stand!G28,Stand!G132,Hit!G132)</f>
        <v>-1</v>
      </c>
      <c r="H132">
        <f>IF(H28=Stand!H28,Stand!H132,Hit!H132)</f>
        <v>-1</v>
      </c>
      <c r="I132">
        <f>IF(I28=Stand!I28,Stand!I132,Hit!I132)</f>
        <v>-1</v>
      </c>
      <c r="J132">
        <f>IF(J28=Stand!J28,Stand!J132,Hit!J132)</f>
        <v>-1</v>
      </c>
      <c r="K132">
        <f>IF(K28=Stand!K28,Stand!K132,Hit!K132)</f>
        <v>-1</v>
      </c>
    </row>
    <row r="133" spans="1:11" x14ac:dyDescent="0.3">
      <c r="A133">
        <v>30</v>
      </c>
      <c r="B133">
        <f>IF(B29=Stand!B29,Stand!B133,Hit!B133)</f>
        <v>-1</v>
      </c>
      <c r="C133">
        <f>IF(C29=Stand!C29,Stand!C133,Hit!C133)</f>
        <v>-1</v>
      </c>
      <c r="D133">
        <f>IF(D29=Stand!D29,Stand!D133,Hit!D133)</f>
        <v>-1</v>
      </c>
      <c r="E133">
        <f>IF(E29=Stand!E29,Stand!E133,Hit!E133)</f>
        <v>-1</v>
      </c>
      <c r="F133">
        <f>IF(F29=Stand!F29,Stand!F133,Hit!F133)</f>
        <v>-1</v>
      </c>
      <c r="G133">
        <f>IF(G29=Stand!G29,Stand!G133,Hit!G133)</f>
        <v>-1</v>
      </c>
      <c r="H133">
        <f>IF(H29=Stand!H29,Stand!H133,Hit!H133)</f>
        <v>-1</v>
      </c>
      <c r="I133">
        <f>IF(I29=Stand!I29,Stand!I133,Hit!I133)</f>
        <v>-1</v>
      </c>
      <c r="J133">
        <f>IF(J29=Stand!J29,Stand!J133,Hit!J133)</f>
        <v>-1</v>
      </c>
      <c r="K133">
        <f>IF(K29=Stand!K29,Stand!K133,Hit!K133)</f>
        <v>-1</v>
      </c>
    </row>
    <row r="134" spans="1:11" x14ac:dyDescent="0.3">
      <c r="A134">
        <v>31</v>
      </c>
      <c r="B134">
        <f>IF(B30=Stand!B30,Stand!B134,Hit!B134)</f>
        <v>-1</v>
      </c>
      <c r="C134">
        <f>IF(C30=Stand!C30,Stand!C134,Hit!C134)</f>
        <v>-1</v>
      </c>
      <c r="D134">
        <f>IF(D30=Stand!D30,Stand!D134,Hit!D134)</f>
        <v>-1</v>
      </c>
      <c r="E134">
        <f>IF(E30=Stand!E30,Stand!E134,Hit!E134)</f>
        <v>-1</v>
      </c>
      <c r="F134">
        <f>IF(F30=Stand!F30,Stand!F134,Hit!F134)</f>
        <v>-1</v>
      </c>
      <c r="G134">
        <f>IF(G30=Stand!G30,Stand!G134,Hit!G134)</f>
        <v>-1</v>
      </c>
      <c r="H134">
        <f>IF(H30=Stand!H30,Stand!H134,Hit!H134)</f>
        <v>-1</v>
      </c>
      <c r="I134">
        <f>IF(I30=Stand!I30,Stand!I134,Hit!I134)</f>
        <v>-1</v>
      </c>
      <c r="J134">
        <f>IF(J30=Stand!J30,Stand!J134,Hit!J134)</f>
        <v>-1</v>
      </c>
      <c r="K134">
        <f>IF(K30=Stand!K30,Stand!K134,Hit!K134)</f>
        <v>-1</v>
      </c>
    </row>
    <row r="136" spans="1:11" x14ac:dyDescent="0.3">
      <c r="A136" t="s">
        <v>4</v>
      </c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</row>
    <row r="137" spans="1:11" x14ac:dyDescent="0.3">
      <c r="A137">
        <v>12</v>
      </c>
      <c r="B137">
        <f>IF(B33=Stand!B33,Stand!B137,Hit!B137)</f>
        <v>-0.54550417377244853</v>
      </c>
      <c r="C137">
        <f>IF(C33=Stand!C33,Stand!C137,Hit!C137)</f>
        <v>-0.46053328988236136</v>
      </c>
      <c r="D137">
        <f>IF(D33=Stand!D33,Stand!D137,Hit!D137)</f>
        <v>-0.45669114292413376</v>
      </c>
      <c r="E137">
        <f>IF(E33=Stand!E33,Stand!E137,Hit!E137)</f>
        <v>-0.50343624548286681</v>
      </c>
      <c r="F137">
        <f>IF(F33=Stand!F33,Stand!F137,Hit!F137)</f>
        <v>-0.50084751526634408</v>
      </c>
      <c r="G137">
        <f>IF(G33=Stand!G33,Stand!G137,Hit!G137)</f>
        <v>-0.49173137064627787</v>
      </c>
      <c r="H137">
        <f>IF(H33=Stand!H33,Stand!H137,Hit!H137)</f>
        <v>-0.37197965652123854</v>
      </c>
      <c r="I137">
        <f>IF(I33=Stand!I33,Stand!I137,Hit!I137)</f>
        <v>-0.39617998580532177</v>
      </c>
      <c r="J137">
        <f>IF(J33=Stand!J33,Stand!J137,Hit!J137)</f>
        <v>-0.44239030336025914</v>
      </c>
      <c r="K137">
        <f>IF(K33=Stand!K33,Stand!K137,Hit!K137)</f>
        <v>-0.50432893007274882</v>
      </c>
    </row>
    <row r="138" spans="1:11" x14ac:dyDescent="0.3">
      <c r="A138">
        <v>13</v>
      </c>
      <c r="B138">
        <f>IF(B34=Stand!B34,Stand!B138,Hit!B138)</f>
        <v>-0.56240601621241026</v>
      </c>
      <c r="C138">
        <f>IF(C34=Stand!C34,Stand!C138,Hit!C138)</f>
        <v>-0.51445576020727635</v>
      </c>
      <c r="D138">
        <f>IF(D34=Stand!D34,Stand!D138,Hit!D138)</f>
        <v>-0.5114953658832363</v>
      </c>
      <c r="E138">
        <f>IF(E34=Stand!E34,Stand!E138,Hit!E138)</f>
        <v>-0.52375443676139788</v>
      </c>
      <c r="F138">
        <f>IF(F34=Stand!F34,Stand!F138,Hit!F138)</f>
        <v>-0.52135061584605524</v>
      </c>
      <c r="G138">
        <f>IF(G34=Stand!G34,Stand!G138,Hit!G138)</f>
        <v>-0.51288562441313668</v>
      </c>
      <c r="H138">
        <f>IF(H34=Stand!H34,Stand!H138,Hit!H138)</f>
        <v>-0.39481076601916004</v>
      </c>
      <c r="I138">
        <f>IF(I34=Stand!I34,Stand!I138,Hit!I138)</f>
        <v>-0.41873426264447799</v>
      </c>
      <c r="J138">
        <f>IF(J34=Stand!J34,Stand!J138,Hit!J138)</f>
        <v>-0.4633466576346828</v>
      </c>
      <c r="K138">
        <f>IF(K34=Stand!K34,Stand!K138,Hit!K138)</f>
        <v>-0.52287626910804041</v>
      </c>
    </row>
    <row r="139" spans="1:11" x14ac:dyDescent="0.3">
      <c r="A139">
        <v>14</v>
      </c>
      <c r="B139">
        <f>IF(B35=Stand!B35,Stand!B139,Hit!B139)</f>
        <v>-0.57921216598864034</v>
      </c>
      <c r="C139">
        <f>IF(C35=Stand!C35,Stand!C139,Hit!C139)</f>
        <v>-0.5339868432912066</v>
      </c>
      <c r="D139">
        <f>IF(D35=Stand!D35,Stand!D139,Hit!D139)</f>
        <v>-0.53123790570459806</v>
      </c>
      <c r="E139">
        <f>IF(E35=Stand!E35,Stand!E139,Hit!E139)</f>
        <v>-0.54262132866289092</v>
      </c>
      <c r="F139">
        <f>IF(F35=Stand!F35,Stand!F139,Hit!F139)</f>
        <v>-0.54038920924150124</v>
      </c>
      <c r="G139">
        <f>IF(G35=Stand!G35,Stand!G139,Hit!G139)</f>
        <v>-0.5325288600537913</v>
      </c>
      <c r="H139">
        <f>IF(H35=Stand!H35,Stand!H139,Hit!H139)</f>
        <v>-0.41758447387186204</v>
      </c>
      <c r="I139">
        <f>IF(I35=Stand!I35,Stand!I139,Hit!I139)</f>
        <v>-0.44114721429331949</v>
      </c>
      <c r="J139">
        <f>IF(J35=Stand!J35,Stand!J139,Hit!J139)</f>
        <v>-0.48415419444459573</v>
      </c>
      <c r="K139">
        <f>IF(K35=Stand!K35,Stand!K139,Hit!K139)</f>
        <v>-0.54130292231138855</v>
      </c>
    </row>
    <row r="140" spans="1:11" x14ac:dyDescent="0.3">
      <c r="A140">
        <v>15</v>
      </c>
      <c r="B140">
        <f>IF(B36=Stand!B36,Stand!B140,Hit!B140)</f>
        <v>-0.59585005959167214</v>
      </c>
      <c r="C140">
        <f>IF(C36=Stand!C36,Stand!C140,Hit!C140)</f>
        <v>-0.55212284901199915</v>
      </c>
      <c r="D140">
        <f>IF(D36=Stand!D36,Stand!D140,Hit!D140)</f>
        <v>-0.54957026411014831</v>
      </c>
      <c r="E140">
        <f>IF(E36=Stand!E36,Stand!E140,Hit!E140)</f>
        <v>-0.56014058542856304</v>
      </c>
      <c r="F140">
        <f>IF(F36=Stand!F36,Stand!F140,Hit!F140)</f>
        <v>-0.55806790310870125</v>
      </c>
      <c r="G140">
        <f>IF(G36=Stand!G36,Stand!G140,Hit!G140)</f>
        <v>-0.55076900743439905</v>
      </c>
      <c r="H140">
        <f>IF(H36=Stand!H36,Stand!H140,Hit!H140)</f>
        <v>-0.44019249506183517</v>
      </c>
      <c r="I140">
        <f>IF(I36=Stand!I36,Stand!I140,Hit!I140)</f>
        <v>-0.46332395722373215</v>
      </c>
      <c r="J140">
        <f>IF(J36=Stand!J36,Stand!J140,Hit!J140)</f>
        <v>-0.50472725325291556</v>
      </c>
      <c r="K140">
        <f>IF(K36=Stand!K36,Stand!K140,Hit!K140)</f>
        <v>-0.55953150123513584</v>
      </c>
    </row>
    <row r="141" spans="1:11" x14ac:dyDescent="0.3">
      <c r="A141">
        <v>16</v>
      </c>
      <c r="B141">
        <f>IF(B37=Stand!B37,Stand!B141,Hit!B141)</f>
        <v>-0.61644700215283599</v>
      </c>
      <c r="C141">
        <f>IF(C37=Stand!C37,Stand!C141,Hit!C141)</f>
        <v>-0.56896342575273495</v>
      </c>
      <c r="D141">
        <f>IF(D37=Stand!D37,Stand!D141,Hit!D141)</f>
        <v>-0.56659316834387352</v>
      </c>
      <c r="E141">
        <f>IF(E37=Stand!E37,Stand!E141,Hit!E141)</f>
        <v>-0.5764084667109729</v>
      </c>
      <c r="F141">
        <f>IF(F37=Stand!F37,Stand!F141,Hit!F141)</f>
        <v>-0.57448383312824414</v>
      </c>
      <c r="G141">
        <f>IF(G37=Stand!G37,Stand!G141,Hit!G141)</f>
        <v>-0.56770628714496352</v>
      </c>
      <c r="H141">
        <f>IF(H37=Stand!H37,Stand!H141,Hit!H141)</f>
        <v>-0.46254230672532326</v>
      </c>
      <c r="I141">
        <f>IF(I37=Stand!I37,Stand!I141,Hit!I141)</f>
        <v>-0.48518388374422211</v>
      </c>
      <c r="J141">
        <f>IF(J37=Stand!J37,Stand!J141,Hit!J141)</f>
        <v>-0.5249931700149213</v>
      </c>
      <c r="K141">
        <f>IF(K37=Stand!K37,Stand!K141,Hit!K141)</f>
        <v>-0.57749628866818747</v>
      </c>
    </row>
    <row r="142" spans="1:11" x14ac:dyDescent="0.3">
      <c r="A142">
        <v>17</v>
      </c>
      <c r="B142">
        <f>IF(B38=Stand!B38,Stand!B142,Hit!B142)</f>
        <v>-0.59685747123419386</v>
      </c>
      <c r="C142">
        <f>IF(C38=Stand!C38,Stand!C142,Hit!C142)</f>
        <v>-0.50422733292473321</v>
      </c>
      <c r="D142">
        <f>IF(D38=Stand!D38,Stand!D142,Hit!D142)</f>
        <v>-0.49760020896787999</v>
      </c>
      <c r="E142">
        <f>IF(E38=Stand!E38,Stand!E142,Hit!E142)</f>
        <v>-0.50212889797765581</v>
      </c>
      <c r="F142">
        <f>IF(F38=Stand!F38,Stand!F142,Hit!F142)</f>
        <v>-0.49642837436492993</v>
      </c>
      <c r="G142">
        <f>IF(G38=Stand!G38,Stand!G142,Hit!G142)</f>
        <v>-0.47586816345601768</v>
      </c>
      <c r="H142">
        <f>IF(H38=Stand!H38,Stand!H142,Hit!H142)</f>
        <v>-0.38946322365989378</v>
      </c>
      <c r="I142">
        <f>IF(I38=Stand!I38,Stand!I142,Hit!I142)</f>
        <v>-0.47954599433443851</v>
      </c>
      <c r="J142">
        <f>IF(J38=Stand!J38,Stand!J142,Hit!J142)</f>
        <v>-0.51830524740148154</v>
      </c>
      <c r="K142">
        <f>IF(K38=Stand!K38,Stand!K142,Hit!K142)</f>
        <v>-0.5678762745331094</v>
      </c>
    </row>
    <row r="143" spans="1:11" x14ac:dyDescent="0.3">
      <c r="A143">
        <v>18</v>
      </c>
      <c r="B143">
        <f>IF(B39=Stand!B39,Stand!B143,Hit!B143)</f>
        <v>-0.56504224633707278</v>
      </c>
      <c r="C143">
        <f>IF(C39=Stand!C39,Stand!C143,Hit!C143)</f>
        <v>-0.37167537370220893</v>
      </c>
      <c r="D143">
        <f>IF(D39=Stand!D39,Stand!D143,Hit!D143)</f>
        <v>-0.36060880035197201</v>
      </c>
      <c r="E143">
        <f>IF(E39=Stand!E39,Stand!E143,Hit!E143)</f>
        <v>-0.34910374415465584</v>
      </c>
      <c r="F143">
        <f>IF(F39=Stand!F39,Stand!F143,Hit!F143)</f>
        <v>-0.33909375987663615</v>
      </c>
      <c r="G143">
        <f>IF(G39=Stand!G39,Stand!G143,Hit!G143)</f>
        <v>-0.30514475254144569</v>
      </c>
      <c r="H143">
        <f>IF(H39=Stand!H39,Stand!H143,Hit!H143)</f>
        <v>-0.23132443481922021</v>
      </c>
      <c r="I143">
        <f>IF(I39=Stand!I39,Stand!I143,Hit!I143)</f>
        <v>-0.26735643808123788</v>
      </c>
      <c r="J143">
        <f>IF(J39=Stand!J39,Stand!J143,Hit!J143)</f>
        <v>-0.49354041781109681</v>
      </c>
      <c r="K143">
        <f>IF(K39=Stand!K39,Stand!K143,Hit!K143)</f>
        <v>-0.54379719997854659</v>
      </c>
    </row>
    <row r="144" spans="1:11" x14ac:dyDescent="0.3">
      <c r="A144">
        <v>19</v>
      </c>
      <c r="B144">
        <f>IF(B40=Stand!B40,Stand!B144,Hit!B144)</f>
        <v>-0.45361790781445882</v>
      </c>
      <c r="C144">
        <f>IF(C40=Stand!C40,Stand!C144,Hit!C144)</f>
        <v>-0.24201994027720117</v>
      </c>
      <c r="D144">
        <f>IF(D40=Stand!D40,Stand!D144,Hit!D144)</f>
        <v>-0.23502826305026803</v>
      </c>
      <c r="E144">
        <f>IF(E40=Stand!E40,Stand!E144,Hit!E144)</f>
        <v>-0.22771733101784777</v>
      </c>
      <c r="F144">
        <f>IF(F40=Stand!F40,Stand!F144,Hit!F144)</f>
        <v>-0.22139413596248042</v>
      </c>
      <c r="G144">
        <f>IF(G40=Stand!G40,Stand!G144,Hit!G144)</f>
        <v>-0.19887817367123536</v>
      </c>
      <c r="H144">
        <f>IF(H40=Stand!H40,Stand!H144,Hit!H144)</f>
        <v>-0.15269906942734846</v>
      </c>
      <c r="I144">
        <f>IF(I40=Stand!I40,Stand!I144,Hit!I144)</f>
        <v>-0.13878989363206784</v>
      </c>
      <c r="J144">
        <f>IF(J40=Stand!J40,Stand!J144,Hit!J144)</f>
        <v>-0.18081928533864794</v>
      </c>
      <c r="K144">
        <f>IF(K40=Stand!K40,Stand!K144,Hit!K144)</f>
        <v>-0.45361790781445882</v>
      </c>
    </row>
    <row r="145" spans="1:11" x14ac:dyDescent="0.3">
      <c r="A145">
        <v>20</v>
      </c>
      <c r="B145">
        <f>IF(B41=Stand!B41,Stand!B145,Hit!B145)</f>
        <v>-0.3421935692918448</v>
      </c>
      <c r="C145">
        <f>IF(C41=Stand!C41,Stand!C145,Hit!C145)</f>
        <v>-0.11799348450596005</v>
      </c>
      <c r="D145">
        <f>IF(D41=Stand!D41,Stand!D145,Hit!D145)</f>
        <v>-0.11469964269825067</v>
      </c>
      <c r="E145">
        <f>IF(E41=Stand!E41,Stand!E145,Hit!E145)</f>
        <v>-0.11123270703408057</v>
      </c>
      <c r="F145">
        <f>IF(F41=Stand!F41,Stand!F145,Hit!F145)</f>
        <v>-0.10824617340471979</v>
      </c>
      <c r="G145">
        <f>IF(G41=Stand!G41,Stand!G145,Hit!G145)</f>
        <v>-9.7163256157420136E-2</v>
      </c>
      <c r="H145">
        <f>IF(H41=Stand!H41,Stand!H145,Hit!H145)</f>
        <v>-7.4073704035476681E-2</v>
      </c>
      <c r="I145">
        <f>IF(I41=Stand!I41,Stand!I145,Hit!I145)</f>
        <v>-6.939494681603392E-2</v>
      </c>
      <c r="J145">
        <f>IF(J41=Stand!J41,Stand!J145,Hit!J145)</f>
        <v>-6.0823843852755924E-2</v>
      </c>
      <c r="K145">
        <f>IF(K41=Stand!K41,Stand!K145,Hit!K145)</f>
        <v>-0.11142433852261402</v>
      </c>
    </row>
    <row r="146" spans="1:11" x14ac:dyDescent="0.3">
      <c r="A146">
        <v>21</v>
      </c>
      <c r="B146">
        <f>IF(B42=Stand!B42,Stand!B146,Hit!B146)</f>
        <v>0</v>
      </c>
      <c r="C146">
        <f>IF(C42=Stand!C42,Stand!C146,Hit!C146)</f>
        <v>0</v>
      </c>
      <c r="D146">
        <f>IF(D42=Stand!D42,Stand!D146,Hit!D146)</f>
        <v>0</v>
      </c>
      <c r="E146">
        <f>IF(E42=Stand!E42,Stand!E146,Hit!E146)</f>
        <v>0</v>
      </c>
      <c r="F146">
        <f>IF(F42=Stand!F42,Stand!F146,Hit!F146)</f>
        <v>0</v>
      </c>
      <c r="G146">
        <f>IF(G42=Stand!G42,Stand!G146,Hit!G146)</f>
        <v>0</v>
      </c>
      <c r="H146">
        <f>IF(H42=Stand!H42,Stand!H146,Hit!H146)</f>
        <v>0</v>
      </c>
      <c r="I146">
        <f>IF(I42=Stand!I42,Stand!I146,Hit!I146)</f>
        <v>0</v>
      </c>
      <c r="J146">
        <f>IF(J42=Stand!J42,Stand!J146,Hit!J146)</f>
        <v>0</v>
      </c>
      <c r="K146">
        <f>IF(K42=Stand!K42,Stand!K146,Hit!K146)</f>
        <v>0</v>
      </c>
    </row>
    <row r="147" spans="1:11" x14ac:dyDescent="0.3">
      <c r="A147">
        <v>22</v>
      </c>
      <c r="B147">
        <f>IF(B43=Stand!B43,Stand!B147,Hit!B147)</f>
        <v>-0.69498195510467564</v>
      </c>
      <c r="C147">
        <f>IF(C43=Stand!C43,Stand!C147,Hit!C147)</f>
        <v>-0.64537193969934437</v>
      </c>
      <c r="D147">
        <f>IF(D43=Stand!D43,Stand!D147,Hit!D147)</f>
        <v>-0.64253780972587782</v>
      </c>
      <c r="E147">
        <f>IF(E43=Stand!E43,Stand!E147,Hit!E147)</f>
        <v>-0.78789092338230082</v>
      </c>
      <c r="F147">
        <f>IF(F43=Stand!F43,Stand!F147,Hit!F147)</f>
        <v>-0.78789092338230082</v>
      </c>
      <c r="G147">
        <f>IF(G43=Stand!G43,Stand!G147,Hit!G147)</f>
        <v>-0.78789092338230082</v>
      </c>
      <c r="H147">
        <f>IF(H43=Stand!H43,Stand!H147,Hit!H147)</f>
        <v>-0.56826126528899534</v>
      </c>
      <c r="I147">
        <f>IF(I43=Stand!I43,Stand!I147,Hit!I147)</f>
        <v>-0.59671580617491327</v>
      </c>
      <c r="J147">
        <f>IF(J43=Stand!J43,Stand!J147,Hit!J147)</f>
        <v>-0.63009096848306756</v>
      </c>
      <c r="K147">
        <f>IF(K43=Stand!K43,Stand!K147,Hit!K147)</f>
        <v>-0.66958834719356342</v>
      </c>
    </row>
    <row r="148" spans="1:11" x14ac:dyDescent="0.3">
      <c r="A148">
        <v>23</v>
      </c>
      <c r="B148">
        <f>IF(B44=Stand!B44,Stand!B148,Hit!B148)</f>
        <v>-0.71676895831148446</v>
      </c>
      <c r="C148">
        <f>IF(C44=Stand!C44,Stand!C148,Hit!C148)</f>
        <v>-0.78789092338230082</v>
      </c>
      <c r="D148">
        <f>IF(D44=Stand!D44,Stand!D148,Hit!D148)</f>
        <v>-0.78789092338230082</v>
      </c>
      <c r="E148">
        <f>IF(E44=Stand!E44,Stand!E148,Hit!E148)</f>
        <v>-0.78789092338230082</v>
      </c>
      <c r="F148">
        <f>IF(F44=Stand!F44,Stand!F148,Hit!F148)</f>
        <v>-0.78789092338230082</v>
      </c>
      <c r="G148">
        <f>IF(G44=Stand!G44,Stand!G148,Hit!G148)</f>
        <v>-0.78789092338230082</v>
      </c>
      <c r="H148">
        <f>IF(H44=Stand!H44,Stand!H148,Hit!H148)</f>
        <v>-0.59909974633978136</v>
      </c>
      <c r="I148">
        <f>IF(I44=Stand!I44,Stand!I148,Hit!I148)</f>
        <v>-0.62552182001956225</v>
      </c>
      <c r="J148">
        <f>IF(J44=Stand!J44,Stand!J148,Hit!J148)</f>
        <v>-0.65651304216284845</v>
      </c>
      <c r="K148">
        <f>IF(K44=Stand!K44,Stand!K148,Hit!K148)</f>
        <v>-0.69318917953688031</v>
      </c>
    </row>
    <row r="149" spans="1:11" x14ac:dyDescent="0.3">
      <c r="A149">
        <v>24</v>
      </c>
      <c r="B149">
        <f>IF(B45=Stand!B45,Stand!B149,Hit!B149)</f>
        <v>-0.73699974700352133</v>
      </c>
      <c r="C149">
        <f>IF(C45=Stand!C45,Stand!C149,Hit!C149)</f>
        <v>-0.78789092338230082</v>
      </c>
      <c r="D149">
        <f>IF(D45=Stand!D45,Stand!D149,Hit!D149)</f>
        <v>-0.78789092338230082</v>
      </c>
      <c r="E149">
        <f>IF(E45=Stand!E45,Stand!E149,Hit!E149)</f>
        <v>-0.78789092338230082</v>
      </c>
      <c r="F149">
        <f>IF(F45=Stand!F45,Stand!F149,Hit!F149)</f>
        <v>-0.78789092338230082</v>
      </c>
      <c r="G149">
        <f>IF(G45=Stand!G45,Stand!G149,Hit!G149)</f>
        <v>-0.78789092338230082</v>
      </c>
      <c r="H149">
        <f>IF(H45=Stand!H45,Stand!H149,Hit!H149)</f>
        <v>-0.62773547874408275</v>
      </c>
      <c r="I149">
        <f>IF(I45=Stand!I45,Stand!I149,Hit!I149)</f>
        <v>-0.65227026144673639</v>
      </c>
      <c r="J149">
        <f>IF(J45=Stand!J45,Stand!J149,Hit!J149)</f>
        <v>-0.68104782486550219</v>
      </c>
      <c r="K149">
        <f>IF(K45=Stand!K45,Stand!K149,Hit!K149)</f>
        <v>-0.71510423814138879</v>
      </c>
    </row>
    <row r="150" spans="1:11" x14ac:dyDescent="0.3">
      <c r="A150">
        <v>25</v>
      </c>
      <c r="B150">
        <f>IF(B46=Stand!B46,Stand!B150,Hit!B150)</f>
        <v>-0.75578547936041274</v>
      </c>
      <c r="C150">
        <f>IF(C46=Stand!C46,Stand!C150,Hit!C150)</f>
        <v>-0.78789092338230082</v>
      </c>
      <c r="D150">
        <f>IF(D46=Stand!D46,Stand!D150,Hit!D150)</f>
        <v>-0.78789092338230082</v>
      </c>
      <c r="E150">
        <f>IF(E46=Stand!E46,Stand!E150,Hit!E150)</f>
        <v>-0.78789092338230082</v>
      </c>
      <c r="F150">
        <f>IF(F46=Stand!F46,Stand!F150,Hit!F150)</f>
        <v>-0.78789092338230082</v>
      </c>
      <c r="G150">
        <f>IF(G46=Stand!G46,Stand!G150,Hit!G150)</f>
        <v>-0.78789092338230082</v>
      </c>
      <c r="H150">
        <f>IF(H46=Stand!H46,Stand!H150,Hit!H150)</f>
        <v>-0.65432580169093391</v>
      </c>
      <c r="I150">
        <f>IF(I46=Stand!I46,Stand!I150,Hit!I150)</f>
        <v>-0.67710809991482657</v>
      </c>
      <c r="J150">
        <f>IF(J46=Stand!J46,Stand!J150,Hit!J150)</f>
        <v>-0.70383012308939485</v>
      </c>
      <c r="K150">
        <f>IF(K46=Stand!K46,Stand!K150,Hit!K150)</f>
        <v>-0.73545393541700388</v>
      </c>
    </row>
    <row r="151" spans="1:11" x14ac:dyDescent="0.3">
      <c r="A151">
        <v>26</v>
      </c>
      <c r="B151">
        <f>IF(B47=Stand!B47,Stand!B151,Hit!B151)</f>
        <v>-0.78789092338230082</v>
      </c>
      <c r="C151">
        <f>IF(C47=Stand!C47,Stand!C151,Hit!C151)</f>
        <v>-0.78789092338230082</v>
      </c>
      <c r="D151">
        <f>IF(D47=Stand!D47,Stand!D151,Hit!D151)</f>
        <v>-0.78789092338230082</v>
      </c>
      <c r="E151">
        <f>IF(E47=Stand!E47,Stand!E151,Hit!E151)</f>
        <v>-0.78789092338230082</v>
      </c>
      <c r="F151">
        <f>IF(F47=Stand!F47,Stand!F151,Hit!F151)</f>
        <v>-0.78789092338230082</v>
      </c>
      <c r="G151">
        <f>IF(G47=Stand!G47,Stand!G151,Hit!G151)</f>
        <v>-0.78789092338230082</v>
      </c>
      <c r="H151">
        <f>IF(H47=Stand!H47,Stand!H151,Hit!H151)</f>
        <v>-0.67901681585586726</v>
      </c>
      <c r="I151">
        <f>IF(I47=Stand!I47,Stand!I151,Hit!I151)</f>
        <v>-0.70017180706376769</v>
      </c>
      <c r="J151">
        <f>IF(J47=Stand!J47,Stand!J151,Hit!J151)</f>
        <v>-0.72498511429729517</v>
      </c>
      <c r="K151">
        <f>IF(K47=Stand!K47,Stand!K151,Hit!K151)</f>
        <v>-0.75435008288721794</v>
      </c>
    </row>
    <row r="152" spans="1:11" x14ac:dyDescent="0.3">
      <c r="A152">
        <v>27</v>
      </c>
      <c r="B152">
        <f>IF(B48=Stand!B48,Stand!B152,Hit!B152)</f>
        <v>-0.67646658485968691</v>
      </c>
      <c r="C152">
        <f>IF(C48=Stand!C48,Stand!C152,Hit!C152)</f>
        <v>-0.50658272407690341</v>
      </c>
      <c r="D152">
        <f>IF(D48=Stand!D48,Stand!D152,Hit!D152)</f>
        <v>-0.49109112680671685</v>
      </c>
      <c r="E152">
        <f>IF(E48=Stand!E48,Stand!E152,Hit!E152)</f>
        <v>-0.47504181864785899</v>
      </c>
      <c r="F152">
        <f>IF(F48=Stand!F48,Stand!F152,Hit!F152)</f>
        <v>-0.46134504514718699</v>
      </c>
      <c r="G152">
        <f>IF(G48=Stand!G48,Stand!G152,Hit!G152)</f>
        <v>-0.41141133141165598</v>
      </c>
      <c r="H152">
        <f>IF(H48=Stand!H48,Stand!H152,Hit!H152)</f>
        <v>-0.36912139784422809</v>
      </c>
      <c r="I152">
        <f>IF(I48=Stand!I48,Stand!I152,Hit!I152)</f>
        <v>-0.62669221329963865</v>
      </c>
      <c r="J152">
        <f>IF(J48=Stand!J48,Stand!J152,Hit!J152)</f>
        <v>-0.65157939907966278</v>
      </c>
      <c r="K152">
        <f>IF(K48=Stand!K48,Stand!K152,Hit!K152)</f>
        <v>-0.6764665848596868</v>
      </c>
    </row>
    <row r="153" spans="1:11" x14ac:dyDescent="0.3">
      <c r="A153">
        <v>28</v>
      </c>
      <c r="B153">
        <f>IF(B49=Stand!B49,Stand!B153,Hit!B153)</f>
        <v>-0.56504224633707278</v>
      </c>
      <c r="C153">
        <f>IF(C49=Stand!C49,Stand!C153,Hit!C153)</f>
        <v>-0.37167537370220893</v>
      </c>
      <c r="D153">
        <f>IF(D49=Stand!D49,Stand!D153,Hit!D153)</f>
        <v>-0.36060880035197201</v>
      </c>
      <c r="E153">
        <f>IF(E49=Stand!E49,Stand!E153,Hit!E153)</f>
        <v>-0.34910374415465584</v>
      </c>
      <c r="F153">
        <f>IF(F49=Stand!F49,Stand!F153,Hit!F153)</f>
        <v>-0.33909375987663615</v>
      </c>
      <c r="G153">
        <f>IF(G49=Stand!G49,Stand!G153,Hit!G153)</f>
        <v>-0.30514475254144569</v>
      </c>
      <c r="H153">
        <f>IF(H49=Stand!H49,Stand!H153,Hit!H153)</f>
        <v>-0.23132443481922021</v>
      </c>
      <c r="I153">
        <f>IF(I49=Stand!I49,Stand!I153,Hit!I153)</f>
        <v>-0.26735643808123788</v>
      </c>
      <c r="J153">
        <f>IF(J49=Stand!J49,Stand!J153,Hit!J153)</f>
        <v>-0.53158395759377075</v>
      </c>
      <c r="K153">
        <f>IF(K49=Stand!K49,Stand!K153,Hit!K153)</f>
        <v>-0.56504224633707278</v>
      </c>
    </row>
    <row r="154" spans="1:11" x14ac:dyDescent="0.3">
      <c r="A154">
        <v>29</v>
      </c>
      <c r="B154">
        <f>IF(B50=Stand!B50,Stand!B154,Hit!B154)</f>
        <v>-0.45361790781445882</v>
      </c>
      <c r="C154">
        <f>IF(C50=Stand!C50,Stand!C154,Hit!C154)</f>
        <v>-0.24201994027720117</v>
      </c>
      <c r="D154">
        <f>IF(D50=Stand!D50,Stand!D154,Hit!D154)</f>
        <v>-0.23502826305026803</v>
      </c>
      <c r="E154">
        <f>IF(E50=Stand!E50,Stand!E154,Hit!E154)</f>
        <v>-0.22771733101784777</v>
      </c>
      <c r="F154">
        <f>IF(F50=Stand!F50,Stand!F154,Hit!F154)</f>
        <v>-0.22139413596248042</v>
      </c>
      <c r="G154">
        <f>IF(G50=Stand!G50,Stand!G154,Hit!G154)</f>
        <v>-0.19887817367123536</v>
      </c>
      <c r="H154">
        <f>IF(H50=Stand!H50,Stand!H154,Hit!H154)</f>
        <v>-0.15269906942734846</v>
      </c>
      <c r="I154">
        <f>IF(I50=Stand!I50,Stand!I154,Hit!I154)</f>
        <v>-0.13878989363206784</v>
      </c>
      <c r="J154">
        <f>IF(J50=Stand!J50,Stand!J154,Hit!J154)</f>
        <v>-0.18081928533864794</v>
      </c>
      <c r="K154">
        <f>IF(K50=Stand!K50,Stand!K154,Hit!K154)</f>
        <v>-0.45361790781445882</v>
      </c>
    </row>
    <row r="155" spans="1:11" x14ac:dyDescent="0.3">
      <c r="A155">
        <v>30</v>
      </c>
      <c r="B155">
        <f>IF(B51=Stand!B51,Stand!B155,Hit!B155)</f>
        <v>-0.3421935692918448</v>
      </c>
      <c r="C155">
        <f>IF(C51=Stand!C51,Stand!C155,Hit!C155)</f>
        <v>-0.11799348450596005</v>
      </c>
      <c r="D155">
        <f>IF(D51=Stand!D51,Stand!D155,Hit!D155)</f>
        <v>-0.11469964269825067</v>
      </c>
      <c r="E155">
        <f>IF(E51=Stand!E51,Stand!E155,Hit!E155)</f>
        <v>-0.11123270703408057</v>
      </c>
      <c r="F155">
        <f>IF(F51=Stand!F51,Stand!F155,Hit!F155)</f>
        <v>-0.10824617340471979</v>
      </c>
      <c r="G155">
        <f>IF(G51=Stand!G51,Stand!G155,Hit!G155)</f>
        <v>-9.7163256157420136E-2</v>
      </c>
      <c r="H155">
        <f>IF(H51=Stand!H51,Stand!H155,Hit!H155)</f>
        <v>-7.4073704035476681E-2</v>
      </c>
      <c r="I155">
        <f>IF(I51=Stand!I51,Stand!I155,Hit!I155)</f>
        <v>-6.939494681603392E-2</v>
      </c>
      <c r="J155">
        <f>IF(J51=Stand!J51,Stand!J155,Hit!J155)</f>
        <v>-6.0823843852755924E-2</v>
      </c>
      <c r="K155">
        <f>IF(K51=Stand!K51,Stand!K155,Hit!K155)</f>
        <v>-0.11142433852261402</v>
      </c>
    </row>
    <row r="156" spans="1:11" x14ac:dyDescent="0.3">
      <c r="A156">
        <v>31</v>
      </c>
      <c r="B156">
        <f>IF(B52=Stand!B52,Stand!B156,Hit!B156)</f>
        <v>0</v>
      </c>
      <c r="C156">
        <f>IF(C52=Stand!C52,Stand!C156,Hit!C156)</f>
        <v>0</v>
      </c>
      <c r="D156">
        <f>IF(D52=Stand!D52,Stand!D156,Hit!D156)</f>
        <v>0</v>
      </c>
      <c r="E156">
        <f>IF(E52=Stand!E52,Stand!E156,Hit!E156)</f>
        <v>0</v>
      </c>
      <c r="F156">
        <f>IF(F52=Stand!F52,Stand!F156,Hit!F156)</f>
        <v>0</v>
      </c>
      <c r="G156">
        <f>IF(G52=Stand!G52,Stand!G156,Hit!G156)</f>
        <v>0</v>
      </c>
      <c r="H156">
        <f>IF(H52=Stand!H52,Stand!H156,Hit!H156)</f>
        <v>0</v>
      </c>
      <c r="I156">
        <f>IF(I52=Stand!I52,Stand!I156,Hit!I156)</f>
        <v>0</v>
      </c>
      <c r="J156">
        <f>IF(J52=Stand!J52,Stand!J156,Hit!J156)</f>
        <v>0</v>
      </c>
      <c r="K156">
        <f>IF(K52=Stand!K52,Stand!K156,Hit!K156)</f>
        <v>0</v>
      </c>
    </row>
  </sheetData>
  <sheetProtection sheet="1" objects="1" scenarios="1"/>
  <mergeCells count="3">
    <mergeCell ref="A53:K53"/>
    <mergeCell ref="A105:K105"/>
    <mergeCell ref="A1:X1"/>
  </mergeCells>
  <phoneticPr fontId="16" type="noConversion"/>
  <conditionalFormatting sqref="O3:X30">
    <cfRule type="containsText" dxfId="791" priority="5" operator="containsText" text="S">
      <formula>NOT(ISERROR(SEARCH("S",O3)))</formula>
    </cfRule>
    <cfRule type="containsText" dxfId="790" priority="6" operator="containsText" text="H">
      <formula>NOT(ISERROR(SEARCH("H",O3)))</formula>
    </cfRule>
  </conditionalFormatting>
  <conditionalFormatting sqref="O33:X52">
    <cfRule type="containsText" dxfId="789" priority="3" operator="containsText" text="S">
      <formula>NOT(ISERROR(SEARCH("S",O33)))</formula>
    </cfRule>
    <cfRule type="containsText" dxfId="788" priority="4" operator="containsText" text="H">
      <formula>NOT(ISERROR(SEARCH("H",O33)))</formula>
    </cfRule>
  </conditionalFormatting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U156"/>
  <sheetViews>
    <sheetView workbookViewId="0">
      <selection activeCell="A2" sqref="A2"/>
    </sheetView>
  </sheetViews>
  <sheetFormatPr defaultColWidth="8.796875" defaultRowHeight="15.6" x14ac:dyDescent="0.3"/>
  <sheetData>
    <row r="1" spans="1:21" ht="25.8" x14ac:dyDescent="0.5">
      <c r="A1" s="575" t="s">
        <v>319</v>
      </c>
      <c r="B1" s="575"/>
      <c r="C1" s="575"/>
      <c r="D1" s="575"/>
      <c r="E1" s="575"/>
      <c r="F1" s="575"/>
      <c r="G1" s="575"/>
      <c r="H1" s="575"/>
      <c r="I1" s="575"/>
      <c r="J1" s="575"/>
      <c r="K1" s="575"/>
      <c r="L1" s="575"/>
      <c r="M1" s="575"/>
      <c r="N1" s="575"/>
      <c r="O1" s="575"/>
      <c r="P1" s="575"/>
      <c r="Q1" s="575"/>
      <c r="R1" s="575"/>
      <c r="S1" s="575"/>
      <c r="T1" s="575"/>
      <c r="U1" s="575"/>
    </row>
    <row r="2" spans="1:21" x14ac:dyDescent="0.3">
      <c r="A2" t="s">
        <v>7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</row>
    <row r="3" spans="1:21" x14ac:dyDescent="0.3">
      <c r="A3">
        <v>4</v>
      </c>
      <c r="B3">
        <f>IF(Rules!$B$7=Rules!$D$7,2*(SUM(Stand!B36*Inittialize!$F$3,Stand!B5*Inittialize!$F$4,Stand!B6*Inittialize!$F$5,Stand!B7*Inittialize!$F$6,Stand!B8*Inittialize!$F$7,Stand!B9*Inittialize!$F$8,Stand!B10*Inittialize!$F$9,Stand!B11*Inittialize!$F$10,Stand!B12*Inittialize!$F$11,Stand!B13*Inittialize!$F$12)),HS!B3)</f>
        <v>-1.1515636935292033</v>
      </c>
      <c r="C3">
        <f>IF(Rules!$B$7=Rules!$D$7,2*(SUM(Stand!C36*Inittialize!$F$3,Stand!C5*Inittialize!$F$4,Stand!C6*Inittialize!$F$5,Stand!C7*Inittialize!$F$6,Stand!C8*Inittialize!$F$7,Stand!C9*Inittialize!$F$8,Stand!C10*Inittialize!$F$9,Stand!C11*Inittialize!$F$10,Stand!C12*Inittialize!$F$11,Stand!C13*Inittialize!$F$12)),HS!C3)</f>
        <v>-0.58556745441855473</v>
      </c>
      <c r="D3">
        <f>IF(Rules!$B$7=Rules!$D$7,2*(SUM(Stand!D36*Inittialize!$F$3,Stand!D5*Inittialize!$F$4,Stand!D6*Inittialize!$F$5,Stand!D7*Inittialize!$F$6,Stand!D8*Inittialize!$F$7,Stand!D9*Inittialize!$F$8,Stand!D10*Inittialize!$F$9,Stand!D11*Inittialize!$F$10,Stand!D12*Inittialize!$F$11,Stand!D13*Inittialize!$F$12)),HS!D3)</f>
        <v>-0.5045004584714271</v>
      </c>
      <c r="E3">
        <f>IF(Rules!$B$7=Rules!$D$7,2*(SUM(Stand!E36*Inittialize!$F$3,Stand!E5*Inittialize!$F$4,Stand!E6*Inittialize!$F$5,Stand!E7*Inittialize!$F$6,Stand!E8*Inittialize!$F$7,Stand!E9*Inittialize!$F$8,Stand!E10*Inittialize!$F$9,Stand!E11*Inittialize!$F$10,Stand!E12*Inittialize!$F$11,Stand!E13*Inittialize!$F$12)),HS!E3)</f>
        <v>-0.42212621798982886</v>
      </c>
      <c r="F3">
        <f>IF(OR(Rules!$B26=Rules!D26,Rules!$B$7=Rules!$D$7),2*(SUM(Stand!F36*Inittialize!$F$3,Stand!F5*Inittialize!$F$4,Stand!F6*Inittialize!$F$5,Stand!F7*Inittialize!$F$6,Stand!F8*Inittialize!$F$7,Stand!F9*Inittialize!$F$8,Stand!F10*Inittialize!$F$9,Stand!F11*Inittialize!$F$10,Stand!F12*Inittialize!$F$11,Stand!F13*Inittialize!$F$12)),HS!F3)</f>
        <v>-0.33438532167095097</v>
      </c>
      <c r="G3">
        <f>IF(OR(Rules!$B26=Rules!D26,Rules!$B$7=Rules!$D$7),2*(SUM(Stand!G36*Inittialize!$F$3,Stand!G5*Inittialize!$F$4,Stand!G6*Inittialize!$F$5,Stand!G7*Inittialize!$F$6,Stand!G8*Inittialize!$F$7,Stand!G9*Inittialize!$F$8,Stand!G10*Inittialize!$F$9,Stand!G11*Inittialize!$F$10,Stand!G12*Inittialize!$F$11,Stand!G13*Inittialize!$F$12)),HS!G3)</f>
        <v>-0.30739803166000912</v>
      </c>
      <c r="H3">
        <f>IF(Rules!$B$7=Rules!$D$7,2*(SUM(Stand!H36*Inittialize!$F$3,Stand!H5*Inittialize!$F$4,Stand!H6*Inittialize!$F$5,Stand!H7*Inittialize!$F$6,Stand!H8*Inittialize!$F$7,Stand!H9*Inittialize!$F$8,Stand!H10*Inittialize!$F$9,Stand!H11*Inittialize!$F$10,Stand!H12*Inittialize!$F$11,Stand!H13*Inittialize!$F$12)),HS!H3)</f>
        <v>-0.95075036655386702</v>
      </c>
      <c r="I3">
        <f>IF(Rules!$B$7=Rules!$D$7,2*(SUM(Stand!I36*Inittialize!$F$3,Stand!I5*Inittialize!$F$4,Stand!I6*Inittialize!$F$5,Stand!I7*Inittialize!$F$6,Stand!I8*Inittialize!$F$7,Stand!I9*Inittialize!$F$8,Stand!I10*Inittialize!$F$9,Stand!I11*Inittialize!$F$10,Stand!I12*Inittialize!$F$11,Stand!I13*Inittialize!$F$12)),HS!I3)</f>
        <v>-1.0210350309952347</v>
      </c>
      <c r="J3">
        <f>IF(Rules!$B$7=Rules!$D$7,2*(SUM(Stand!J36*Inittialize!$F$3,Stand!J5*Inittialize!$F$4,Stand!J6*Inittialize!$F$5,Stand!J7*Inittialize!$F$6,Stand!J8*Inittialize!$F$7,Stand!J9*Inittialize!$F$8,Stand!J10*Inittialize!$F$9,Stand!J11*Inittialize!$F$10,Stand!J12*Inittialize!$F$11,Stand!J13*Inittialize!$F$12)),HS!J3)</f>
        <v>-1.086299362262219</v>
      </c>
      <c r="K3">
        <f>IF(Rules!$B$7=Rules!$D$7,2*(SUM(Stand!K36*Inittialize!$F$3,Stand!K5*Inittialize!$F$4,Stand!K6*Inittialize!$F$5,Stand!K7*Inittialize!$F$6,Stand!K8*Inittialize!$F$7,Stand!K9*Inittialize!$F$8,Stand!K10*Inittialize!$F$9,Stand!K11*Inittialize!$F$10,Stand!K12*Inittialize!$F$11,Stand!K13*Inittialize!$F$12)),HS!K3)</f>
        <v>-1.1515636935292033</v>
      </c>
    </row>
    <row r="4" spans="1:21" x14ac:dyDescent="0.3">
      <c r="A4">
        <v>5</v>
      </c>
      <c r="B4">
        <f>IF(Rules!$B$7=Rules!$D$7,2*(SUM(Stand!B37*Inittialize!$F$3,Stand!B6*Inittialize!$F$4,Stand!B7*Inittialize!$F$5,Stand!B8*Inittialize!$F$6,Stand!B9*Inittialize!$F$7,Stand!B10*Inittialize!$F$8,Stand!B11*Inittialize!$F$9,Stand!B12*Inittialize!$F$10,Stand!B13*Inittialize!$F$11,Stand!B14*Inittialize!$F$12)),HS!B4)</f>
        <v>-1.1515636935292033</v>
      </c>
      <c r="C4">
        <f>IF(Rules!$B$7=Rules!$D$7,2*(SUM(Stand!C37*Inittialize!$F$3,Stand!C6*Inittialize!$F$4,Stand!C7*Inittialize!$F$5,Stand!C8*Inittialize!$F$6,Stand!C9*Inittialize!$F$7,Stand!C10*Inittialize!$F$8,Stand!C11*Inittialize!$F$9,Stand!C12*Inittialize!$F$10,Stand!C13*Inittialize!$F$11,Stand!C14*Inittialize!$F$12)),HS!C4)</f>
        <v>-0.58556745441855473</v>
      </c>
      <c r="D4">
        <f>IF(Rules!$B$7=Rules!$D$7,2*(SUM(Stand!D37*Inittialize!$F$3,Stand!D6*Inittialize!$F$4,Stand!D7*Inittialize!$F$5,Stand!D8*Inittialize!$F$6,Stand!D9*Inittialize!$F$7,Stand!D10*Inittialize!$F$8,Stand!D11*Inittialize!$F$9,Stand!D12*Inittialize!$F$10,Stand!D13*Inittialize!$F$11,Stand!D14*Inittialize!$F$12)),HS!D4)</f>
        <v>-0.5045004584714271</v>
      </c>
      <c r="E4">
        <f>IF(Rules!$B$7=Rules!$D$7,2*(SUM(Stand!E37*Inittialize!$F$3,Stand!E6*Inittialize!$F$4,Stand!E7*Inittialize!$F$5,Stand!E8*Inittialize!$F$6,Stand!E9*Inittialize!$F$7,Stand!E10*Inittialize!$F$8,Stand!E11*Inittialize!$F$9,Stand!E12*Inittialize!$F$10,Stand!E13*Inittialize!$F$11,Stand!E14*Inittialize!$F$12)),HS!E4)</f>
        <v>-0.42212621798982886</v>
      </c>
      <c r="F4">
        <f>IF(OR(Rules!$B26=Rules!D26,Rules!$B$7=Rules!$D$7),2*(SUM(Stand!F37*Inittialize!$F$3,Stand!F6*Inittialize!$F$4,Stand!F7*Inittialize!$F$5,Stand!F8*Inittialize!$F$6,Stand!F9*Inittialize!$F$7,Stand!F10*Inittialize!$F$8,Stand!F11*Inittialize!$F$9,Stand!F12*Inittialize!$F$10,Stand!F13*Inittialize!$F$11,Stand!F14*Inittialize!$F$12)),HS!F4)</f>
        <v>-0.33438532167095097</v>
      </c>
      <c r="G4">
        <f>IF(OR(Rules!$B26=Rules!D26,Rules!$B$7=Rules!$D$7),2*(SUM(Stand!G37*Inittialize!$F$3,Stand!G6*Inittialize!$F$4,Stand!G7*Inittialize!$F$5,Stand!G8*Inittialize!$F$6,Stand!G9*Inittialize!$F$7,Stand!G10*Inittialize!$F$8,Stand!G11*Inittialize!$F$9,Stand!G12*Inittialize!$F$10,Stand!G13*Inittialize!$F$11,Stand!G14*Inittialize!$F$12)),HS!G4)</f>
        <v>-0.30739803166000912</v>
      </c>
      <c r="H4">
        <f>IF(Rules!$B$7=Rules!$D$7,2*(SUM(Stand!H37*Inittialize!$F$3,Stand!H6*Inittialize!$F$4,Stand!H7*Inittialize!$F$5,Stand!H8*Inittialize!$F$6,Stand!H9*Inittialize!$F$7,Stand!H10*Inittialize!$F$8,Stand!H11*Inittialize!$F$9,Stand!H12*Inittialize!$F$10,Stand!H13*Inittialize!$F$11,Stand!H14*Inittialize!$F$12)),HS!H4)</f>
        <v>-0.95075036655386702</v>
      </c>
      <c r="I4">
        <f>IF(Rules!$B$7=Rules!$D$7,2*(SUM(Stand!I37*Inittialize!$F$3,Stand!I6*Inittialize!$F$4,Stand!I7*Inittialize!$F$5,Stand!I8*Inittialize!$F$6,Stand!I9*Inittialize!$F$7,Stand!I10*Inittialize!$F$8,Stand!I11*Inittialize!$F$9,Stand!I12*Inittialize!$F$10,Stand!I13*Inittialize!$F$11,Stand!I14*Inittialize!$F$12)),HS!I4)</f>
        <v>-1.0210350309952347</v>
      </c>
      <c r="J4">
        <f>IF(Rules!$B$7=Rules!$D$7,2*(SUM(Stand!J37*Inittialize!$F$3,Stand!J6*Inittialize!$F$4,Stand!J7*Inittialize!$F$5,Stand!J8*Inittialize!$F$6,Stand!J9*Inittialize!$F$7,Stand!J10*Inittialize!$F$8,Stand!J11*Inittialize!$F$9,Stand!J12*Inittialize!$F$10,Stand!J13*Inittialize!$F$11,Stand!J14*Inittialize!$F$12)),HS!J4)</f>
        <v>-1.086299362262219</v>
      </c>
      <c r="K4">
        <f>IF(Rules!$B$7=Rules!$D$7,2*(SUM(Stand!K37*Inittialize!$F$3,Stand!K6*Inittialize!$F$4,Stand!K7*Inittialize!$F$5,Stand!K8*Inittialize!$F$6,Stand!K9*Inittialize!$F$7,Stand!K10*Inittialize!$F$8,Stand!K11*Inittialize!$F$9,Stand!K12*Inittialize!$F$10,Stand!K13*Inittialize!$F$11,Stand!K14*Inittialize!$F$12)),HS!K4)</f>
        <v>-1.1515636935292033</v>
      </c>
    </row>
    <row r="5" spans="1:21" x14ac:dyDescent="0.3">
      <c r="A5">
        <v>6</v>
      </c>
      <c r="B5">
        <f>IF(Rules!$B$7=Rules!$D$7,2*(SUM(Stand!B38*Inittialize!$F$3,Stand!B7*Inittialize!$F$4,Stand!B8*Inittialize!$F$5,Stand!B9*Inittialize!$F$6,Stand!B10*Inittialize!$F$7,Stand!B11*Inittialize!$F$8,Stand!B12*Inittialize!$F$9,Stand!B13*Inittialize!$F$10,Stand!B14*Inittialize!$F$11,Stand!B15*Inittialize!$F$12)),HS!B5)</f>
        <v>-1.1344214876026473</v>
      </c>
      <c r="C5">
        <f>IF(Rules!$B$7=Rules!$D$7,2*(SUM(Stand!C38*Inittialize!$F$3,Stand!C7*Inittialize!$F$4,Stand!C8*Inittialize!$F$5,Stand!C9*Inittialize!$F$6,Stand!C10*Inittialize!$F$7,Stand!C11*Inittialize!$F$8,Stand!C12*Inittialize!$F$9,Stand!C13*Inittialize!$F$10,Stand!C14*Inittialize!$F$11,Stand!C15*Inittialize!$F$12)),HS!C5)</f>
        <v>-0.56405835602967236</v>
      </c>
      <c r="D5">
        <f>IF(Rules!$B$7=Rules!$D$7,2*(SUM(Stand!D38*Inittialize!$F$3,Stand!D7*Inittialize!$F$4,Stand!D8*Inittialize!$F$5,Stand!D9*Inittialize!$F$6,Stand!D10*Inittialize!$F$7,Stand!D11*Inittialize!$F$8,Stand!D12*Inittialize!$F$9,Stand!D13*Inittialize!$F$10,Stand!D14*Inittialize!$F$11,Stand!D15*Inittialize!$F$12)),HS!D5)</f>
        <v>-0.4837259988081748</v>
      </c>
      <c r="E5">
        <f>IF(Rules!$B$7=Rules!$D$7,2*(SUM(Stand!E38*Inittialize!$F$3,Stand!E7*Inittialize!$F$4,Stand!E8*Inittialize!$F$5,Stand!E9*Inittialize!$F$6,Stand!E10*Inittialize!$F$7,Stand!E11*Inittialize!$F$8,Stand!E12*Inittialize!$F$9,Stand!E13*Inittialize!$F$10,Stand!E14*Inittialize!$F$11,Stand!E15*Inittialize!$F$12)),HS!E5)</f>
        <v>-0.40205087401296746</v>
      </c>
      <c r="F5">
        <f>IF(OR(Rules!$B26=Rules!D26,Rules!$B$7=Rules!$D$7),2*(SUM(Stand!F38*Inittialize!$F$3,Stand!F7*Inittialize!$F$4,Stand!F8*Inittialize!$F$5,Stand!F9*Inittialize!$F$6,Stand!F10*Inittialize!$F$7,Stand!F11*Inittialize!$F$8,Stand!F12*Inittialize!$F$9,Stand!F13*Inittialize!$F$10,Stand!F14*Inittialize!$F$11,Stand!F15*Inittialize!$F$12)),HS!F5)</f>
        <v>-0.31557743162932772</v>
      </c>
      <c r="G5">
        <f>IF(OR(Rules!$B26=Rules!D26,Rules!$B$7=Rules!$D$7),2*(SUM(Stand!G38*Inittialize!$F$3,Stand!G7*Inittialize!$F$4,Stand!G8*Inittialize!$F$5,Stand!G9*Inittialize!$F$6,Stand!G10*Inittialize!$F$7,Stand!G11*Inittialize!$F$8,Stand!G12*Inittialize!$F$9,Stand!G13*Inittialize!$F$10,Stand!G14*Inittialize!$F$11,Stand!G15*Inittialize!$F$12)),HS!G5)</f>
        <v>-0.28194600450564811</v>
      </c>
      <c r="H5">
        <f>IF(Rules!$B$7=Rules!$D$7,2*(SUM(Stand!H38*Inittialize!$F$3,Stand!H7*Inittialize!$F$4,Stand!H8*Inittialize!$F$5,Stand!H9*Inittialize!$F$6,Stand!H10*Inittialize!$F$7,Stand!H11*Inittialize!$F$8,Stand!H12*Inittialize!$F$9,Stand!H13*Inittialize!$F$10,Stand!H14*Inittialize!$F$11,Stand!H15*Inittialize!$F$12)),HS!H5)</f>
        <v>-0.89404787520090723</v>
      </c>
      <c r="I5">
        <f>IF(Rules!$B$7=Rules!$D$7,2*(SUM(Stand!I38*Inittialize!$F$3,Stand!I7*Inittialize!$F$4,Stand!I8*Inittialize!$F$5,Stand!I9*Inittialize!$F$6,Stand!I10*Inittialize!$F$7,Stand!I11*Inittialize!$F$8,Stand!I12*Inittialize!$F$9,Stand!I13*Inittialize!$F$10,Stand!I14*Inittialize!$F$11,Stand!I15*Inittialize!$F$12)),HS!I5)</f>
        <v>-1.0012555626184394</v>
      </c>
      <c r="J5">
        <f>IF(Rules!$B$7=Rules!$D$7,2*(SUM(Stand!J38*Inittialize!$F$3,Stand!J7*Inittialize!$F$4,Stand!J8*Inittialize!$F$5,Stand!J9*Inittialize!$F$6,Stand!J10*Inittialize!$F$7,Stand!J11*Inittialize!$F$8,Stand!J12*Inittialize!$F$9,Stand!J13*Inittialize!$F$10,Stand!J14*Inittialize!$F$11,Stand!J15*Inittialize!$F$12)),HS!J5)</f>
        <v>-1.0678385251105433</v>
      </c>
      <c r="K5">
        <f>IF(Rules!$B$7=Rules!$D$7,2*(SUM(Stand!K38*Inittialize!$F$3,Stand!K7*Inittialize!$F$4,Stand!K8*Inittialize!$F$5,Stand!K9*Inittialize!$F$6,Stand!K10*Inittialize!$F$7,Stand!K11*Inittialize!$F$8,Stand!K12*Inittialize!$F$9,Stand!K13*Inittialize!$F$10,Stand!K14*Inittialize!$F$11,Stand!K15*Inittialize!$F$12)),HS!K5)</f>
        <v>-1.1344214876026473</v>
      </c>
    </row>
    <row r="6" spans="1:21" x14ac:dyDescent="0.3">
      <c r="A6">
        <v>7</v>
      </c>
      <c r="B6">
        <f>IF(Rules!$B$7=Rules!$D$7,2*(SUM(Stand!B39*Inittialize!$F$3,Stand!B8*Inittialize!$F$4,Stand!B9*Inittialize!$F$5,Stand!B10*Inittialize!$F$6,Stand!B11*Inittialize!$F$7,Stand!B12*Inittialize!$F$8,Stand!B13*Inittialize!$F$9,Stand!B14*Inittialize!$F$10,Stand!B15*Inittialize!$F$11,Stand!B16*Inittialize!$F$12)),HS!B6)</f>
        <v>-1.0315682520433114</v>
      </c>
      <c r="C6">
        <f>IF(Rules!$B$7=Rules!$D$7,2*(SUM(Stand!C39*Inittialize!$F$3,Stand!C8*Inittialize!$F$4,Stand!C9*Inittialize!$F$5,Stand!C10*Inittialize!$F$6,Stand!C11*Inittialize!$F$7,Stand!C12*Inittialize!$F$8,Stand!C13*Inittialize!$F$9,Stand!C14*Inittialize!$F$10,Stand!C15*Inittialize!$F$11,Stand!C16*Inittialize!$F$12)),HS!C6)</f>
        <v>-0.43575788710453839</v>
      </c>
      <c r="D6">
        <f>IF(Rules!$B$7=Rules!$D$7,2*(SUM(Stand!D39*Inittialize!$F$3,Stand!D8*Inittialize!$F$4,Stand!D9*Inittialize!$F$5,Stand!D10*Inittialize!$F$6,Stand!D11*Inittialize!$F$7,Stand!D12*Inittialize!$F$8,Stand!D13*Inittialize!$F$9,Stand!D14*Inittialize!$F$10,Stand!D15*Inittialize!$F$11,Stand!D16*Inittialize!$F$12)),HS!D6)</f>
        <v>-0.3597794964219525</v>
      </c>
      <c r="E6">
        <f>IF(Rules!$B$7=Rules!$D$7,2*(SUM(Stand!E39*Inittialize!$F$3,Stand!E8*Inittialize!$F$4,Stand!E9*Inittialize!$F$5,Stand!E10*Inittialize!$F$6,Stand!E11*Inittialize!$F$7,Stand!E12*Inittialize!$F$8,Stand!E13*Inittialize!$F$9,Stand!E14*Inittialize!$F$10,Stand!E15*Inittialize!$F$11,Stand!E16*Inittialize!$F$12)),HS!E6)</f>
        <v>-0.28229906574509145</v>
      </c>
      <c r="F6">
        <f>IF(OR(Rules!$B26=Rules!D26,Rules!$B$7=Rules!$D$7),2*(SUM(Stand!F39*Inittialize!$F$3,Stand!F8*Inittialize!$F$4,Stand!F9*Inittialize!$F$5,Stand!F10*Inittialize!$F$6,Stand!F11*Inittialize!$F$7,Stand!F12*Inittialize!$F$8,Stand!F13*Inittialize!$F$9,Stand!F14*Inittialize!$F$10,Stand!F15*Inittialize!$F$11,Stand!F16*Inittialize!$F$12)),HS!F6)</f>
        <v>-0.20273009137958847</v>
      </c>
      <c r="G6">
        <f>IF(OR(Rules!$B26=Rules!D26,Rules!$B$7=Rules!$D$7),2*(SUM(Stand!G39*Inittialize!$F$3,Stand!G8*Inittialize!$F$4,Stand!G9*Inittialize!$F$5,Stand!G10*Inittialize!$F$6,Stand!G11*Inittialize!$F$7,Stand!G12*Inittialize!$F$8,Stand!G13*Inittialize!$F$9,Stand!G14*Inittialize!$F$10,Stand!G15*Inittialize!$F$11,Stand!G16*Inittialize!$F$12)),HS!G6)</f>
        <v>-0.13833716429227241</v>
      </c>
      <c r="H6">
        <f>IF(Rules!$B$7=Rules!$D$7,2*(SUM(Stand!H39*Inittialize!$F$3,Stand!H8*Inittialize!$F$4,Stand!H9*Inittialize!$F$5,Stand!H10*Inittialize!$F$6,Stand!H11*Inittialize!$F$7,Stand!H12*Inittialize!$F$8,Stand!H13*Inittialize!$F$9,Stand!H14*Inittialize!$F$10,Stand!H15*Inittialize!$F$11,Stand!H16*Inittialize!$F$12)),HS!H6)</f>
        <v>-0.58933588566302997</v>
      </c>
      <c r="I6">
        <f>IF(Rules!$B$7=Rules!$D$7,2*(SUM(Stand!I39*Inittialize!$F$3,Stand!I8*Inittialize!$F$4,Stand!I9*Inittialize!$F$5,Stand!I10*Inittialize!$F$6,Stand!I11*Inittialize!$F$7,Stand!I12*Inittialize!$F$8,Stand!I13*Inittialize!$F$9,Stand!I14*Inittialize!$F$10,Stand!I15*Inittialize!$F$11,Stand!I16*Inittialize!$F$12)),HS!I6)</f>
        <v>-0.84707579377778541</v>
      </c>
      <c r="J6">
        <f>IF(Rules!$B$7=Rules!$D$7,2*(SUM(Stand!J39*Inittialize!$F$3,Stand!J8*Inittialize!$F$4,Stand!J9*Inittialize!$F$5,Stand!J10*Inittialize!$F$6,Stand!J11*Inittialize!$F$7,Stand!J12*Inittialize!$F$8,Stand!J13*Inittialize!$F$9,Stand!J14*Inittialize!$F$10,Stand!J15*Inittialize!$F$11,Stand!J16*Inittialize!$F$12)),HS!J6)</f>
        <v>-0.95707350220048926</v>
      </c>
      <c r="K6">
        <f>IF(Rules!$B$7=Rules!$D$7,2*(SUM(Stand!K39*Inittialize!$F$3,Stand!K8*Inittialize!$F$4,Stand!K9*Inittialize!$F$5,Stand!K10*Inittialize!$F$6,Stand!K11*Inittialize!$F$7,Stand!K12*Inittialize!$F$8,Stand!K13*Inittialize!$F$9,Stand!K14*Inittialize!$F$10,Stand!K15*Inittialize!$F$11,Stand!K16*Inittialize!$F$12)),HS!K6)</f>
        <v>-1.0315682520433112</v>
      </c>
    </row>
    <row r="7" spans="1:21" x14ac:dyDescent="0.3">
      <c r="A7">
        <v>8</v>
      </c>
      <c r="B7">
        <f>IF(Rules!$B$7=Rules!$D$7,2*(SUM(Stand!B40*Inittialize!$F$3,Stand!B9*Inittialize!$F$4,Stand!B10*Inittialize!$F$5,Stand!B11*Inittialize!$F$6,Stand!B12*Inittialize!$F$7,Stand!B13*Inittialize!$F$8,Stand!B14*Inittialize!$F$9,Stand!B15*Inittialize!$F$10,Stand!B16*Inittialize!$F$11,Stand!B17*Inittialize!$F$12)),HS!B7)</f>
        <v>-0.84300398685119515</v>
      </c>
      <c r="C7">
        <f>IF(Rules!$B$7=Rules!$D$7,2*(SUM(Stand!C40*Inittialize!$F$3,Stand!C9*Inittialize!$F$4,Stand!C10*Inittialize!$F$5,Stand!C11*Inittialize!$F$6,Stand!C12*Inittialize!$F$7,Stand!C13*Inittialize!$F$8,Stand!C14*Inittialize!$F$9,Stand!C15*Inittialize!$F$10,Stand!C16*Inittialize!$F$11,Stand!C17*Inittialize!$F$12)),HS!C7)</f>
        <v>-0.20449052049882196</v>
      </c>
      <c r="D7">
        <f>IF(Rules!$B$7=Rules!$D$7,2*(SUM(Stand!D40*Inittialize!$F$3,Stand!D9*Inittialize!$F$4,Stand!D10*Inittialize!$F$5,Stand!D11*Inittialize!$F$6,Stand!D12*Inittialize!$F$7,Stand!D13*Inittialize!$F$8,Stand!D14*Inittialize!$F$9,Stand!D15*Inittialize!$F$10,Stand!D16*Inittialize!$F$11,Stand!D17*Inittialize!$F$12)),HS!D7)</f>
        <v>-0.13621609509408666</v>
      </c>
      <c r="E7">
        <f>IF(Rules!$B$7=Rules!$D$7,2*(SUM(Stand!E40*Inittialize!$F$3,Stand!E9*Inittialize!$F$4,Stand!E10*Inittialize!$F$5,Stand!E11*Inittialize!$F$6,Stand!E12*Inittialize!$F$7,Stand!E13*Inittialize!$F$8,Stand!E14*Inittialize!$F$9,Stand!E15*Inittialize!$F$10,Stand!E16*Inittialize!$F$11,Stand!E17*Inittialize!$F$12)),HS!E7)</f>
        <v>-6.6372071152658363E-2</v>
      </c>
      <c r="F7">
        <f>IF(OR(Rules!$B26=Rules!D26,Rules!$B$7=Rules!$D$7),2*(SUM(Stand!F40*Inittialize!$F$3,Stand!F9*Inittialize!$F$4,Stand!F10*Inittialize!$F$5,Stand!F11*Inittialize!$F$6,Stand!F12*Inittialize!$F$7,Stand!F13*Inittialize!$F$8,Stand!F14*Inittialize!$F$9,Stand!F15*Inittialize!$F$10,Stand!F16*Inittialize!$F$11,Stand!F17*Inittialize!$F$12)),HS!F7)</f>
        <v>3.4564434849752718E-3</v>
      </c>
      <c r="G7">
        <f>IF(OR(Rules!$B26=Rules!D26,Rules!$B$7=Rules!$D$7),2*(SUM(Stand!G40*Inittialize!$F$3,Stand!G9*Inittialize!$F$4,Stand!G10*Inittialize!$F$5,Stand!G11*Inittialize!$F$6,Stand!G12*Inittialize!$F$7,Stand!G13*Inittialize!$F$8,Stand!G14*Inittialize!$F$9,Stand!G15*Inittialize!$F$10,Stand!G16*Inittialize!$F$11,Stand!G17*Inittialize!$F$12)),HS!G7)</f>
        <v>8.7015198128957347E-2</v>
      </c>
      <c r="H7">
        <f>IF(Rules!$B$7=Rules!$D$7,2*(SUM(Stand!H40*Inittialize!$F$3,Stand!H9*Inittialize!$F$4,Stand!H10*Inittialize!$F$5,Stand!H11*Inittialize!$F$6,Stand!H12*Inittialize!$F$7,Stand!H13*Inittialize!$F$8,Stand!H14*Inittialize!$F$9,Stand!H15*Inittialize!$F$10,Stand!H16*Inittialize!$F$11,Stand!H17*Inittialize!$F$12)),HS!H7)</f>
        <v>-0.18772955497255245</v>
      </c>
      <c r="I7">
        <f>IF(Rules!$B$7=Rules!$D$7,2*(SUM(Stand!I40*Inittialize!$F$3,Stand!I9*Inittialize!$F$4,Stand!I10*Inittialize!$F$5,Stand!I11*Inittialize!$F$6,Stand!I12*Inittialize!$F$7,Stand!I13*Inittialize!$F$8,Stand!I14*Inittialize!$F$9,Stand!I15*Inittialize!$F$10,Stand!I16*Inittialize!$F$11,Stand!I17*Inittialize!$F$12)),HS!I7)</f>
        <v>-0.45198684873362766</v>
      </c>
      <c r="J7">
        <f>IF(Rules!$B$7=Rules!$D$7,2*(SUM(Stand!J40*Inittialize!$F$3,Stand!J9*Inittialize!$F$4,Stand!J10*Inittialize!$F$5,Stand!J11*Inittialize!$F$6,Stand!J12*Inittialize!$F$7,Stand!J13*Inittialize!$F$8,Stand!J14*Inittialize!$F$9,Stand!J15*Inittialize!$F$10,Stand!J16*Inittialize!$F$11,Stand!J17*Inittialize!$F$12)),HS!J7)</f>
        <v>-0.71850133495217472</v>
      </c>
      <c r="K7">
        <f>IF(Rules!$B$7=Rules!$D$7,2*(SUM(Stand!K40*Inittialize!$F$3,Stand!K9*Inittialize!$F$4,Stand!K10*Inittialize!$F$5,Stand!K11*Inittialize!$F$6,Stand!K12*Inittialize!$F$7,Stand!K13*Inittialize!$F$8,Stand!K14*Inittialize!$F$9,Stand!K15*Inittialize!$F$10,Stand!K16*Inittialize!$F$11,Stand!K17*Inittialize!$F$12)),HS!K7)</f>
        <v>-0.84300398685119515</v>
      </c>
    </row>
    <row r="8" spans="1:21" x14ac:dyDescent="0.3">
      <c r="A8">
        <v>9</v>
      </c>
      <c r="B8">
        <f>2*(SUM(Stand!B41*Inittialize!$F$3,Stand!B10*Inittialize!$F$4,Stand!B11*Inittialize!$F$5,Stand!B12*Inittialize!$F$6,Stand!B13*Inittialize!$F$7,Stand!B14*Inittialize!$F$8,Stand!B15*Inittialize!$F$9,Stand!B16*Inittialize!$F$10,Stand!B17*Inittialize!$F$11,Stand!B18*Inittialize!$F$12))</f>
        <v>-0.62015530980596723</v>
      </c>
      <c r="C8">
        <f>2*(SUM(Stand!C41*Inittialize!$F$3,Stand!C10*Inittialize!$F$4,Stand!C11*Inittialize!$F$5,Stand!C12*Inittialize!$F$6,Stand!C13*Inittialize!$F$7,Stand!C14*Inittialize!$F$8,Stand!C15*Inittialize!$F$9,Stand!C16*Inittialize!$F$10,Stand!C17*Inittialize!$F$11,Stand!C18*Inittialize!$F$12))</f>
        <v>6.1118503166597005E-2</v>
      </c>
      <c r="D8">
        <f>2*(SUM(Stand!D41*Inittialize!$F$3,Stand!D10*Inittialize!$F$4,Stand!D11*Inittialize!$F$5,Stand!D12*Inittialize!$F$6,Stand!D13*Inittialize!$F$7,Stand!D14*Inittialize!$F$8,Stand!D15*Inittialize!$F$9,Stand!D16*Inittialize!$F$10,Stand!D17*Inittialize!$F$11,Stand!D18*Inittialize!$F$12))</f>
        <v>0.12081635332999674</v>
      </c>
      <c r="E8">
        <f>2*(SUM(Stand!E41*Inittialize!$F$3,Stand!E10*Inittialize!$F$4,Stand!E11*Inittialize!$F$5,Stand!E12*Inittialize!$F$6,Stand!E13*Inittialize!$F$7,Stand!E14*Inittialize!$F$8,Stand!E15*Inittialize!$F$9,Stand!E16*Inittialize!$F$10,Stand!E17*Inittialize!$F$11,Stand!E18*Inittialize!$F$12))</f>
        <v>0.18194893405242163</v>
      </c>
      <c r="F8">
        <f>2*(SUM(Stand!F41*Inittialize!$F$3,Stand!F10*Inittialize!$F$4,Stand!F11*Inittialize!$F$5,Stand!F12*Inittialize!$F$6,Stand!F13*Inittialize!$F$7,Stand!F14*Inittialize!$F$8,Stand!F15*Inittialize!$F$9,Stand!F16*Inittialize!$F$10,Stand!F17*Inittialize!$F$11,Stand!F18*Inittialize!$F$12))</f>
        <v>0.2430572248730361</v>
      </c>
      <c r="G8">
        <f>2*(SUM(Stand!G41*Inittialize!$F$3,Stand!G10*Inittialize!$F$4,Stand!G11*Inittialize!$F$5,Stand!G12*Inittialize!$F$6,Stand!G13*Inittialize!$F$7,Stand!G14*Inittialize!$F$8,Stand!G15*Inittialize!$F$9,Stand!G16*Inittialize!$F$10,Stand!G17*Inittialize!$F$11,Stand!G18*Inittialize!$F$12))</f>
        <v>0.31705474570166675</v>
      </c>
      <c r="H8">
        <f>2*(SUM(Stand!H41*Inittialize!$F$3,Stand!H10*Inittialize!$F$4,Stand!H11*Inittialize!$F$5,Stand!H12*Inittialize!$F$6,Stand!H13*Inittialize!$F$7,Stand!H14*Inittialize!$F$8,Stand!H15*Inittialize!$F$9,Stand!H16*Inittialize!$F$10,Stand!H17*Inittialize!$F$11,Stand!H18*Inittialize!$F$12))</f>
        <v>0.10425035196048565</v>
      </c>
      <c r="I8">
        <f>2*(SUM(Stand!I41*Inittialize!$F$3,Stand!I10*Inittialize!$F$4,Stand!I11*Inittialize!$F$5,Stand!I12*Inittialize!$F$6,Stand!I13*Inittialize!$F$7,Stand!I14*Inittialize!$F$8,Stand!I15*Inittialize!$F$9,Stand!I16*Inittialize!$F$10,Stand!I17*Inittialize!$F$11,Stand!I18*Inittialize!$F$12))</f>
        <v>-2.6442289648669515E-2</v>
      </c>
      <c r="J8">
        <f>2*(SUM(Stand!J41*Inittialize!$F$3,Stand!J10*Inittialize!$F$4,Stand!J11*Inittialize!$F$5,Stand!J12*Inittialize!$F$6,Stand!J13*Inittialize!$F$7,Stand!J14*Inittialize!$F$8,Stand!J15*Inittialize!$F$9,Stand!J16*Inittialize!$F$10,Stand!J17*Inittialize!$F$11,Stand!J18*Inittialize!$F$12))</f>
        <v>-0.30099565908098247</v>
      </c>
      <c r="K8">
        <f>2*(SUM(Stand!K41*Inittialize!$F$3,Stand!K10*Inittialize!$F$4,Stand!K11*Inittialize!$F$5,Stand!K12*Inittialize!$F$6,Stand!K13*Inittialize!$F$7,Stand!K14*Inittialize!$F$8,Stand!K15*Inittialize!$F$9,Stand!K16*Inittialize!$F$10,Stand!K17*Inittialize!$F$11,Stand!K18*Inittialize!$F$12))</f>
        <v>-0.58465235122608561</v>
      </c>
    </row>
    <row r="9" spans="1:21" x14ac:dyDescent="0.3">
      <c r="A9">
        <v>10</v>
      </c>
      <c r="B9">
        <f>2*(SUM(Stand!B42*Inittialize!$F$3,Stand!B11*Inittialize!$F$4,Stand!B12*Inittialize!$F$5,Stand!B13*Inittialize!$F$6,Stand!B14*Inittialize!$F$7,Stand!B15*Inittialize!$F$8,Stand!B16*Inittialize!$F$9,Stand!B17*Inittialize!$F$10,Stand!B18*Inittialize!$F$11,Stand!B19*Inittialize!$F$12))</f>
        <v>-0.32751926232774553</v>
      </c>
      <c r="C9">
        <f>2*(SUM(Stand!C42*Inittialize!$F$3,Stand!C11*Inittialize!$F$4,Stand!C12*Inittialize!$F$5,Stand!C13*Inittialize!$F$6,Stand!C14*Inittialize!$F$7,Stand!C15*Inittialize!$F$8,Stand!C16*Inittialize!$F$9,Stand!C17*Inittialize!$F$10,Stand!C18*Inittialize!$F$11,Stand!C19*Inittialize!$F$12))</f>
        <v>0.35893941244229921</v>
      </c>
      <c r="D9">
        <f>2*(SUM(Stand!D42*Inittialize!$F$3,Stand!D11*Inittialize!$F$4,Stand!D12*Inittialize!$F$5,Stand!D13*Inittialize!$F$6,Stand!D14*Inittialize!$F$7,Stand!D15*Inittialize!$F$8,Stand!D16*Inittialize!$F$9,Stand!D17*Inittialize!$F$10,Stand!D18*Inittialize!$F$11,Stand!D19*Inittialize!$F$12))</f>
        <v>0.40932067017593943</v>
      </c>
      <c r="E9">
        <f>2*(SUM(Stand!E42*Inittialize!$F$3,Stand!E11*Inittialize!$F$4,Stand!E12*Inittialize!$F$5,Stand!E13*Inittialize!$F$6,Stand!E14*Inittialize!$F$7,Stand!E15*Inittialize!$F$8,Stand!E16*Inittialize!$F$9,Stand!E17*Inittialize!$F$10,Stand!E18*Inittialize!$F$11,Stand!E19*Inittialize!$F$12))</f>
        <v>0.46094024379435394</v>
      </c>
      <c r="F9">
        <f>2*(SUM(Stand!F42*Inittialize!$F$3,Stand!F11*Inittialize!$F$4,Stand!F12*Inittialize!$F$5,Stand!F13*Inittialize!$F$6,Stand!F14*Inittialize!$F$7,Stand!F15*Inittialize!$F$8,Stand!F16*Inittialize!$F$9,Stand!F17*Inittialize!$F$10,Stand!F18*Inittialize!$F$11,Stand!F19*Inittialize!$F$12))</f>
        <v>0.51251710900326763</v>
      </c>
      <c r="G9">
        <f>2*(SUM(Stand!G42*Inittialize!$F$3,Stand!G11*Inittialize!$F$4,Stand!G12*Inittialize!$F$5,Stand!G13*Inittialize!$F$6,Stand!G14*Inittialize!$F$7,Stand!G15*Inittialize!$F$8,Stand!G16*Inittialize!$F$9,Stand!G17*Inittialize!$F$10,Stand!G18*Inittialize!$F$11,Stand!G19*Inittialize!$F$12))</f>
        <v>0.57559016859776846</v>
      </c>
      <c r="H9">
        <f>2*(SUM(Stand!H42*Inittialize!$F$3,Stand!H11*Inittialize!$F$4,Stand!H12*Inittialize!$F$5,Stand!H13*Inittialize!$F$6,Stand!H14*Inittialize!$F$7,Stand!H15*Inittialize!$F$8,Stand!H16*Inittialize!$F$9,Stand!H17*Inittialize!$F$10,Stand!H18*Inittialize!$F$11,Stand!H19*Inittialize!$F$12))</f>
        <v>0.39241245528243768</v>
      </c>
      <c r="I9">
        <f>2*(SUM(Stand!I42*Inittialize!$F$3,Stand!I11*Inittialize!$F$4,Stand!I12*Inittialize!$F$5,Stand!I13*Inittialize!$F$6,Stand!I14*Inittialize!$F$7,Stand!I15*Inittialize!$F$8,Stand!I16*Inittialize!$F$9,Stand!I17*Inittialize!$F$10,Stand!I18*Inittialize!$F$11,Stand!I19*Inittialize!$F$12))</f>
        <v>0.28663571688628381</v>
      </c>
      <c r="J9">
        <f>2*(SUM(Stand!J42*Inittialize!$F$3,Stand!J11*Inittialize!$F$4,Stand!J12*Inittialize!$F$5,Stand!J13*Inittialize!$F$6,Stand!J14*Inittialize!$F$7,Stand!J15*Inittialize!$F$8,Stand!J16*Inittialize!$F$9,Stand!J17*Inittialize!$F$10,Stand!J18*Inittialize!$F$11,Stand!J19*Inittialize!$F$12))</f>
        <v>0.14432836838077101</v>
      </c>
      <c r="K9">
        <f>2*(SUM(Stand!K42*Inittialize!$F$3,Stand!K11*Inittialize!$F$4,Stand!K12*Inittialize!$F$5,Stand!K13*Inittialize!$F$6,Stand!K14*Inittialize!$F$7,Stand!K15*Inittialize!$F$8,Stand!K16*Inittialize!$F$9,Stand!K17*Inittialize!$F$10,Stand!K18*Inittialize!$F$11,Stand!K19*Inittialize!$F$12))</f>
        <v>-0.15000446942833717</v>
      </c>
    </row>
    <row r="10" spans="1:21" x14ac:dyDescent="0.3">
      <c r="A10">
        <v>11</v>
      </c>
      <c r="B10">
        <f>2*(SUM(Stand!B43*Inittialize!$F$3,Stand!B12*Inittialize!$F$4,Stand!B13*Inittialize!$F$5,Stand!B14*Inittialize!$F$6,Stand!B15*Inittialize!$F$7,Stand!B16*Inittialize!$F$8,Stand!B17*Inittialize!$F$9,Stand!B18*Inittialize!$F$10,Stand!B19*Inittialize!$F$11,Stand!B20*Inittialize!$F$12))</f>
        <v>-0.11815715102876462</v>
      </c>
      <c r="C10">
        <f>2*(SUM(Stand!C43*Inittialize!$F$3,Stand!C12*Inittialize!$F$4,Stand!C13*Inittialize!$F$5,Stand!C14*Inittialize!$F$6,Stand!C15*Inittialize!$F$7,Stand!C16*Inittialize!$F$8,Stand!C17*Inittialize!$F$9,Stand!C18*Inittialize!$F$10,Stand!C19*Inittialize!$F$11,Stand!C20*Inittialize!$F$12))</f>
        <v>0.47064092333946905</v>
      </c>
      <c r="D10">
        <f>2*(SUM(Stand!D43*Inittialize!$F$3,Stand!D12*Inittialize!$F$4,Stand!D13*Inittialize!$F$5,Stand!D14*Inittialize!$F$6,Stand!D15*Inittialize!$F$7,Stand!D16*Inittialize!$F$8,Stand!D17*Inittialize!$F$9,Stand!D18*Inittialize!$F$10,Stand!D19*Inittialize!$F$11,Stand!D20*Inittialize!$F$12))</f>
        <v>0.51779525312221697</v>
      </c>
      <c r="E10">
        <f>2*(SUM(Stand!E43*Inittialize!$F$3,Stand!E12*Inittialize!$F$4,Stand!E13*Inittialize!$F$5,Stand!E14*Inittialize!$F$6,Stand!E15*Inittialize!$F$7,Stand!E16*Inittialize!$F$8,Stand!E17*Inittialize!$F$9,Stand!E18*Inittialize!$F$10,Stand!E19*Inittialize!$F$11,Stand!E20*Inittialize!$F$12))</f>
        <v>0.56604055041797596</v>
      </c>
      <c r="F10">
        <f>2*(SUM(Stand!F43*Inittialize!$F$3,Stand!F12*Inittialize!$F$4,Stand!F13*Inittialize!$F$5,Stand!F14*Inittialize!$F$6,Stand!F15*Inittialize!$F$7,Stand!F16*Inittialize!$F$8,Stand!F17*Inittialize!$F$9,Stand!F18*Inittialize!$F$10,Stand!F19*Inittialize!$F$11,Stand!F20*Inittialize!$F$12))</f>
        <v>0.6146990179090277</v>
      </c>
      <c r="G10">
        <f>2*(SUM(Stand!G43*Inittialize!$F$3,Stand!G12*Inittialize!$F$4,Stand!G13*Inittialize!$F$5,Stand!G14*Inittialize!$F$6,Stand!G15*Inittialize!$F$7,Stand!G16*Inittialize!$F$8,Stand!G17*Inittialize!$F$9,Stand!G18*Inittialize!$F$10,Stand!G19*Inittialize!$F$11,Stand!G20*Inittialize!$F$12))</f>
        <v>0.66738009490756944</v>
      </c>
      <c r="H10">
        <f>2*(SUM(Stand!H43*Inittialize!$F$3,Stand!H12*Inittialize!$F$4,Stand!H13*Inittialize!$F$5,Stand!H14*Inittialize!$F$6,Stand!H15*Inittialize!$F$7,Stand!H16*Inittialize!$F$8,Stand!H17*Inittialize!$F$9,Stand!H18*Inittialize!$F$10,Stand!H19*Inittialize!$F$11,Stand!H20*Inittialize!$F$12))</f>
        <v>0.46288894886429077</v>
      </c>
      <c r="I10">
        <f>2*(SUM(Stand!I43*Inittialize!$F$3,Stand!I12*Inittialize!$F$4,Stand!I13*Inittialize!$F$5,Stand!I14*Inittialize!$F$6,Stand!I15*Inittialize!$F$7,Stand!I16*Inittialize!$F$8,Stand!I17*Inittialize!$F$9,Stand!I18*Inittialize!$F$10,Stand!I19*Inittialize!$F$11,Stand!I20*Inittialize!$F$12))</f>
        <v>0.35069259087031507</v>
      </c>
      <c r="J10">
        <f>2*(SUM(Stand!J43*Inittialize!$F$3,Stand!J12*Inittialize!$F$4,Stand!J13*Inittialize!$F$5,Stand!J14*Inittialize!$F$6,Stand!J15*Inittialize!$F$7,Stand!J16*Inittialize!$F$8,Stand!J17*Inittialize!$F$9,Stand!J18*Inittialize!$F$10,Stand!J19*Inittialize!$F$11,Stand!J20*Inittialize!$F$12))</f>
        <v>0.2277834231524547</v>
      </c>
      <c r="K10">
        <f>2*(SUM(Stand!K43*Inittialize!$F$3,Stand!K12*Inittialize!$F$4,Stand!K13*Inittialize!$F$5,Stand!K14*Inittialize!$F$6,Stand!K15*Inittialize!$F$7,Stand!K16*Inittialize!$F$8,Stand!K17*Inittialize!$F$9,Stand!K18*Inittialize!$F$10,Stand!K19*Inittialize!$F$11,Stand!K20*Inittialize!$F$12))</f>
        <v>5.935764187064374E-2</v>
      </c>
    </row>
    <row r="11" spans="1:21" x14ac:dyDescent="0.3">
      <c r="A11">
        <v>12</v>
      </c>
      <c r="B11">
        <f>IF(Rules!$B$7=Rules!$D$7,2*(SUM(Stand!B12*Inittialize!$F$3,Stand!B13*Inittialize!$F$4,Stand!B14*Inittialize!$F$5,Stand!B15*Inittialize!$F$6,Stand!B16*Inittialize!$F$7,Stand!B17*Inittialize!$F$8,Stand!B18*Inittialize!$F$9,Stand!B19*Inittialize!$F$10,Stand!B20*Inittialize!$F$11,Stand!B21*Inittialize!$F$12)),HS!B11)</f>
        <v>-0.94856291185335917</v>
      </c>
      <c r="C11">
        <f>IF(Rules!$B$7=Rules!$D$7,2*(SUM(Stand!C12*Inittialize!$F$3,Stand!C13*Inittialize!$F$4,Stand!C14*Inittialize!$F$5,Stand!C15*Inittialize!$F$6,Stand!C16*Inittialize!$F$7,Stand!C17*Inittialize!$F$8,Stand!C18*Inittialize!$F$9,Stand!C19*Inittialize!$F$10,Stand!C20*Inittialize!$F$11,Stand!C21*Inittialize!$F$12)),HS!C11)</f>
        <v>-0.50677997193327606</v>
      </c>
      <c r="D11">
        <f>IF(Rules!$B$7=Rules!$D$7,2*(SUM(Stand!D12*Inittialize!$F$3,Stand!D13*Inittialize!$F$4,Stand!D14*Inittialize!$F$5,Stand!D15*Inittialize!$F$6,Stand!D16*Inittialize!$F$7,Stand!D17*Inittialize!$F$8,Stand!D18*Inittialize!$F$9,Stand!D19*Inittialize!$F$10,Stand!D20*Inittialize!$F$11,Stand!D21*Inittialize!$F$12)),HS!D11)</f>
        <v>-0.4673817995961731</v>
      </c>
      <c r="E11">
        <f>IF(Rules!$B$7=Rules!$D$7,2*(SUM(Stand!E12*Inittialize!$F$3,Stand!E13*Inittialize!$F$4,Stand!E14*Inittialize!$F$5,Stand!E15*Inittialize!$F$6,Stand!E16*Inittialize!$F$7,Stand!E17*Inittialize!$F$8,Stand!E18*Inittialize!$F$9,Stand!E19*Inittialize!$F$10,Stand!E20*Inittialize!$F$11,Stand!E21*Inittialize!$F$12)),HS!E11)</f>
        <v>-0.42707310649015395</v>
      </c>
      <c r="F11">
        <f>IF(OR(Rules!$B26=Rules!D26,Rules!$B$7=Rules!$D$7),2*(SUM(Stand!F12*Inittialize!$F$3,Stand!F13*Inittialize!$F$4,Stand!F14*Inittialize!$F$5,Stand!F15*Inittialize!$F$6,Stand!F16*Inittialize!$F$7,Stand!F17*Inittialize!$F$8,Stand!F18*Inittialize!$F$9,Stand!F19*Inittialize!$F$10,Stand!F20*Inittialize!$F$11,Stand!F21*Inittialize!$F$12)),HS!F11)</f>
        <v>-0.386542338852567</v>
      </c>
      <c r="G11">
        <f>IF(OR(Rules!$B26=Rules!D26,Rules!$B$7=Rules!$D$7),2*(SUM(Stand!G12*Inittialize!$F$3,Stand!G13*Inittialize!$F$4,Stand!G14*Inittialize!$F$5,Stand!G15*Inittialize!$F$6,Stand!G16*Inittialize!$F$7,Stand!G17*Inittialize!$F$8,Stand!G18*Inittialize!$F$9,Stand!G19*Inittialize!$F$10,Stand!G20*Inittialize!$F$11,Stand!G21*Inittialize!$F$12)),HS!G11)</f>
        <v>-0.34105239981515917</v>
      </c>
      <c r="H11">
        <f>IF(Rules!$B$7=Rules!$D$7,2*(SUM(Stand!H12*Inittialize!$F$3,Stand!H13*Inittialize!$F$4,Stand!H14*Inittialize!$F$5,Stand!H15*Inittialize!$F$6,Stand!H16*Inittialize!$F$7,Stand!H17*Inittialize!$F$8,Stand!H18*Inittialize!$F$9,Stand!H19*Inittialize!$F$10,Stand!H20*Inittialize!$F$11,Stand!H21*Inittialize!$F$12)),HS!H11)</f>
        <v>-0.5067116210767304</v>
      </c>
      <c r="I11">
        <f>IF(Rules!$B$7=Rules!$D$7,2*(SUM(Stand!I12*Inittialize!$F$3,Stand!I13*Inittialize!$F$4,Stand!I14*Inittialize!$F$5,Stand!I15*Inittialize!$F$6,Stand!I16*Inittialize!$F$7,Stand!I17*Inittialize!$F$8,Stand!I18*Inittialize!$F$9,Stand!I19*Inittialize!$F$10,Stand!I20*Inittialize!$F$11,Stand!I21*Inittialize!$F$12)),HS!I11)</f>
        <v>-0.61566089283034364</v>
      </c>
      <c r="J11">
        <f>IF(Rules!$B$7=Rules!$D$7,2*(SUM(Stand!J12*Inittialize!$F$3,Stand!J13*Inittialize!$F$4,Stand!J14*Inittialize!$F$5,Stand!J15*Inittialize!$F$6,Stand!J16*Inittialize!$F$7,Stand!J17*Inittialize!$F$8,Stand!J18*Inittialize!$F$9,Stand!J19*Inittialize!$F$10,Stand!J20*Inittialize!$F$11,Stand!J21*Inittialize!$F$12)),HS!J11)</f>
        <v>-0.73750562104917972</v>
      </c>
      <c r="K11">
        <f>IF(Rules!$B$7=Rules!$D$7,2*(SUM(Stand!K12*Inittialize!$F$3,Stand!K13*Inittialize!$F$4,Stand!K14*Inittialize!$F$5,Stand!K15*Inittialize!$F$6,Stand!K16*Inittialize!$F$7,Stand!K17*Inittialize!$F$8,Stand!K18*Inittialize!$F$9,Stand!K19*Inittialize!$F$10,Stand!K20*Inittialize!$F$11,Stand!K21*Inittialize!$F$12)),HS!K11)</f>
        <v>-0.87755699469359572</v>
      </c>
    </row>
    <row r="12" spans="1:21" x14ac:dyDescent="0.3">
      <c r="A12">
        <v>13</v>
      </c>
      <c r="B12">
        <f>IF(Rules!$B$7=Rules!$D$7,2*(SUM(Stand!B13*Inittialize!$F$3,Stand!B14*Inittialize!$F$4,Stand!B15*Inittialize!$F$5,Stand!B16*Inittialize!$F$6,Stand!B17*Inittialize!$F$7,Stand!B18*Inittialize!$F$8,Stand!B19*Inittialize!$F$9,Stand!B20*Inittialize!$F$10,Stand!B21*Inittialize!$F$11,Stand!B22*Inittialize!$F$12)),HS!B12)</f>
        <v>-1.0138272431203434</v>
      </c>
      <c r="C12">
        <f>IF(Rules!$B$7=Rules!$D$7,2*(SUM(Stand!C13*Inittialize!$F$3,Stand!C14*Inittialize!$F$4,Stand!C15*Inittialize!$F$5,Stand!C16*Inittialize!$F$6,Stand!C17*Inittialize!$F$7,Stand!C18*Inittialize!$F$8,Stand!C19*Inittialize!$F$9,Stand!C20*Inittialize!$F$10,Stand!C21*Inittialize!$F$11,Stand!C22*Inittialize!$F$12)),HS!C12)</f>
        <v>-0.61558247543954114</v>
      </c>
      <c r="D12">
        <f>IF(Rules!$B$7=Rules!$D$7,2*(SUM(Stand!D13*Inittialize!$F$3,Stand!D14*Inittialize!$F$4,Stand!D15*Inittialize!$F$5,Stand!D16*Inittialize!$F$6,Stand!D17*Inittialize!$F$7,Stand!D18*Inittialize!$F$8,Stand!D19*Inittialize!$F$9,Stand!D20*Inittialize!$F$10,Stand!D21*Inittialize!$F$11,Stand!D22*Inittialize!$F$12)),HS!D12)</f>
        <v>-0.58242022586760178</v>
      </c>
      <c r="E12">
        <f>IF(Rules!$B$7=Rules!$D$7,2*(SUM(Stand!E13*Inittialize!$F$3,Stand!E14*Inittialize!$F$4,Stand!E15*Inittialize!$F$5,Stand!E16*Inittialize!$F$6,Stand!E17*Inittialize!$F$7,Stand!E18*Inittialize!$F$8,Stand!E19*Inittialize!$F$9,Stand!E20*Inittialize!$F$10,Stand!E21*Inittialize!$F$11,Stand!E22*Inittialize!$F$12)),HS!E12)</f>
        <v>-0.54844801279862865</v>
      </c>
      <c r="F12">
        <f>IF(OR(Rules!$B26=Rules!D26,Rules!$B$7=Rules!$D$7),2*(SUM(Stand!F13*Inittialize!$F$3,Stand!F14*Inittialize!$F$4,Stand!F15*Inittialize!$F$5,Stand!F16*Inittialize!$F$6,Stand!F17*Inittialize!$F$7,Stand!F18*Inittialize!$F$8,Stand!F19*Inittialize!$F$9,Stand!F20*Inittialize!$F$10,Stand!F21*Inittialize!$F$11,Stand!F22*Inittialize!$F$12)),HS!F12)</f>
        <v>-0.51466654487787844</v>
      </c>
      <c r="G12">
        <f>IF(OR(Rules!$B26=Rules!D26,Rules!$B$7=Rules!$D$7),2*(SUM(Stand!G13*Inittialize!$F$3,Stand!G14*Inittialize!$F$4,Stand!G15*Inittialize!$F$5,Stand!G16*Inittialize!$F$6,Stand!G17*Inittialize!$F$7,Stand!G18*Inittialize!$F$8,Stand!G19*Inittialize!$F$9,Stand!G20*Inittialize!$F$10,Stand!G21*Inittialize!$F$11,Stand!G22*Inittialize!$F$12)),HS!G12)</f>
        <v>-0.47125255122592768</v>
      </c>
      <c r="H12">
        <f>IF(Rules!$B$7=Rules!$D$7,2*(SUM(Stand!H13*Inittialize!$F$3,Stand!H14*Inittialize!$F$4,Stand!H15*Inittialize!$F$5,Stand!H16*Inittialize!$F$6,Stand!H17*Inittialize!$F$7,Stand!H18*Inittialize!$F$8,Stand!H19*Inittialize!$F$9,Stand!H20*Inittialize!$F$10,Stand!H21*Inittialize!$F$11,Stand!H22*Inittialize!$F$12)),HS!H12)</f>
        <v>-0.58742313134181745</v>
      </c>
      <c r="I12">
        <f>IF(Rules!$B$7=Rules!$D$7,2*(SUM(Stand!I13*Inittialize!$F$3,Stand!I14*Inittialize!$F$4,Stand!I15*Inittialize!$F$5,Stand!I16*Inittialize!$F$6,Stand!I17*Inittialize!$F$7,Stand!I18*Inittialize!$F$8,Stand!I19*Inittialize!$F$9,Stand!I20*Inittialize!$F$10,Stand!I21*Inittialize!$F$11,Stand!I22*Inittialize!$F$12)),HS!I12)</f>
        <v>-0.69096589044609491</v>
      </c>
      <c r="J12">
        <f>IF(Rules!$B$7=Rules!$D$7,2*(SUM(Stand!J13*Inittialize!$F$3,Stand!J14*Inittialize!$F$4,Stand!J15*Inittialize!$F$5,Stand!J16*Inittialize!$F$6,Stand!J17*Inittialize!$F$7,Stand!J18*Inittialize!$F$8,Stand!J19*Inittialize!$F$9,Stand!J20*Inittialize!$F$10,Stand!J21*Inittialize!$F$11,Stand!J22*Inittialize!$F$12)),HS!J12)</f>
        <v>-0.80779028549054743</v>
      </c>
      <c r="K12">
        <f>IF(Rules!$B$7=Rules!$D$7,2*(SUM(Stand!K13*Inittialize!$F$3,Stand!K14*Inittialize!$F$4,Stand!K15*Inittialize!$F$5,Stand!K16*Inittialize!$F$6,Stand!K17*Inittialize!$F$7,Stand!K18*Inittialize!$F$8,Stand!K19*Inittialize!$F$9,Stand!K20*Inittialize!$F$10,Stand!K21*Inittialize!$F$11,Stand!K22*Inittialize!$F$12)),HS!K12)</f>
        <v>-0.9428213259605801</v>
      </c>
    </row>
    <row r="13" spans="1:21" x14ac:dyDescent="0.3">
      <c r="A13">
        <v>14</v>
      </c>
      <c r="B13">
        <f>IF(Rules!$B$7=Rules!$D$7,2*(SUM(Stand!B14*Inittialize!$F$3,Stand!B15*Inittialize!$F$4,Stand!B16*Inittialize!$F$5,Stand!B17*Inittialize!$F$6,Stand!B18*Inittialize!$F$7,Stand!B19*Inittialize!$F$8,Stand!B20*Inittialize!$F$9,Stand!B21*Inittialize!$F$10,Stand!B22*Inittialize!$F$11,Stand!B23*Inittialize!$F$12)),HS!B13)</f>
        <v>-1.0790915743873279</v>
      </c>
      <c r="C13">
        <f>IF(Rules!$B$7=Rules!$D$7,2*(SUM(Stand!C14*Inittialize!$F$3,Stand!C15*Inittialize!$F$4,Stand!C16*Inittialize!$F$5,Stand!C17*Inittialize!$F$6,Stand!C18*Inittialize!$F$7,Stand!C19*Inittialize!$F$8,Stand!C20*Inittialize!$F$9,Stand!C21*Inittialize!$F$10,Stand!C22*Inittialize!$F$11,Stand!C23*Inittialize!$F$12)),HS!C13)</f>
        <v>-0.72438497894580611</v>
      </c>
      <c r="D13">
        <f>IF(Rules!$B$7=Rules!$D$7,2*(SUM(Stand!D14*Inittialize!$F$3,Stand!D15*Inittialize!$F$4,Stand!D16*Inittialize!$F$5,Stand!D17*Inittialize!$F$6,Stand!D18*Inittialize!$F$7,Stand!D19*Inittialize!$F$8,Stand!D20*Inittialize!$F$9,Stand!D21*Inittialize!$F$10,Stand!D22*Inittialize!$F$11,Stand!D23*Inittialize!$F$12)),HS!D13)</f>
        <v>-0.69745865213903047</v>
      </c>
      <c r="E13">
        <f>IF(Rules!$B$7=Rules!$D$7,2*(SUM(Stand!E14*Inittialize!$F$3,Stand!E15*Inittialize!$F$4,Stand!E16*Inittialize!$F$5,Stand!E17*Inittialize!$F$6,Stand!E18*Inittialize!$F$7,Stand!E19*Inittialize!$F$8,Stand!E20*Inittialize!$F$9,Stand!E21*Inittialize!$F$10,Stand!E22*Inittialize!$F$11,Stand!E23*Inittialize!$F$12)),HS!E13)</f>
        <v>-0.66982291910710345</v>
      </c>
      <c r="F13">
        <f>IF(OR(Rules!$B26=Rules!D26,Rules!$B$7=Rules!$D$7),2*(SUM(Stand!F14*Inittialize!$F$3,Stand!F15*Inittialize!$F$4,Stand!F16*Inittialize!$F$5,Stand!F17*Inittialize!$F$6,Stand!F18*Inittialize!$F$7,Stand!F19*Inittialize!$F$8,Stand!F20*Inittialize!$F$9,Stand!F21*Inittialize!$F$10,Stand!F22*Inittialize!$F$11,Stand!F23*Inittialize!$F$12)),HS!F13)</f>
        <v>-0.64279075090318993</v>
      </c>
      <c r="G13">
        <f>IF(OR(Rules!$B26=Rules!D26,Rules!$B$7=Rules!$D$7),2*(SUM(Stand!G14*Inittialize!$F$3,Stand!G15*Inittialize!$F$4,Stand!G16*Inittialize!$F$5,Stand!G17*Inittialize!$F$6,Stand!G18*Inittialize!$F$7,Stand!G19*Inittialize!$F$8,Stand!G20*Inittialize!$F$9,Stand!G21*Inittialize!$F$10,Stand!G22*Inittialize!$F$11,Stand!G23*Inittialize!$F$12)),HS!G13)</f>
        <v>-0.60145270263669626</v>
      </c>
      <c r="H13">
        <f>IF(Rules!$B$7=Rules!$D$7,2*(SUM(Stand!H14*Inittialize!$F$3,Stand!H15*Inittialize!$F$4,Stand!H16*Inittialize!$F$5,Stand!H17*Inittialize!$F$6,Stand!H18*Inittialize!$F$7,Stand!H19*Inittialize!$F$8,Stand!H20*Inittialize!$F$9,Stand!H21*Inittialize!$F$10,Stand!H22*Inittialize!$F$11,Stand!H23*Inittialize!$F$12)),HS!H13)</f>
        <v>-0.66813464160690472</v>
      </c>
      <c r="I13">
        <f>IF(Rules!$B$7=Rules!$D$7,2*(SUM(Stand!I14*Inittialize!$F$3,Stand!I15*Inittialize!$F$4,Stand!I16*Inittialize!$F$5,Stand!I17*Inittialize!$F$6,Stand!I18*Inittialize!$F$7,Stand!I19*Inittialize!$F$8,Stand!I20*Inittialize!$F$9,Stand!I21*Inittialize!$F$10,Stand!I22*Inittialize!$F$11,Stand!I23*Inittialize!$F$12)),HS!I13)</f>
        <v>-0.76627088806184607</v>
      </c>
      <c r="J13">
        <f>IF(Rules!$B$7=Rules!$D$7,2*(SUM(Stand!J14*Inittialize!$F$3,Stand!J15*Inittialize!$F$4,Stand!J16*Inittialize!$F$5,Stand!J17*Inittialize!$F$6,Stand!J18*Inittialize!$F$7,Stand!J19*Inittialize!$F$8,Stand!J20*Inittialize!$F$9,Stand!J21*Inittialize!$F$10,Stand!J22*Inittialize!$F$11,Stand!J23*Inittialize!$F$12)),HS!J13)</f>
        <v>-0.87807494993191515</v>
      </c>
      <c r="K13">
        <f>IF(Rules!$B$7=Rules!$D$7,2*(SUM(Stand!K14*Inittialize!$F$3,Stand!K15*Inittialize!$F$4,Stand!K16*Inittialize!$F$5,Stand!K17*Inittialize!$F$6,Stand!K18*Inittialize!$F$7,Stand!K19*Inittialize!$F$8,Stand!K20*Inittialize!$F$9,Stand!K21*Inittialize!$F$10,Stand!K22*Inittialize!$F$11,Stand!K23*Inittialize!$F$12)),HS!K13)</f>
        <v>-1.0080856572275645</v>
      </c>
    </row>
    <row r="14" spans="1:21" x14ac:dyDescent="0.3">
      <c r="A14">
        <v>15</v>
      </c>
      <c r="B14">
        <f>IF(Rules!$B$7=Rules!$D$7,2*(SUM(Stand!B15*Inittialize!$F$3,Stand!B16*Inittialize!$F$4,Stand!B17*Inittialize!$F$5,Stand!B18*Inittialize!$F$6,Stand!B19*Inittialize!$F$7,Stand!B20*Inittialize!$F$8,Stand!B21*Inittialize!$F$9,Stand!B22*Inittialize!$F$10,Stand!B23*Inittialize!$F$11,Stand!B24*Inittialize!$F$12)),HS!B14)</f>
        <v>-1.1443559056543122</v>
      </c>
      <c r="C14">
        <f>IF(Rules!$B$7=Rules!$D$7,2*(SUM(Stand!C15*Inittialize!$F$3,Stand!C16*Inittialize!$F$4,Stand!C17*Inittialize!$F$5,Stand!C18*Inittialize!$F$6,Stand!C19*Inittialize!$F$7,Stand!C20*Inittialize!$F$8,Stand!C21*Inittialize!$F$9,Stand!C22*Inittialize!$F$10,Stand!C23*Inittialize!$F$11,Stand!C24*Inittialize!$F$12)),HS!C14)</f>
        <v>-0.83318748245207119</v>
      </c>
      <c r="D14">
        <f>IF(Rules!$B$7=Rules!$D$7,2*(SUM(Stand!D15*Inittialize!$F$3,Stand!D16*Inittialize!$F$4,Stand!D17*Inittialize!$F$5,Stand!D18*Inittialize!$F$6,Stand!D19*Inittialize!$F$7,Stand!D20*Inittialize!$F$8,Stand!D21*Inittialize!$F$9,Stand!D22*Inittialize!$F$10,Stand!D23*Inittialize!$F$11,Stand!D24*Inittialize!$F$12)),HS!D14)</f>
        <v>-0.81249707841045926</v>
      </c>
      <c r="E14">
        <f>IF(Rules!$B$7=Rules!$D$7,2*(SUM(Stand!E15*Inittialize!$F$3,Stand!E16*Inittialize!$F$4,Stand!E17*Inittialize!$F$5,Stand!E18*Inittialize!$F$6,Stand!E19*Inittialize!$F$7,Stand!E20*Inittialize!$F$8,Stand!E21*Inittialize!$F$9,Stand!E22*Inittialize!$F$10,Stand!E23*Inittialize!$F$11,Stand!E24*Inittialize!$F$12)),HS!E14)</f>
        <v>-0.79119782541557815</v>
      </c>
      <c r="F14">
        <f>IF(OR(Rules!$B26=Rules!D26,Rules!$B$7=Rules!$D$7),2*(SUM(Stand!F15*Inittialize!$F$3,Stand!F16*Inittialize!$F$4,Stand!F17*Inittialize!$F$5,Stand!F18*Inittialize!$F$6,Stand!F19*Inittialize!$F$7,Stand!F20*Inittialize!$F$8,Stand!F21*Inittialize!$F$9,Stand!F22*Inittialize!$F$10,Stand!F23*Inittialize!$F$11,Stand!F24*Inittialize!$F$12)),HS!F14)</f>
        <v>-0.77091495692850143</v>
      </c>
      <c r="G14">
        <f>IF(OR(Rules!$B26=Rules!D26,Rules!$B$7=Rules!$D$7),2*(SUM(Stand!G15*Inittialize!$F$3,Stand!G16*Inittialize!$F$4,Stand!G17*Inittialize!$F$5,Stand!G18*Inittialize!$F$6,Stand!G19*Inittialize!$F$7,Stand!G20*Inittialize!$F$8,Stand!G21*Inittialize!$F$9,Stand!G22*Inittialize!$F$10,Stand!G23*Inittialize!$F$11,Stand!G24*Inittialize!$F$12)),HS!G14)</f>
        <v>-0.73165285404746472</v>
      </c>
      <c r="H14">
        <f>IF(Rules!$B$7=Rules!$D$7,2*(SUM(Stand!H15*Inittialize!$F$3,Stand!H16*Inittialize!$F$4,Stand!H17*Inittialize!$F$5,Stand!H18*Inittialize!$F$6,Stand!H19*Inittialize!$F$7,Stand!H20*Inittialize!$F$8,Stand!H21*Inittialize!$F$9,Stand!H22*Inittialize!$F$10,Stand!H23*Inittialize!$F$11,Stand!H24*Inittialize!$F$12)),HS!H14)</f>
        <v>-0.74884615187199177</v>
      </c>
      <c r="I14">
        <f>IF(Rules!$B$7=Rules!$D$7,2*(SUM(Stand!I15*Inittialize!$F$3,Stand!I16*Inittialize!$F$4,Stand!I17*Inittialize!$F$5,Stand!I18*Inittialize!$F$6,Stand!I19*Inittialize!$F$7,Stand!I20*Inittialize!$F$8,Stand!I21*Inittialize!$F$9,Stand!I22*Inittialize!$F$10,Stand!I23*Inittialize!$F$11,Stand!I24*Inittialize!$F$12)),HS!I14)</f>
        <v>-0.84157588567759722</v>
      </c>
      <c r="J14">
        <f>IF(Rules!$B$7=Rules!$D$7,2*(SUM(Stand!J15*Inittialize!$F$3,Stand!J16*Inittialize!$F$4,Stand!J17*Inittialize!$F$5,Stand!J18*Inittialize!$F$6,Stand!J19*Inittialize!$F$7,Stand!J20*Inittialize!$F$8,Stand!J21*Inittialize!$F$9,Stand!J22*Inittialize!$F$10,Stand!J23*Inittialize!$F$11,Stand!J24*Inittialize!$F$12)),HS!J14)</f>
        <v>-0.94835961437328298</v>
      </c>
      <c r="K14">
        <f>IF(Rules!$B$7=Rules!$D$7,2*(SUM(Stand!K15*Inittialize!$F$3,Stand!K16*Inittialize!$F$4,Stand!K17*Inittialize!$F$5,Stand!K18*Inittialize!$F$6,Stand!K19*Inittialize!$F$7,Stand!K20*Inittialize!$F$8,Stand!K21*Inittialize!$F$9,Stand!K22*Inittialize!$F$10,Stand!K23*Inittialize!$F$11,Stand!K24*Inittialize!$F$12)),HS!K14)</f>
        <v>-1.0733499884945488</v>
      </c>
    </row>
    <row r="15" spans="1:21" x14ac:dyDescent="0.3">
      <c r="A15">
        <v>16</v>
      </c>
      <c r="B15">
        <f>IF(Rules!$B$7=Rules!$D$7,2*(SUM(Stand!B16*Inittialize!$F$3,Stand!B17*Inittialize!$F$4,Stand!B18*Inittialize!$F$5,Stand!B19*Inittialize!$F$6,Stand!B20*Inittialize!$F$7,Stand!B21*Inittialize!$F$8,Stand!B22*Inittialize!$F$9,Stand!B23*Inittialize!$F$10,Stand!B24*Inittialize!$F$11,Stand!B25*Inittialize!$F$12)),HS!B15)</f>
        <v>-1.2096202369212965</v>
      </c>
      <c r="C15">
        <f>IF(Rules!$B$7=Rules!$D$7,2*(SUM(Stand!C16*Inittialize!$F$3,Stand!C17*Inittialize!$F$4,Stand!C18*Inittialize!$F$5,Stand!C19*Inittialize!$F$6,Stand!C20*Inittialize!$F$7,Stand!C21*Inittialize!$F$8,Stand!C22*Inittialize!$F$9,Stand!C23*Inittialize!$F$10,Stand!C24*Inittialize!$F$11,Stand!C25*Inittialize!$F$12)),HS!C15)</f>
        <v>-0.94198998595833627</v>
      </c>
      <c r="D15">
        <f>IF(Rules!$B$7=Rules!$D$7,2*(SUM(Stand!D16*Inittialize!$F$3,Stand!D17*Inittialize!$F$4,Stand!D18*Inittialize!$F$5,Stand!D19*Inittialize!$F$6,Stand!D20*Inittialize!$F$7,Stand!D21*Inittialize!$F$8,Stand!D22*Inittialize!$F$9,Stand!D23*Inittialize!$F$10,Stand!D24*Inittialize!$F$11,Stand!D25*Inittialize!$F$12)),HS!D15)</f>
        <v>-0.92753550468188795</v>
      </c>
      <c r="E15">
        <f>IF(Rules!$B$7=Rules!$D$7,2*(SUM(Stand!E16*Inittialize!$F$3,Stand!E17*Inittialize!$F$4,Stand!E18*Inittialize!$F$5,Stand!E19*Inittialize!$F$6,Stand!E20*Inittialize!$F$7,Stand!E21*Inittialize!$F$8,Stand!E22*Inittialize!$F$9,Stand!E23*Inittialize!$F$10,Stand!E24*Inittialize!$F$11,Stand!E25*Inittialize!$F$12)),HS!E15)</f>
        <v>-0.91257273172405284</v>
      </c>
      <c r="F15">
        <f>IF(OR(Rules!$B26=Rules!D26,Rules!$B$7=Rules!$D$7),2*(SUM(Stand!F16*Inittialize!$F$3,Stand!F17*Inittialize!$F$4,Stand!F18*Inittialize!$F$5,Stand!F19*Inittialize!$F$6,Stand!F20*Inittialize!$F$7,Stand!F21*Inittialize!$F$8,Stand!F22*Inittialize!$F$9,Stand!F23*Inittialize!$F$10,Stand!F24*Inittialize!$F$11,Stand!F25*Inittialize!$F$12)),HS!F15)</f>
        <v>-0.89903916295381292</v>
      </c>
      <c r="G15">
        <f>IF(OR(Rules!$B26=Rules!D26,Rules!$B$7=Rules!$D$7),2*(SUM(Stand!G16*Inittialize!$F$3,Stand!G17*Inittialize!$F$4,Stand!G18*Inittialize!$F$5,Stand!G19*Inittialize!$F$6,Stand!G20*Inittialize!$F$7,Stand!G21*Inittialize!$F$8,Stand!G22*Inittialize!$F$9,Stand!G23*Inittialize!$F$10,Stand!G24*Inittialize!$F$11,Stand!G25*Inittialize!$F$12)),HS!G15)</f>
        <v>-0.86185300545823329</v>
      </c>
      <c r="H15">
        <f>IF(Rules!$B$7=Rules!$D$7,2*(SUM(Stand!H16*Inittialize!$F$3,Stand!H17*Inittialize!$F$4,Stand!H18*Inittialize!$F$5,Stand!H19*Inittialize!$F$6,Stand!H20*Inittialize!$F$7,Stand!H21*Inittialize!$F$8,Stand!H22*Inittialize!$F$9,Stand!H23*Inittialize!$F$10,Stand!H24*Inittialize!$F$11,Stand!H25*Inittialize!$F$12)),HS!H15)</f>
        <v>-0.82955766213707893</v>
      </c>
      <c r="I15">
        <f>IF(Rules!$B$7=Rules!$D$7,2*(SUM(Stand!I16*Inittialize!$F$3,Stand!I17*Inittialize!$F$4,Stand!I18*Inittialize!$F$5,Stand!I19*Inittialize!$F$6,Stand!I20*Inittialize!$F$7,Stand!I21*Inittialize!$F$8,Stand!I22*Inittialize!$F$9,Stand!I23*Inittialize!$F$10,Stand!I24*Inittialize!$F$11,Stand!I25*Inittialize!$F$12)),HS!I15)</f>
        <v>-0.91688088329334838</v>
      </c>
      <c r="J15">
        <f>IF(Rules!$B$7=Rules!$D$7,2*(SUM(Stand!J16*Inittialize!$F$3,Stand!J17*Inittialize!$F$4,Stand!J18*Inittialize!$F$5,Stand!J19*Inittialize!$F$6,Stand!J20*Inittialize!$F$7,Stand!J21*Inittialize!$F$8,Stand!J22*Inittialize!$F$9,Stand!J23*Inittialize!$F$10,Stand!J24*Inittialize!$F$11,Stand!J25*Inittialize!$F$12)),HS!J15)</f>
        <v>-1.0186442788146506</v>
      </c>
      <c r="K15">
        <f>IF(Rules!$B$7=Rules!$D$7,2*(SUM(Stand!K16*Inittialize!$F$3,Stand!K17*Inittialize!$F$4,Stand!K18*Inittialize!$F$5,Stand!K19*Inittialize!$F$6,Stand!K20*Inittialize!$F$7,Stand!K21*Inittialize!$F$8,Stand!K22*Inittialize!$F$9,Stand!K23*Inittialize!$F$10,Stand!K24*Inittialize!$F$11,Stand!K25*Inittialize!$F$12)),HS!K15)</f>
        <v>-1.1386143197615333</v>
      </c>
    </row>
    <row r="16" spans="1:21" x14ac:dyDescent="0.3">
      <c r="A16">
        <v>17</v>
      </c>
      <c r="B16">
        <f>IF(Rules!$B$7=Rules!$D$7,2*(SUM(Stand!B17*Inittialize!$F$3,Stand!B18*Inittialize!$F$4,Stand!B19*Inittialize!$F$5,Stand!B20*Inittialize!$F$6,Stand!B21*Inittialize!$F$7,Stand!B22*Inittialize!$F$8,Stand!B23*Inittialize!$F$9,Stand!B24*Inittialize!$F$10,Stand!B25*Inittialize!$F$11,Stand!B26*Inittialize!$F$12)),HS!B16)</f>
        <v>-1.292026774114837</v>
      </c>
      <c r="C16">
        <f>IF(Rules!$B$7=Rules!$D$7,2*(SUM(Stand!C17*Inittialize!$F$3,Stand!C18*Inittialize!$F$4,Stand!C19*Inittialize!$F$5,Stand!C20*Inittialize!$F$6,Stand!C21*Inittialize!$F$7,Stand!C22*Inittialize!$F$8,Stand!C23*Inittialize!$F$9,Stand!C24*Inittialize!$F$10,Stand!C25*Inittialize!$F$11,Stand!C26*Inittialize!$F$12)),HS!C16)</f>
        <v>-1.0723015878534836</v>
      </c>
      <c r="D16">
        <f>IF(Rules!$B$7=Rules!$D$7,2*(SUM(Stand!D17*Inittialize!$F$3,Stand!D18*Inittialize!$F$4,Stand!D19*Inittialize!$F$5,Stand!D20*Inittialize!$F$6,Stand!D21*Inittialize!$F$7,Stand!D22*Inittialize!$F$8,Stand!D23*Inittialize!$F$9,Stand!D24*Inittialize!$F$10,Stand!D25*Inittialize!$F$11,Stand!D26*Inittialize!$F$12)),HS!D16)</f>
        <v>-1.0633483906165688</v>
      </c>
      <c r="E16">
        <f>IF(Rules!$B$7=Rules!$D$7,2*(SUM(Stand!E17*Inittialize!$F$3,Stand!E18*Inittialize!$F$4,Stand!E19*Inittialize!$F$5,Stand!E20*Inittialize!$F$6,Stand!E21*Inittialize!$F$7,Stand!E22*Inittialize!$F$8,Stand!E23*Inittialize!$F$9,Stand!E24*Inittialize!$F$10,Stand!E25*Inittialize!$F$11,Stand!E26*Inittialize!$F$12)),HS!E16)</f>
        <v>-1.0540229820093887</v>
      </c>
      <c r="F16">
        <f>IF(OR(Rules!$B26=Rules!D26,Rules!$B$7=Rules!$D$7),2*(SUM(Stand!F17*Inittialize!$F$3,Stand!F18*Inittialize!$F$4,Stand!F19*Inittialize!$F$5,Stand!F20*Inittialize!$F$6,Stand!F21*Inittialize!$F$7,Stand!F22*Inittialize!$F$8,Stand!F23*Inittialize!$F$9,Stand!F24*Inittialize!$F$10,Stand!F25*Inittialize!$F$11,Stand!F26*Inittialize!$F$12)),HS!F16)</f>
        <v>-1.0459712590207477</v>
      </c>
      <c r="G16">
        <f>IF(OR(Rules!$B26=Rules!D26,Rules!$B$7=Rules!$D$7),2*(SUM(Stand!G17*Inittialize!$F$3,Stand!G18*Inittialize!$F$4,Stand!G19*Inittialize!$F$5,Stand!G20*Inittialize!$F$6,Stand!G21*Inittialize!$F$7,Stand!G22*Inittialize!$F$8,Stand!G23*Inittialize!$F$9,Stand!G24*Inittialize!$F$10,Stand!G25*Inittialize!$F$11,Stand!G26*Inittialize!$F$12)),HS!G16)</f>
        <v>-1.0175051840233629</v>
      </c>
      <c r="H16">
        <f>IF(Rules!$B$7=Rules!$D$7,2*(SUM(Stand!H17*Inittialize!$F$3,Stand!H18*Inittialize!$F$4,Stand!H19*Inittialize!$F$5,Stand!H20*Inittialize!$F$6,Stand!H21*Inittialize!$F$7,Stand!H22*Inittialize!$F$8,Stand!H23*Inittialize!$F$9,Stand!H24*Inittialize!$F$10,Stand!H25*Inittialize!$F$11,Stand!H26*Inittialize!$F$12)),HS!H16)</f>
        <v>-0.96697166375512589</v>
      </c>
      <c r="I16">
        <f>IF(Rules!$B$7=Rules!$D$7,2*(SUM(Stand!I17*Inittialize!$F$3,Stand!I18*Inittialize!$F$4,Stand!I19*Inittialize!$F$5,Stand!I20*Inittialize!$F$6,Stand!I21*Inittialize!$F$7,Stand!I22*Inittialize!$F$8,Stand!I23*Inittialize!$F$9,Stand!I24*Inittialize!$F$10,Stand!I25*Inittialize!$F$11,Stand!I26*Inittialize!$F$12)),HS!I16)</f>
        <v>-1.0119653492858949</v>
      </c>
      <c r="J16">
        <f>IF(Rules!$B$7=Rules!$D$7,2*(SUM(Stand!J17*Inittialize!$F$3,Stand!J18*Inittialize!$F$4,Stand!J19*Inittialize!$F$5,Stand!J20*Inittialize!$F$6,Stand!J21*Inittialize!$F$7,Stand!J22*Inittialize!$F$8,Stand!J23*Inittialize!$F$9,Stand!J24*Inittialize!$F$10,Stand!J25*Inittialize!$F$11,Stand!J26*Inittialize!$F$12)),HS!J16)</f>
        <v>-1.1073897804076942</v>
      </c>
      <c r="K16">
        <f>IF(Rules!$B$7=Rules!$D$7,2*(SUM(Stand!K17*Inittialize!$F$3,Stand!K18*Inittialize!$F$4,Stand!K19*Inittialize!$F$5,Stand!K20*Inittialize!$F$6,Stand!K21*Inittialize!$F$7,Stand!K22*Inittialize!$F$8,Stand!K23*Inittialize!$F$9,Stand!K24*Inittialize!$F$10,Stand!K25*Inittialize!$F$11,Stand!K26*Inittialize!$F$12)),HS!K16)</f>
        <v>-1.2210208569550736</v>
      </c>
    </row>
    <row r="17" spans="1:11" x14ac:dyDescent="0.3">
      <c r="A17">
        <v>18</v>
      </c>
      <c r="B17">
        <f>IF(Rules!$B$7=Rules!$D$7,2*(SUM(Stand!B18*Inittialize!$F$3,Stand!B19*Inittialize!$F$4,Stand!B20*Inittialize!$F$5,Stand!B21*Inittialize!$F$6,Stand!B22*Inittialize!$F$7,Stand!B23*Inittialize!$F$8,Stand!B24*Inittialize!$F$9,Stand!B25*Inittialize!$F$10,Stand!B26*Inittialize!$F$11,Stand!B27*Inittialize!$F$12)),HS!B17)</f>
        <v>-1.4087177231614891</v>
      </c>
      <c r="C17">
        <f>IF(Rules!$B$7=Rules!$D$7,2*(SUM(Stand!C18*Inittialize!$F$3,Stand!C19*Inittialize!$F$4,Stand!C20*Inittialize!$F$5,Stand!C21*Inittialize!$F$6,Stand!C22*Inittialize!$F$7,Stand!C23*Inittialize!$F$8,Stand!C24*Inittialize!$F$9,Stand!C25*Inittialize!$F$10,Stand!C26*Inittialize!$F$11,Stand!C27*Inittialize!$F$12)),HS!C17)</f>
        <v>-1.2448772651182356</v>
      </c>
      <c r="D17">
        <f>IF(Rules!$B$7=Rules!$D$7,2*(SUM(Stand!D18*Inittialize!$F$3,Stand!D19*Inittialize!$F$4,Stand!D20*Inittialize!$F$5,Stand!D21*Inittialize!$F$6,Stand!D22*Inittialize!$F$7,Stand!D23*Inittialize!$F$8,Stand!D24*Inittialize!$F$9,Stand!D25*Inittialize!$F$10,Stand!D26*Inittialize!$F$11,Stand!D27*Inittialize!$F$12)),HS!D17)</f>
        <v>-1.2400099402844629</v>
      </c>
      <c r="E17">
        <f>IF(Rules!$B$7=Rules!$D$7,2*(SUM(Stand!E18*Inittialize!$F$3,Stand!E19*Inittialize!$F$4,Stand!E20*Inittialize!$F$5,Stand!E21*Inittialize!$F$6,Stand!E22*Inittialize!$F$7,Stand!E23*Inittialize!$F$8,Stand!E24*Inittialize!$F$9,Stand!E25*Inittialize!$F$10,Stand!E26*Inittialize!$F$11,Stand!E27*Inittialize!$F$12)),HS!E17)</f>
        <v>-1.2349236646551558</v>
      </c>
      <c r="F17">
        <f>IF(OR(Rules!$B26=Rules!D26,Rules!$B$7=Rules!$D$7),2*(SUM(Stand!F18*Inittialize!$F$3,Stand!F19*Inittialize!$F$4,Stand!F20*Inittialize!$F$5,Stand!F21*Inittialize!$F$6,Stand!F22*Inittialize!$F$7,Stand!F23*Inittialize!$F$8,Stand!F24*Inittialize!$F$9,Stand!F25*Inittialize!$F$10,Stand!F26*Inittialize!$F$11,Stand!F27*Inittialize!$F$12)),HS!F17)</f>
        <v>-1.2305191351709288</v>
      </c>
      <c r="G17">
        <f>IF(OR(Rules!$B26=Rules!D26,Rules!$B$7=Rules!$D$7),2*(SUM(Stand!G18*Inittialize!$F$3,Stand!G19*Inittialize!$F$4,Stand!G20*Inittialize!$F$5,Stand!G21*Inittialize!$F$6,Stand!G22*Inittialize!$F$7,Stand!G23*Inittialize!$F$8,Stand!G24*Inittialize!$F$9,Stand!G25*Inittialize!$F$10,Stand!G26*Inittialize!$F$11,Stand!G27*Inittialize!$F$12)),HS!G17)</f>
        <v>-1.214958094184424</v>
      </c>
      <c r="H17">
        <f>IF(Rules!$B$7=Rules!$D$7,2*(SUM(Stand!H18*Inittialize!$F$3,Stand!H19*Inittialize!$F$4,Stand!H20*Inittialize!$F$5,Stand!H21*Inittialize!$F$6,Stand!H22*Inittialize!$F$7,Stand!H23*Inittialize!$F$8,Stand!H24*Inittialize!$F$9,Stand!H25*Inittialize!$F$10,Stand!H26*Inittialize!$F$11,Stand!H27*Inittialize!$F$12)),HS!H17)</f>
        <v>-1.1822876894992107</v>
      </c>
      <c r="I17">
        <f>IF(Rules!$B$7=Rules!$D$7,2*(SUM(Stand!I18*Inittialize!$F$3,Stand!I19*Inittialize!$F$4,Stand!I20*Inittialize!$F$5,Stand!I21*Inittialize!$F$6,Stand!I22*Inittialize!$F$7,Stand!I23*Inittialize!$F$8,Stand!I24*Inittialize!$F$9,Stand!I25*Inittialize!$F$10,Stand!I26*Inittialize!$F$11,Stand!I27*Inittialize!$F$12)),HS!I17)</f>
        <v>-1.1821117106119141</v>
      </c>
      <c r="J17">
        <f>IF(Rules!$B$7=Rules!$D$7,2*(SUM(Stand!J18*Inittialize!$F$3,Stand!J19*Inittialize!$F$4,Stand!J20*Inittialize!$F$5,Stand!J21*Inittialize!$F$6,Stand!J22*Inittialize!$F$7,Stand!J23*Inittialize!$F$8,Stand!J24*Inittialize!$F$9,Stand!J25*Inittialize!$F$10,Stand!J26*Inittialize!$F$11,Stand!J27*Inittialize!$F$12)),HS!J17)</f>
        <v>-1.2330569563040892</v>
      </c>
      <c r="K17">
        <f>IF(Rules!$B$7=Rules!$D$7,2*(SUM(Stand!K18*Inittialize!$F$3,Stand!K19*Inittialize!$F$4,Stand!K20*Inittialize!$F$5,Stand!K21*Inittialize!$F$6,Stand!K22*Inittialize!$F$7,Stand!K23*Inittialize!$F$8,Stand!K24*Inittialize!$F$9,Stand!K25*Inittialize!$F$10,Stand!K26*Inittialize!$F$11,Stand!K27*Inittialize!$F$12)),HS!K17)</f>
        <v>-1.3377118060017259</v>
      </c>
    </row>
    <row r="18" spans="1:11" x14ac:dyDescent="0.3">
      <c r="A18">
        <v>19</v>
      </c>
      <c r="B18">
        <f>IF(Rules!$B$7=Rules!$D$7,2*(SUM(Stand!B19*Inittialize!$F$3,Stand!B20*Inittialize!$F$4,Stand!B21*Inittialize!$F$5,Stand!B22*Inittialize!$F$6,Stand!B23*Inittialize!$F$7,Stand!B24*Inittialize!$F$8,Stand!B25*Inittialize!$F$9,Stand!B26*Inittialize!$F$10,Stand!B27*Inittialize!$F$11,Stand!B28*Inittialize!$F$12)),HS!B18)</f>
        <v>-1.5596930840612537</v>
      </c>
      <c r="C18">
        <f>IF(Rules!$B$7=Rules!$D$7,2*(SUM(Stand!C19*Inittialize!$F$3,Stand!C20*Inittialize!$F$4,Stand!C21*Inittialize!$F$5,Stand!C22*Inittialize!$F$6,Stand!C23*Inittialize!$F$7,Stand!C24*Inittialize!$F$8,Stand!C25*Inittialize!$F$9,Stand!C26*Inittialize!$F$10,Stand!C27*Inittialize!$F$11,Stand!C28*Inittialize!$F$12)),HS!C18)</f>
        <v>-1.4581549091214032</v>
      </c>
      <c r="D18">
        <f>IF(Rules!$B$7=Rules!$D$7,2*(SUM(Stand!D19*Inittialize!$F$3,Stand!D20*Inittialize!$F$4,Stand!D21*Inittialize!$F$5,Stand!D22*Inittialize!$F$6,Stand!D23*Inittialize!$F$7,Stand!D24*Inittialize!$F$8,Stand!D25*Inittialize!$F$9,Stand!D26*Inittialize!$F$10,Stand!D27*Inittialize!$F$11,Stand!D28*Inittialize!$F$12)),HS!D18)</f>
        <v>-1.4560657766841185</v>
      </c>
      <c r="E18">
        <f>IF(Rules!$B$7=Rules!$D$7,2*(SUM(Stand!E19*Inittialize!$F$3,Stand!E20*Inittialize!$F$4,Stand!E21*Inittialize!$F$5,Stand!E22*Inittialize!$F$6,Stand!E23*Inittialize!$F$7,Stand!E24*Inittialize!$F$8,Stand!E25*Inittialize!$F$9,Stand!E26*Inittialize!$F$10,Stand!E27*Inittialize!$F$11,Stand!E28*Inittialize!$F$12)),HS!E18)</f>
        <v>-1.4538742684747707</v>
      </c>
      <c r="F18">
        <f>IF(OR(Rules!$B26=Rules!D26,Rules!$B$7=Rules!$D$7),2*(SUM(Stand!F19*Inittialize!$F$3,Stand!F20*Inittialize!$F$4,Stand!F21*Inittialize!$F$5,Stand!F22*Inittialize!$F$6,Stand!F23*Inittialize!$F$7,Stand!F24*Inittialize!$F$8,Stand!F25*Inittialize!$F$9,Stand!F26*Inittialize!$F$10,Stand!F27*Inittialize!$F$11,Stand!F28*Inittialize!$F$12)),HS!F18)</f>
        <v>-1.4519825358110645</v>
      </c>
      <c r="G18">
        <f>IF(OR(Rules!$B26=Rules!D26,Rules!$B$7=Rules!$D$7),2*(SUM(Stand!G19*Inittialize!$F$3,Stand!G20*Inittialize!$F$4,Stand!G21*Inittialize!$F$5,Stand!G22*Inittialize!$F$6,Stand!G23*Inittialize!$F$7,Stand!G24*Inittialize!$F$8,Stand!G25*Inittialize!$F$9,Stand!G26*Inittialize!$F$10,Stand!G27*Inittialize!$F$11,Stand!G28*Inittialize!$F$12)),HS!G18)</f>
        <v>-1.4451084132286272</v>
      </c>
      <c r="H18">
        <f>IF(Rules!$B$7=Rules!$D$7,2*(SUM(Stand!H19*Inittialize!$F$3,Stand!H20*Inittialize!$F$4,Stand!H21*Inittialize!$F$5,Stand!H22*Inittialize!$F$6,Stand!H23*Inittialize!$F$7,Stand!H24*Inittialize!$F$8,Stand!H25*Inittialize!$F$9,Stand!H26*Inittialize!$F$10,Stand!H27*Inittialize!$F$11,Stand!H28*Inittialize!$F$12)),HS!H18)</f>
        <v>-1.4308994580766619</v>
      </c>
      <c r="I18">
        <f>IF(Rules!$B$7=Rules!$D$7,2*(SUM(Stand!I19*Inittialize!$F$3,Stand!I20*Inittialize!$F$4,Stand!I21*Inittialize!$F$5,Stand!I22*Inittialize!$F$6,Stand!I23*Inittialize!$F$7,Stand!I24*Inittialize!$F$8,Stand!I25*Inittialize!$F$9,Stand!I26*Inittialize!$F$10,Stand!I27*Inittialize!$F$11,Stand!I28*Inittialize!$F$12)),HS!I18)</f>
        <v>-1.4273199672714054</v>
      </c>
      <c r="J18">
        <f>IF(Rules!$B$7=Rules!$D$7,2*(SUM(Stand!J19*Inittialize!$F$3,Stand!J20*Inittialize!$F$4,Stand!J21*Inittialize!$F$5,Stand!J22*Inittialize!$F$6,Stand!J23*Inittialize!$F$7,Stand!J24*Inittialize!$F$8,Stand!J25*Inittialize!$F$9,Stand!J26*Inittialize!$F$10,Stand!J27*Inittialize!$F$11,Stand!J28*Inittialize!$F$12)),HS!J18)</f>
        <v>-1.4311487650837169</v>
      </c>
      <c r="K18">
        <f>IF(Rules!$B$7=Rules!$D$7,2*(SUM(Stand!K19*Inittialize!$F$3,Stand!K20*Inittialize!$F$4,Stand!K21*Inittialize!$F$5,Stand!K22*Inittialize!$F$6,Stand!K23*Inittialize!$F$7,Stand!K24*Inittialize!$F$8,Stand!K25*Inittialize!$F$9,Stand!K26*Inittialize!$F$10,Stand!K27*Inittialize!$F$11,Stand!K28*Inittialize!$F$12)),HS!K18)</f>
        <v>-1.4886871669014903</v>
      </c>
    </row>
    <row r="19" spans="1:11" x14ac:dyDescent="0.3">
      <c r="A19">
        <v>20</v>
      </c>
      <c r="B19">
        <f>IF(Rules!$B$7=Rules!$D$7,2*(SUM(Stand!B20*Inittialize!$F$3,Stand!B21*Inittialize!$F$4,Stand!B22*Inittialize!$F$5,Stand!B23*Inittialize!$F$6,Stand!B24*Inittialize!$F$7,Stand!B25*Inittialize!$F$8,Stand!B26*Inittialize!$F$9,Stand!B27*Inittialize!$F$10,Stand!B28*Inittialize!$F$11,Stand!B29*Inittialize!$F$12)),HS!B19)</f>
        <v>-1.7449528568141299</v>
      </c>
      <c r="C19">
        <f>IF(Rules!$B$7=Rules!$D$7,2*(SUM(Stand!C20*Inittialize!$F$3,Stand!C21*Inittialize!$F$4,Stand!C22*Inittialize!$F$5,Stand!C23*Inittialize!$F$6,Stand!C24*Inittialize!$F$7,Stand!C25*Inittialize!$F$8,Stand!C26*Inittialize!$F$9,Stand!C27*Inittialize!$F$10,Stand!C28*Inittialize!$F$11,Stand!C29*Inittialize!$F$12)),HS!C19)</f>
        <v>-1.7104605360778402</v>
      </c>
      <c r="D19">
        <f>IF(Rules!$B$7=Rules!$D$7,2*(SUM(Stand!D20*Inittialize!$F$3,Stand!D21*Inittialize!$F$4,Stand!D22*Inittialize!$F$5,Stand!D23*Inittialize!$F$6,Stand!D24*Inittialize!$F$7,Stand!D25*Inittialize!$F$8,Stand!D26*Inittialize!$F$9,Stand!D27*Inittialize!$F$10,Stand!D28*Inittialize!$F$11,Stand!D29*Inittialize!$F$12)),HS!D19)</f>
        <v>-1.7099537911843463</v>
      </c>
      <c r="E19">
        <f>IF(Rules!$B$7=Rules!$D$7,2*(SUM(Stand!E20*Inittialize!$F$3,Stand!E21*Inittialize!$F$4,Stand!E22*Inittialize!$F$5,Stand!E23*Inittialize!$F$6,Stand!E24*Inittialize!$F$7,Stand!E25*Inittialize!$F$8,Stand!E26*Inittialize!$F$9,Stand!E27*Inittialize!$F$10,Stand!E28*Inittialize!$F$11,Stand!E29*Inittialize!$F$12)),HS!E19)</f>
        <v>-1.7094204164667817</v>
      </c>
      <c r="F19">
        <f>IF(OR(Rules!$B26=Rules!D26,Rules!$B$7=Rules!$D$7),2*(SUM(Stand!F20*Inittialize!$F$3,Stand!F21*Inittialize!$F$4,Stand!F22*Inittialize!$F$5,Stand!F23*Inittialize!$F$6,Stand!F24*Inittialize!$F$7,Stand!F25*Inittialize!$F$8,Stand!F26*Inittialize!$F$9,Stand!F27*Inittialize!$F$10,Stand!F28*Inittialize!$F$11,Stand!F29*Inittialize!$F$12)),HS!F19)</f>
        <v>-1.7089609497545724</v>
      </c>
      <c r="G19">
        <f>IF(OR(Rules!$B26=Rules!D26,Rules!$B$7=Rules!$D$7),2*(SUM(Stand!G20*Inittialize!$F$3,Stand!G21*Inittialize!$F$4,Stand!G22*Inittialize!$F$5,Stand!G23*Inittialize!$F$6,Stand!G24*Inittialize!$F$7,Stand!G25*Inittialize!$F$8,Stand!G26*Inittialize!$F$9,Stand!G27*Inittialize!$F$10,Stand!G28*Inittialize!$F$11,Stand!G29*Inittialize!$F$12)),HS!G19)</f>
        <v>-1.70725588556268</v>
      </c>
      <c r="H19">
        <f>IF(Rules!$B$7=Rules!$D$7,2*(SUM(Stand!H20*Inittialize!$F$3,Stand!H21*Inittialize!$F$4,Stand!H22*Inittialize!$F$5,Stand!H23*Inittialize!$F$6,Stand!H24*Inittialize!$F$7,Stand!H25*Inittialize!$F$8,Stand!H26*Inittialize!$F$9,Stand!H27*Inittialize!$F$10,Stand!H28*Inittialize!$F$11,Stand!H29*Inittialize!$F$12)),HS!H19)</f>
        <v>-1.7037036467746889</v>
      </c>
      <c r="I19">
        <f>IF(Rules!$B$7=Rules!$D$7,2*(SUM(Stand!I20*Inittialize!$F$3,Stand!I21*Inittialize!$F$4,Stand!I22*Inittialize!$F$5,Stand!I23*Inittialize!$F$6,Stand!I24*Inittialize!$F$7,Stand!I25*Inittialize!$F$8,Stand!I26*Inittialize!$F$9,Stand!I27*Inittialize!$F$10,Stand!I28*Inittialize!$F$11,Stand!I29*Inittialize!$F$12)),HS!I19)</f>
        <v>-1.7029838379716975</v>
      </c>
      <c r="J19">
        <f>IF(Rules!$B$7=Rules!$D$7,2*(SUM(Stand!J20*Inittialize!$F$3,Stand!J21*Inittialize!$F$4,Stand!J22*Inittialize!$F$5,Stand!J23*Inittialize!$F$6,Stand!J24*Inittialize!$F$7,Stand!J25*Inittialize!$F$8,Stand!J26*Inittialize!$F$9,Stand!J27*Inittialize!$F$10,Stand!J28*Inittialize!$F$11,Stand!J29*Inittialize!$F$12)),HS!J19)</f>
        <v>-1.7016652067465778</v>
      </c>
      <c r="K19">
        <f>IF(Rules!$B$7=Rules!$D$7,2*(SUM(Stand!K20*Inittialize!$F$3,Stand!K21*Inittialize!$F$4,Stand!K22*Inittialize!$F$5,Stand!K23*Inittialize!$F$6,Stand!K24*Inittialize!$F$7,Stand!K25*Inittialize!$F$8,Stand!K26*Inittialize!$F$9,Stand!K27*Inittialize!$F$10,Stand!K28*Inittialize!$F$11,Stand!K29*Inittialize!$F$12)),HS!K19)</f>
        <v>-1.7094498982342485</v>
      </c>
    </row>
    <row r="20" spans="1:11" x14ac:dyDescent="0.3">
      <c r="A20">
        <v>21</v>
      </c>
      <c r="B20">
        <f>IF(Rules!$B$7=Rules!$D$7,2*(SUM(Stand!B21*Inittialize!$F$3,Stand!B22*Inittialize!$F$4,Stand!B23*Inittialize!$F$5,Stand!B24*Inittialize!$F$6,Stand!B25*Inittialize!$F$7,Stand!B26*Inittialize!$F$8,Stand!B27*Inittialize!$F$9,Stand!B28*Inittialize!$F$10,Stand!B29*Inittialize!$F$11,Stand!B30*Inittialize!$F$12)),HS!B20)</f>
        <v>-2</v>
      </c>
      <c r="C20">
        <f>IF(Rules!$B$7=Rules!$D$7,2*(SUM(Stand!C21*Inittialize!$F$3,Stand!C22*Inittialize!$F$4,Stand!C23*Inittialize!$F$5,Stand!C24*Inittialize!$F$6,Stand!C25*Inittialize!$F$7,Stand!C26*Inittialize!$F$8,Stand!C27*Inittialize!$F$9,Stand!C28*Inittialize!$F$10,Stand!C29*Inittialize!$F$11,Stand!C30*Inittialize!$F$12)),HS!C20)</f>
        <v>-2</v>
      </c>
      <c r="D20">
        <f>IF(Rules!$B$7=Rules!$D$7,2*(SUM(Stand!D21*Inittialize!$F$3,Stand!D22*Inittialize!$F$4,Stand!D23*Inittialize!$F$5,Stand!D24*Inittialize!$F$6,Stand!D25*Inittialize!$F$7,Stand!D26*Inittialize!$F$8,Stand!D27*Inittialize!$F$9,Stand!D28*Inittialize!$F$10,Stand!D29*Inittialize!$F$11,Stand!D30*Inittialize!$F$12)),HS!D20)</f>
        <v>-2</v>
      </c>
      <c r="E20">
        <f>IF(Rules!$B$7=Rules!$D$7,2*(SUM(Stand!E21*Inittialize!$F$3,Stand!E22*Inittialize!$F$4,Stand!E23*Inittialize!$F$5,Stand!E24*Inittialize!$F$6,Stand!E25*Inittialize!$F$7,Stand!E26*Inittialize!$F$8,Stand!E27*Inittialize!$F$9,Stand!E28*Inittialize!$F$10,Stand!E29*Inittialize!$F$11,Stand!E30*Inittialize!$F$12)),HS!E20)</f>
        <v>-2</v>
      </c>
      <c r="F20">
        <f>IF(OR(Rules!$B26=Rules!D26,Rules!$B$7=Rules!$D$7),2*(SUM(Stand!F21*Inittialize!$F$3,Stand!F22*Inittialize!$F$4,Stand!F23*Inittialize!$F$5,Stand!F24*Inittialize!$F$6,Stand!F25*Inittialize!$F$7,Stand!F26*Inittialize!$F$8,Stand!F27*Inittialize!$F$9,Stand!F28*Inittialize!$F$10,Stand!F29*Inittialize!$F$11,Stand!F30*Inittialize!$F$12)),HS!F20)</f>
        <v>-2</v>
      </c>
      <c r="G20">
        <f>IF(OR(Rules!$B26=Rules!D26,Rules!$B$7=Rules!$D$7),2*(SUM(Stand!G21*Inittialize!$F$3,Stand!G22*Inittialize!$F$4,Stand!G23*Inittialize!$F$5,Stand!G24*Inittialize!$F$6,Stand!G25*Inittialize!$F$7,Stand!G26*Inittialize!$F$8,Stand!G27*Inittialize!$F$9,Stand!G28*Inittialize!$F$10,Stand!G29*Inittialize!$F$11,Stand!G30*Inittialize!$F$12)),HS!G20)</f>
        <v>-2</v>
      </c>
      <c r="H20">
        <f>IF(Rules!$B$7=Rules!$D$7,2*(SUM(Stand!H21*Inittialize!$F$3,Stand!H22*Inittialize!$F$4,Stand!H23*Inittialize!$F$5,Stand!H24*Inittialize!$F$6,Stand!H25*Inittialize!$F$7,Stand!H26*Inittialize!$F$8,Stand!H27*Inittialize!$F$9,Stand!H28*Inittialize!$F$10,Stand!H29*Inittialize!$F$11,Stand!H30*Inittialize!$F$12)),HS!H20)</f>
        <v>-2</v>
      </c>
      <c r="I20">
        <f>IF(Rules!$B$7=Rules!$D$7,2*(SUM(Stand!I21*Inittialize!$F$3,Stand!I22*Inittialize!$F$4,Stand!I23*Inittialize!$F$5,Stand!I24*Inittialize!$F$6,Stand!I25*Inittialize!$F$7,Stand!I26*Inittialize!$F$8,Stand!I27*Inittialize!$F$9,Stand!I28*Inittialize!$F$10,Stand!I29*Inittialize!$F$11,Stand!I30*Inittialize!$F$12)),HS!I20)</f>
        <v>-2</v>
      </c>
      <c r="J20">
        <f>IF(Rules!$B$7=Rules!$D$7,2*(SUM(Stand!J21*Inittialize!$F$3,Stand!J22*Inittialize!$F$4,Stand!J23*Inittialize!$F$5,Stand!J24*Inittialize!$F$6,Stand!J25*Inittialize!$F$7,Stand!J26*Inittialize!$F$8,Stand!J27*Inittialize!$F$9,Stand!J28*Inittialize!$F$10,Stand!J29*Inittialize!$F$11,Stand!J30*Inittialize!$F$12)),HS!J20)</f>
        <v>-2</v>
      </c>
      <c r="K20">
        <f>IF(Rules!$B$7=Rules!$D$7,2*(SUM(Stand!K21*Inittialize!$F$3,Stand!K22*Inittialize!$F$4,Stand!K23*Inittialize!$F$5,Stand!K24*Inittialize!$F$6,Stand!K25*Inittialize!$F$7,Stand!K26*Inittialize!$F$8,Stand!K27*Inittialize!$F$9,Stand!K28*Inittialize!$F$10,Stand!K29*Inittialize!$F$11,Stand!K30*Inittialize!$F$12)),HS!K20)</f>
        <v>-2</v>
      </c>
    </row>
    <row r="21" spans="1:11" x14ac:dyDescent="0.3">
      <c r="A21">
        <v>22</v>
      </c>
      <c r="B21">
        <v>-2</v>
      </c>
      <c r="C21">
        <v>-2</v>
      </c>
      <c r="D21">
        <v>-2</v>
      </c>
      <c r="E21">
        <v>-2</v>
      </c>
      <c r="F21">
        <v>-2</v>
      </c>
      <c r="G21">
        <v>-2</v>
      </c>
      <c r="H21">
        <v>-2</v>
      </c>
      <c r="I21">
        <v>-2</v>
      </c>
      <c r="J21">
        <v>-2</v>
      </c>
      <c r="K21">
        <v>-2</v>
      </c>
    </row>
    <row r="22" spans="1:11" x14ac:dyDescent="0.3">
      <c r="A22">
        <v>23</v>
      </c>
      <c r="B22">
        <v>-2</v>
      </c>
      <c r="C22">
        <v>-2</v>
      </c>
      <c r="D22">
        <v>-2</v>
      </c>
      <c r="E22">
        <v>-2</v>
      </c>
      <c r="F22">
        <v>-2</v>
      </c>
      <c r="G22">
        <v>-2</v>
      </c>
      <c r="H22">
        <v>-2</v>
      </c>
      <c r="I22">
        <v>-2</v>
      </c>
      <c r="J22">
        <v>-2</v>
      </c>
      <c r="K22">
        <v>-2</v>
      </c>
    </row>
    <row r="23" spans="1:11" x14ac:dyDescent="0.3">
      <c r="A23">
        <v>24</v>
      </c>
      <c r="B23">
        <v>-2</v>
      </c>
      <c r="C23">
        <v>-2</v>
      </c>
      <c r="D23">
        <v>-2</v>
      </c>
      <c r="E23">
        <v>-2</v>
      </c>
      <c r="F23">
        <v>-2</v>
      </c>
      <c r="G23">
        <v>-2</v>
      </c>
      <c r="H23">
        <v>-2</v>
      </c>
      <c r="I23">
        <v>-2</v>
      </c>
      <c r="J23">
        <v>-2</v>
      </c>
      <c r="K23">
        <v>-2</v>
      </c>
    </row>
    <row r="24" spans="1:11" x14ac:dyDescent="0.3">
      <c r="A24">
        <v>25</v>
      </c>
      <c r="B24">
        <v>-2</v>
      </c>
      <c r="C24">
        <v>-2</v>
      </c>
      <c r="D24">
        <v>-2</v>
      </c>
      <c r="E24">
        <v>-2</v>
      </c>
      <c r="F24">
        <v>-2</v>
      </c>
      <c r="G24">
        <v>-2</v>
      </c>
      <c r="H24">
        <v>-2</v>
      </c>
      <c r="I24">
        <v>-2</v>
      </c>
      <c r="J24">
        <v>-2</v>
      </c>
      <c r="K24">
        <v>-2</v>
      </c>
    </row>
    <row r="25" spans="1:11" x14ac:dyDescent="0.3">
      <c r="A25">
        <v>26</v>
      </c>
      <c r="B25">
        <v>-2</v>
      </c>
      <c r="C25">
        <v>-2</v>
      </c>
      <c r="D25">
        <v>-2</v>
      </c>
      <c r="E25">
        <v>-2</v>
      </c>
      <c r="F25">
        <v>-2</v>
      </c>
      <c r="G25">
        <v>-2</v>
      </c>
      <c r="H25">
        <v>-2</v>
      </c>
      <c r="I25">
        <v>-2</v>
      </c>
      <c r="J25">
        <v>-2</v>
      </c>
      <c r="K25">
        <v>-2</v>
      </c>
    </row>
    <row r="26" spans="1:11" x14ac:dyDescent="0.3">
      <c r="A26">
        <v>27</v>
      </c>
      <c r="B26">
        <v>-2</v>
      </c>
      <c r="C26">
        <v>-2</v>
      </c>
      <c r="D26">
        <v>-2</v>
      </c>
      <c r="E26">
        <v>-2</v>
      </c>
      <c r="F26">
        <v>-2</v>
      </c>
      <c r="G26">
        <v>-2</v>
      </c>
      <c r="H26">
        <v>-2</v>
      </c>
      <c r="I26">
        <v>-2</v>
      </c>
      <c r="J26">
        <v>-2</v>
      </c>
      <c r="K26">
        <v>-2</v>
      </c>
    </row>
    <row r="27" spans="1:11" x14ac:dyDescent="0.3">
      <c r="A27">
        <v>28</v>
      </c>
      <c r="B27">
        <v>-2</v>
      </c>
      <c r="C27">
        <v>-2</v>
      </c>
      <c r="D27">
        <v>-2</v>
      </c>
      <c r="E27">
        <v>-2</v>
      </c>
      <c r="F27">
        <v>-2</v>
      </c>
      <c r="G27">
        <v>-2</v>
      </c>
      <c r="H27">
        <v>-2</v>
      </c>
      <c r="I27">
        <v>-2</v>
      </c>
      <c r="J27">
        <v>-2</v>
      </c>
      <c r="K27">
        <v>-2</v>
      </c>
    </row>
    <row r="28" spans="1:11" x14ac:dyDescent="0.3">
      <c r="A28">
        <v>29</v>
      </c>
      <c r="B28">
        <v>-2</v>
      </c>
      <c r="C28">
        <v>-2</v>
      </c>
      <c r="D28">
        <v>-2</v>
      </c>
      <c r="E28">
        <v>-2</v>
      </c>
      <c r="F28">
        <v>-2</v>
      </c>
      <c r="G28">
        <v>-2</v>
      </c>
      <c r="H28">
        <v>-2</v>
      </c>
      <c r="I28">
        <v>-2</v>
      </c>
      <c r="J28">
        <v>-2</v>
      </c>
      <c r="K28">
        <v>-2</v>
      </c>
    </row>
    <row r="29" spans="1:11" x14ac:dyDescent="0.3">
      <c r="A29">
        <v>30</v>
      </c>
      <c r="B29">
        <v>-2</v>
      </c>
      <c r="C29">
        <v>-2</v>
      </c>
      <c r="D29">
        <v>-2</v>
      </c>
      <c r="E29">
        <v>-2</v>
      </c>
      <c r="F29">
        <v>-2</v>
      </c>
      <c r="G29">
        <v>-2</v>
      </c>
      <c r="H29">
        <v>-2</v>
      </c>
      <c r="I29">
        <v>-2</v>
      </c>
      <c r="J29">
        <v>-2</v>
      </c>
      <c r="K29">
        <v>-2</v>
      </c>
    </row>
    <row r="30" spans="1:11" x14ac:dyDescent="0.3">
      <c r="A30">
        <v>31</v>
      </c>
      <c r="B30">
        <v>-2</v>
      </c>
      <c r="C30">
        <v>-2</v>
      </c>
      <c r="D30">
        <v>-2</v>
      </c>
      <c r="E30">
        <v>-2</v>
      </c>
      <c r="F30">
        <v>-2</v>
      </c>
      <c r="G30">
        <v>-2</v>
      </c>
      <c r="H30">
        <v>-2</v>
      </c>
      <c r="I30">
        <v>-2</v>
      </c>
      <c r="J30">
        <v>-2</v>
      </c>
      <c r="K30">
        <v>-2</v>
      </c>
    </row>
    <row r="32" spans="1:11" x14ac:dyDescent="0.3">
      <c r="A32" t="s">
        <v>4</v>
      </c>
      <c r="B32">
        <v>1</v>
      </c>
      <c r="C32">
        <v>2</v>
      </c>
      <c r="D32">
        <v>3</v>
      </c>
      <c r="E32">
        <v>4</v>
      </c>
      <c r="F32">
        <v>5</v>
      </c>
      <c r="G32">
        <v>6</v>
      </c>
      <c r="H32">
        <v>7</v>
      </c>
      <c r="I32">
        <v>8</v>
      </c>
      <c r="J32">
        <v>9</v>
      </c>
      <c r="K32">
        <v>10</v>
      </c>
    </row>
    <row r="33" spans="1:11" x14ac:dyDescent="0.3">
      <c r="A33">
        <v>12</v>
      </c>
      <c r="B33">
        <f>IF(Rules!$B$7=Rules!$D$7,2*SUM(Stand!B34*Inittialize!$F$3,Stand!B35*Inittialize!$F$4,Stand!B36*Inittialize!$F$5,Stand!B37*Inittialize!$F$6,Stand!B38*Inittialize!$F$7,Stand!B39*Inittialize!$F$8,Stand!B40*Inittialize!$F$9,Stand!B41*Inittialize!$F$10,Stand!B42*Inittialize!$F$11,Stand!B43*Inittialize!$F$12),HS!B33)</f>
        <v>-0.68750558678542162</v>
      </c>
      <c r="C33">
        <f>IF(Rules!$B$7=Rules!$D$7,2*SUM(Stand!C34*Inittialize!$F$3,Stand!C35*Inittialize!$F$4,Stand!C36*Inittialize!$F$5,Stand!C37*Inittialize!$F$6,Stand!C38*Inittialize!$F$7,Stand!C39*Inittialize!$F$8,Stand!C40*Inittialize!$F$9,Stand!C41*Inittialize!$F$10,Stand!C42*Inittialize!$F$11,Stand!C43*Inittialize!$F$12),HS!C33)</f>
        <v>-7.1569957908216006E-2</v>
      </c>
      <c r="D33">
        <f>IF(Rules!$B$7=Rules!$D$7,2*SUM(Stand!D34*Inittialize!$F$3,Stand!D35*Inittialize!$F$4,Stand!D36*Inittialize!$F$5,Stand!D37*Inittialize!$F$6,Stand!D38*Inittialize!$F$7,Stand!D39*Inittialize!$F$8,Stand!D40*Inittialize!$F$9,Stand!D41*Inittialize!$F$10,Stand!D42*Inittialize!$F$11,Stand!D43*Inittialize!$F$12),HS!D33)</f>
        <v>-7.2280945104583327E-3</v>
      </c>
      <c r="E33">
        <f>IF(Rules!$B$7=Rules!$D$7,2*SUM(Stand!E34*Inittialize!$F$3,Stand!E35*Inittialize!$F$4,Stand!E36*Inittialize!$F$5,Stand!E37*Inittialize!$F$6,Stand!E38*Inittialize!$F$7,Stand!E39*Inittialize!$F$8,Stand!E40*Inittialize!$F$9,Stand!E41*Inittialize!$F$10,Stand!E42*Inittialize!$F$11,Stand!E43*Inittialize!$F$12),HS!E33)</f>
        <v>5.842651874374491E-2</v>
      </c>
      <c r="F33">
        <f>IF(OR(Rules!$B26=Rules!D26,Rules!$B$7=Rules!$D$7),2*SUM(Stand!F34*Inittialize!$F$3,Stand!F35*Inittialize!$F$4,Stand!F36*Inittialize!$F$5,Stand!F37*Inittialize!$F$6,Stand!F38*Inittialize!$F$7,Stand!F39*Inittialize!$F$8,Stand!F40*Inittialize!$F$9,Stand!F41*Inittialize!$F$10,Stand!F42*Inittialize!$F$11,Stand!F43*Inittialize!$F$12),HS!F33)</f>
        <v>0.12595448524867892</v>
      </c>
      <c r="G33">
        <f>IF(OR(Rules!$B26=Rules!D26,Rules!$B$7=Rules!$D$7),2*SUM(Stand!G34*Inittialize!$F$3,Stand!G35*Inittialize!$F$4,Stand!G36*Inittialize!$F$5,Stand!G37*Inittialize!$F$6,Stand!G38*Inittialize!$F$7,Stand!G39*Inittialize!$F$8,Stand!G40*Inittialize!$F$9,Stand!G41*Inittialize!$F$10,Stand!G42*Inittialize!$F$11,Stand!G43*Inittialize!$F$12),HS!G33)</f>
        <v>0.17974820582791498</v>
      </c>
      <c r="H33">
        <f>IF(Rules!$B$7=Rules!$D$7,2*SUM(Stand!H34*Inittialize!$F$3,Stand!H35*Inittialize!$F$4,Stand!H36*Inittialize!$F$5,Stand!H37*Inittialize!$F$6,Stand!H38*Inittialize!$F$7,Stand!H39*Inittialize!$F$8,Stand!H40*Inittialize!$F$9,Stand!H41*Inittialize!$F$10,Stand!H42*Inittialize!$F$11,Stand!H43*Inittialize!$F$12),HS!H33)</f>
        <v>-0.1838655800163817</v>
      </c>
      <c r="I33">
        <f>IF(Rules!$B$7=Rules!$D$7,2*SUM(Stand!I34*Inittialize!$F$3,Stand!I35*Inittialize!$F$4,Stand!I36*Inittialize!$F$5,Stand!I37*Inittialize!$F$6,Stand!I38*Inittialize!$F$7,Stand!I39*Inittialize!$F$8,Stand!I40*Inittialize!$F$9,Stand!I41*Inittialize!$F$10,Stand!I42*Inittialize!$F$11,Stand!I43*Inittialize!$F$12),HS!I33)</f>
        <v>-0.3144409023673389</v>
      </c>
      <c r="J33">
        <f>IF(Rules!$B$7=Rules!$D$7,2*SUM(Stand!J34*Inittialize!$F$3,Stand!J35*Inittialize!$F$4,Stand!J36*Inittialize!$F$5,Stand!J37*Inittialize!$F$6,Stand!J38*Inittialize!$F$7,Stand!J39*Inittialize!$F$8,Stand!J40*Inittialize!$F$9,Stand!J41*Inittialize!$F$10,Stand!J42*Inittialize!$F$11,Stand!J43*Inittialize!$F$12),HS!J33)</f>
        <v>-0.45636696328370863</v>
      </c>
      <c r="K33">
        <f>IF(Rules!$B$7=Rules!$D$7,2*SUM(Stand!K34*Inittialize!$F$3,Stand!K35*Inittialize!$F$4,Stand!K36*Inittialize!$F$5,Stand!K37*Inittialize!$F$6,Stand!K38*Inittialize!$F$7,Stand!K39*Inittialize!$F$8,Stand!K40*Inittialize!$F$9,Stand!K41*Inittialize!$F$10,Stand!K42*Inittialize!$F$11,Stand!K43*Inittialize!$F$12),HS!K33)</f>
        <v>-0.61649966962565828</v>
      </c>
    </row>
    <row r="34" spans="1:11" x14ac:dyDescent="0.3">
      <c r="A34">
        <v>13</v>
      </c>
      <c r="B34">
        <f>IF(Rules!$B$7=Rules!$D$7,2*SUM(Stand!B35*Inittialize!$F$3,Stand!B36*Inittialize!$F$4,Stand!B37*Inittialize!$F$5,Stand!B38*Inittialize!$F$6,Stand!B39*Inittialize!$F$7,Stand!B40*Inittialize!$F$8,Stand!B41*Inittialize!$F$9,Stand!B42*Inittialize!$F$10,Stand!B43*Inittialize!$F$11,Stand!B44*Inittialize!$F$12),HS!B34)</f>
        <v>-0.68750558678542173</v>
      </c>
      <c r="C34">
        <f>IF(Rules!$B$7=Rules!$D$7,2*SUM(Stand!C35*Inittialize!$F$3,Stand!C36*Inittialize!$F$4,Stand!C37*Inittialize!$F$5,Stand!C38*Inittialize!$F$6,Stand!C39*Inittialize!$F$7,Stand!C40*Inittialize!$F$8,Stand!C41*Inittialize!$F$9,Stand!C42*Inittialize!$F$10,Stand!C43*Inittialize!$F$11,Stand!C44*Inittialize!$F$12),HS!C34)</f>
        <v>-7.156995790821602E-2</v>
      </c>
      <c r="D34">
        <f>IF(Rules!$B$7=Rules!$D$7,2*SUM(Stand!D35*Inittialize!$F$3,Stand!D36*Inittialize!$F$4,Stand!D37*Inittialize!$F$5,Stand!D38*Inittialize!$F$6,Stand!D39*Inittialize!$F$7,Stand!D40*Inittialize!$F$8,Stand!D41*Inittialize!$F$9,Stand!D42*Inittialize!$F$10,Stand!D43*Inittialize!$F$11,Stand!D44*Inittialize!$F$12),HS!D34)</f>
        <v>-7.228094510458305E-3</v>
      </c>
      <c r="E34">
        <f>IF(Rules!$B$7=Rules!$D$7,2*SUM(Stand!E35*Inittialize!$F$3,Stand!E36*Inittialize!$F$4,Stand!E37*Inittialize!$F$5,Stand!E38*Inittialize!$F$6,Stand!E39*Inittialize!$F$7,Stand!E40*Inittialize!$F$8,Stand!E41*Inittialize!$F$9,Stand!E42*Inittialize!$F$10,Stand!E43*Inittialize!$F$11,Stand!E44*Inittialize!$F$12),HS!E34)</f>
        <v>5.842651874374491E-2</v>
      </c>
      <c r="F34">
        <f>IF(OR(Rules!$B26=Rules!D26,Rules!$B$7=Rules!$D$7),2*SUM(Stand!F35*Inittialize!$F$3,Stand!F36*Inittialize!$F$4,Stand!F37*Inittialize!$F$5,Stand!F38*Inittialize!$F$6,Stand!F39*Inittialize!$F$7,Stand!F40*Inittialize!$F$8,Stand!F41*Inittialize!$F$9,Stand!F42*Inittialize!$F$10,Stand!F43*Inittialize!$F$11,Stand!F44*Inittialize!$F$12),HS!F34)</f>
        <v>0.12595448524867886</v>
      </c>
      <c r="G34">
        <f>IF(OR(Rules!$B26=Rules!D26,Rules!$B$7=Rules!$D$7),2*SUM(Stand!G35*Inittialize!$F$3,Stand!G36*Inittialize!$F$4,Stand!G37*Inittialize!$F$5,Stand!G38*Inittialize!$F$6,Stand!G39*Inittialize!$F$7,Stand!G40*Inittialize!$F$8,Stand!G41*Inittialize!$F$9,Stand!G42*Inittialize!$F$10,Stand!G43*Inittialize!$F$11,Stand!G44*Inittialize!$F$12),HS!G34)</f>
        <v>0.17974820582791498</v>
      </c>
      <c r="H34">
        <f>IF(Rules!$B$7=Rules!$D$7,2*SUM(Stand!H35*Inittialize!$F$3,Stand!H36*Inittialize!$F$4,Stand!H37*Inittialize!$F$5,Stand!H38*Inittialize!$F$6,Stand!H39*Inittialize!$F$7,Stand!H40*Inittialize!$F$8,Stand!H41*Inittialize!$F$9,Stand!H42*Inittialize!$F$10,Stand!H43*Inittialize!$F$11,Stand!H44*Inittialize!$F$12),HS!H34)</f>
        <v>-0.1838655800163817</v>
      </c>
      <c r="I34">
        <f>IF(Rules!$B$7=Rules!$D$7,2*SUM(Stand!I35*Inittialize!$F$3,Stand!I36*Inittialize!$F$4,Stand!I37*Inittialize!$F$5,Stand!I38*Inittialize!$F$6,Stand!I39*Inittialize!$F$7,Stand!I40*Inittialize!$F$8,Stand!I41*Inittialize!$F$9,Stand!I42*Inittialize!$F$10,Stand!I43*Inittialize!$F$11,Stand!I44*Inittialize!$F$12),HS!I34)</f>
        <v>-0.31444090236733896</v>
      </c>
      <c r="J34">
        <f>IF(Rules!$B$7=Rules!$D$7,2*SUM(Stand!J35*Inittialize!$F$3,Stand!J36*Inittialize!$F$4,Stand!J37*Inittialize!$F$5,Stand!J38*Inittialize!$F$6,Stand!J39*Inittialize!$F$7,Stand!J40*Inittialize!$F$8,Stand!J41*Inittialize!$F$9,Stand!J42*Inittialize!$F$10,Stand!J43*Inittialize!$F$11,Stand!J44*Inittialize!$F$12),HS!J34)</f>
        <v>-0.45636696328370857</v>
      </c>
      <c r="K34">
        <f>IF(Rules!$B$7=Rules!$D$7,2*SUM(Stand!K35*Inittialize!$F$3,Stand!K36*Inittialize!$F$4,Stand!K37*Inittialize!$F$5,Stand!K38*Inittialize!$F$6,Stand!K39*Inittialize!$F$7,Stand!K40*Inittialize!$F$8,Stand!K41*Inittialize!$F$9,Stand!K42*Inittialize!$F$10,Stand!K43*Inittialize!$F$11,Stand!K44*Inittialize!$F$12),HS!K34)</f>
        <v>-0.61649966962565828</v>
      </c>
    </row>
    <row r="35" spans="1:11" x14ac:dyDescent="0.3">
      <c r="A35">
        <v>14</v>
      </c>
      <c r="B35">
        <f>IF(Rules!$B$7=Rules!$D$7,2*SUM(Stand!B36*Inittialize!$F$3,Stand!B37*Inittialize!$F$4,Stand!B38*Inittialize!$F$5,Stand!B39*Inittialize!$F$6,Stand!B40*Inittialize!$F$7,Stand!B41*Inittialize!$F$8,Stand!B42*Inittialize!$F$9,Stand!B43*Inittialize!$F$10,Stand!B44*Inittialize!$F$11,Stand!B45*Inittialize!$F$12),HS!B35)</f>
        <v>-0.68750558678542162</v>
      </c>
      <c r="C35">
        <f>IF(Rules!$B$7=Rules!$D$7,2*SUM(Stand!C36*Inittialize!$F$3,Stand!C37*Inittialize!$F$4,Stand!C38*Inittialize!$F$5,Stand!C39*Inittialize!$F$6,Stand!C40*Inittialize!$F$7,Stand!C41*Inittialize!$F$8,Stand!C42*Inittialize!$F$9,Stand!C43*Inittialize!$F$10,Stand!C44*Inittialize!$F$11,Stand!C45*Inittialize!$F$12),HS!C35)</f>
        <v>-7.156995790821602E-2</v>
      </c>
      <c r="D35">
        <f>IF(Rules!$B$7=Rules!$D$7,2*SUM(Stand!D36*Inittialize!$F$3,Stand!D37*Inittialize!$F$4,Stand!D38*Inittialize!$F$5,Stand!D39*Inittialize!$F$6,Stand!D40*Inittialize!$F$7,Stand!D41*Inittialize!$F$8,Stand!D42*Inittialize!$F$9,Stand!D43*Inittialize!$F$10,Stand!D44*Inittialize!$F$11,Stand!D45*Inittialize!$F$12),HS!D35)</f>
        <v>-7.2280945104583605E-3</v>
      </c>
      <c r="E35">
        <f>IF(Rules!$B$7=Rules!$D$7,2*SUM(Stand!E36*Inittialize!$F$3,Stand!E37*Inittialize!$F$4,Stand!E38*Inittialize!$F$5,Stand!E39*Inittialize!$F$6,Stand!E40*Inittialize!$F$7,Stand!E41*Inittialize!$F$8,Stand!E42*Inittialize!$F$9,Stand!E43*Inittialize!$F$10,Stand!E44*Inittialize!$F$11,Stand!E45*Inittialize!$F$12),HS!E35)</f>
        <v>5.842651874374491E-2</v>
      </c>
      <c r="F35">
        <f>IF(OR(Rules!$B26=Rules!D26,Rules!$B$7=Rules!$D$7),2*SUM(Stand!F36*Inittialize!$F$3,Stand!F37*Inittialize!$F$4,Stand!F38*Inittialize!$F$5,Stand!F39*Inittialize!$F$6,Stand!F40*Inittialize!$F$7,Stand!F41*Inittialize!$F$8,Stand!F42*Inittialize!$F$9,Stand!F43*Inittialize!$F$10,Stand!F44*Inittialize!$F$11,Stand!F45*Inittialize!$F$12),HS!F35)</f>
        <v>0.12595448524867892</v>
      </c>
      <c r="G35">
        <f>IF(OR(Rules!$B26=Rules!D26,Rules!$B$7=Rules!$D$7),2*SUM(Stand!G36*Inittialize!$F$3,Stand!G37*Inittialize!$F$4,Stand!G38*Inittialize!$F$5,Stand!G39*Inittialize!$F$6,Stand!G40*Inittialize!$F$7,Stand!G41*Inittialize!$F$8,Stand!G42*Inittialize!$F$9,Stand!G43*Inittialize!$F$10,Stand!G44*Inittialize!$F$11,Stand!G45*Inittialize!$F$12),HS!G35)</f>
        <v>0.17974820582791493</v>
      </c>
      <c r="H35">
        <f>IF(Rules!$B$7=Rules!$D$7,2*SUM(Stand!H36*Inittialize!$F$3,Stand!H37*Inittialize!$F$4,Stand!H38*Inittialize!$F$5,Stand!H39*Inittialize!$F$6,Stand!H40*Inittialize!$F$7,Stand!H41*Inittialize!$F$8,Stand!H42*Inittialize!$F$9,Stand!H43*Inittialize!$F$10,Stand!H44*Inittialize!$F$11,Stand!H45*Inittialize!$F$12),HS!H35)</f>
        <v>-0.1838655800163817</v>
      </c>
      <c r="I35">
        <f>IF(Rules!$B$7=Rules!$D$7,2*SUM(Stand!I36*Inittialize!$F$3,Stand!I37*Inittialize!$F$4,Stand!I38*Inittialize!$F$5,Stand!I39*Inittialize!$F$6,Stand!I40*Inittialize!$F$7,Stand!I41*Inittialize!$F$8,Stand!I42*Inittialize!$F$9,Stand!I43*Inittialize!$F$10,Stand!I44*Inittialize!$F$11,Stand!I45*Inittialize!$F$12),HS!I35)</f>
        <v>-0.31444090236733896</v>
      </c>
      <c r="J35">
        <f>IF(Rules!$B$7=Rules!$D$7,2*SUM(Stand!J36*Inittialize!$F$3,Stand!J37*Inittialize!$F$4,Stand!J38*Inittialize!$F$5,Stand!J39*Inittialize!$F$6,Stand!J40*Inittialize!$F$7,Stand!J41*Inittialize!$F$8,Stand!J42*Inittialize!$F$9,Stand!J43*Inittialize!$F$10,Stand!J44*Inittialize!$F$11,Stand!J45*Inittialize!$F$12),HS!J35)</f>
        <v>-0.45636696328370852</v>
      </c>
      <c r="K35">
        <f>IF(Rules!$B$7=Rules!$D$7,2*SUM(Stand!K36*Inittialize!$F$3,Stand!K37*Inittialize!$F$4,Stand!K38*Inittialize!$F$5,Stand!K39*Inittialize!$F$6,Stand!K40*Inittialize!$F$7,Stand!K41*Inittialize!$F$8,Stand!K42*Inittialize!$F$9,Stand!K43*Inittialize!$F$10,Stand!K44*Inittialize!$F$11,Stand!K45*Inittialize!$F$12),HS!K35)</f>
        <v>-0.61649966962565839</v>
      </c>
    </row>
    <row r="36" spans="1:11" x14ac:dyDescent="0.3">
      <c r="A36">
        <v>15</v>
      </c>
      <c r="B36">
        <f>IF(Rules!$B$7=Rules!$D$7,2*SUM(Stand!B37*Inittialize!$F$3,Stand!B38*Inittialize!$F$4,Stand!B39*Inittialize!$F$5,Stand!B40*Inittialize!$F$6,Stand!B41*Inittialize!$F$7,Stand!B42*Inittialize!$F$8,Stand!B43*Inittialize!$F$9,Stand!B44*Inittialize!$F$10,Stand!B45*Inittialize!$F$11,Stand!B46*Inittialize!$F$12),HS!B36)</f>
        <v>-0.68750558678542162</v>
      </c>
      <c r="C36">
        <f>IF(Rules!$B$7=Rules!$D$7,2*SUM(Stand!C37*Inittialize!$F$3,Stand!C38*Inittialize!$F$4,Stand!C39*Inittialize!$F$5,Stand!C40*Inittialize!$F$6,Stand!C41*Inittialize!$F$7,Stand!C42*Inittialize!$F$8,Stand!C43*Inittialize!$F$9,Stand!C44*Inittialize!$F$10,Stand!C45*Inittialize!$F$11,Stand!C46*Inittialize!$F$12),HS!C36)</f>
        <v>-7.156995790821602E-2</v>
      </c>
      <c r="D36">
        <f>IF(Rules!$B$7=Rules!$D$7,2*SUM(Stand!D37*Inittialize!$F$3,Stand!D38*Inittialize!$F$4,Stand!D39*Inittialize!$F$5,Stand!D40*Inittialize!$F$6,Stand!D41*Inittialize!$F$7,Stand!D42*Inittialize!$F$8,Stand!D43*Inittialize!$F$9,Stand!D44*Inittialize!$F$10,Stand!D45*Inittialize!$F$11,Stand!D46*Inittialize!$F$12),HS!D36)</f>
        <v>-7.2280945104583605E-3</v>
      </c>
      <c r="E36">
        <f>IF(Rules!$B$7=Rules!$D$7,2*SUM(Stand!E37*Inittialize!$F$3,Stand!E38*Inittialize!$F$4,Stand!E39*Inittialize!$F$5,Stand!E40*Inittialize!$F$6,Stand!E41*Inittialize!$F$7,Stand!E42*Inittialize!$F$8,Stand!E43*Inittialize!$F$9,Stand!E44*Inittialize!$F$10,Stand!E45*Inittialize!$F$11,Stand!E46*Inittialize!$F$12),HS!E36)</f>
        <v>5.8426518743744854E-2</v>
      </c>
      <c r="F36">
        <f>IF(OR(Rules!$B26=Rules!D26,Rules!$B$7=Rules!$D$7),2*SUM(Stand!F37*Inittialize!$F$3,Stand!F38*Inittialize!$F$4,Stand!F39*Inittialize!$F$5,Stand!F40*Inittialize!$F$6,Stand!F41*Inittialize!$F$7,Stand!F42*Inittialize!$F$8,Stand!F43*Inittialize!$F$9,Stand!F44*Inittialize!$F$10,Stand!F45*Inittialize!$F$11,Stand!F46*Inittialize!$F$12),HS!F36)</f>
        <v>0.12595448524867892</v>
      </c>
      <c r="G36">
        <f>IF(OR(Rules!$B26=Rules!D26,Rules!$B$7=Rules!$D$7),2*SUM(Stand!G37*Inittialize!$F$3,Stand!G38*Inittialize!$F$4,Stand!G39*Inittialize!$F$5,Stand!G40*Inittialize!$F$6,Stand!G41*Inittialize!$F$7,Stand!G42*Inittialize!$F$8,Stand!G43*Inittialize!$F$9,Stand!G44*Inittialize!$F$10,Stand!G45*Inittialize!$F$11,Stand!G46*Inittialize!$F$12),HS!G36)</f>
        <v>0.17974820582791493</v>
      </c>
      <c r="H36">
        <f>IF(Rules!$B$7=Rules!$D$7,2*SUM(Stand!H37*Inittialize!$F$3,Stand!H38*Inittialize!$F$4,Stand!H39*Inittialize!$F$5,Stand!H40*Inittialize!$F$6,Stand!H41*Inittialize!$F$7,Stand!H42*Inittialize!$F$8,Stand!H43*Inittialize!$F$9,Stand!H44*Inittialize!$F$10,Stand!H45*Inittialize!$F$11,Stand!H46*Inittialize!$F$12),HS!H36)</f>
        <v>-0.1838655800163817</v>
      </c>
      <c r="I36">
        <f>IF(Rules!$B$7=Rules!$D$7,2*SUM(Stand!I37*Inittialize!$F$3,Stand!I38*Inittialize!$F$4,Stand!I39*Inittialize!$F$5,Stand!I40*Inittialize!$F$6,Stand!I41*Inittialize!$F$7,Stand!I42*Inittialize!$F$8,Stand!I43*Inittialize!$F$9,Stand!I44*Inittialize!$F$10,Stand!I45*Inittialize!$F$11,Stand!I46*Inittialize!$F$12),HS!I36)</f>
        <v>-0.3144409023673389</v>
      </c>
      <c r="J36">
        <f>IF(Rules!$B$7=Rules!$D$7,2*SUM(Stand!J37*Inittialize!$F$3,Stand!J38*Inittialize!$F$4,Stand!J39*Inittialize!$F$5,Stand!J40*Inittialize!$F$6,Stand!J41*Inittialize!$F$7,Stand!J42*Inittialize!$F$8,Stand!J43*Inittialize!$F$9,Stand!J44*Inittialize!$F$10,Stand!J45*Inittialize!$F$11,Stand!J46*Inittialize!$F$12),HS!J36)</f>
        <v>-0.45636696328370852</v>
      </c>
      <c r="K36">
        <f>IF(Rules!$B$7=Rules!$D$7,2*SUM(Stand!K37*Inittialize!$F$3,Stand!K38*Inittialize!$F$4,Stand!K39*Inittialize!$F$5,Stand!K40*Inittialize!$F$6,Stand!K41*Inittialize!$F$7,Stand!K42*Inittialize!$F$8,Stand!K43*Inittialize!$F$9,Stand!K44*Inittialize!$F$10,Stand!K45*Inittialize!$F$11,Stand!K46*Inittialize!$F$12),HS!K36)</f>
        <v>-0.61649966962565828</v>
      </c>
    </row>
    <row r="37" spans="1:11" x14ac:dyDescent="0.3">
      <c r="A37">
        <v>16</v>
      </c>
      <c r="B37">
        <f>IF(Rules!$B$7=Rules!$D$7,2*SUM(Stand!B38*Inittialize!$F$3,Stand!B39*Inittialize!$F$4,Stand!B40*Inittialize!$F$5,Stand!B41*Inittialize!$F$6,Stand!B42*Inittialize!$F$7,Stand!B43*Inittialize!$F$8,Stand!B44*Inittialize!$F$9,Stand!B45*Inittialize!$F$10,Stand!B46*Inittialize!$F$11,Stand!B47*Inittialize!$F$12),HS!B37)</f>
        <v>-0.68750558678542162</v>
      </c>
      <c r="C37">
        <f>IF(Rules!$B$7=Rules!$D$7,2*SUM(Stand!C38*Inittialize!$F$3,Stand!C39*Inittialize!$F$4,Stand!C40*Inittialize!$F$5,Stand!C41*Inittialize!$F$6,Stand!C42*Inittialize!$F$7,Stand!C43*Inittialize!$F$8,Stand!C44*Inittialize!$F$9,Stand!C45*Inittialize!$F$10,Stand!C46*Inittialize!$F$11,Stand!C47*Inittialize!$F$12),HS!C37)</f>
        <v>-7.156995790821602E-2</v>
      </c>
      <c r="D37">
        <f>IF(Rules!$B$7=Rules!$D$7,2*SUM(Stand!D38*Inittialize!$F$3,Stand!D39*Inittialize!$F$4,Stand!D40*Inittialize!$F$5,Stand!D41*Inittialize!$F$6,Stand!D42*Inittialize!$F$7,Stand!D43*Inittialize!$F$8,Stand!D44*Inittialize!$F$9,Stand!D45*Inittialize!$F$10,Stand!D46*Inittialize!$F$11,Stand!D47*Inittialize!$F$12),HS!D37)</f>
        <v>-7.228094510458416E-3</v>
      </c>
      <c r="E37">
        <f>IF(Rules!$B$7=Rules!$D$7,2*SUM(Stand!E38*Inittialize!$F$3,Stand!E39*Inittialize!$F$4,Stand!E40*Inittialize!$F$5,Stand!E41*Inittialize!$F$6,Stand!E42*Inittialize!$F$7,Stand!E43*Inittialize!$F$8,Stand!E44*Inittialize!$F$9,Stand!E45*Inittialize!$F$10,Stand!E46*Inittialize!$F$11,Stand!E47*Inittialize!$F$12),HS!E37)</f>
        <v>5.8426518743744854E-2</v>
      </c>
      <c r="F37">
        <f>IF(OR(Rules!$B26=Rules!D26,Rules!$B$7=Rules!$D$7),2*SUM(Stand!F38*Inittialize!$F$3,Stand!F39*Inittialize!$F$4,Stand!F40*Inittialize!$F$5,Stand!F41*Inittialize!$F$6,Stand!F42*Inittialize!$F$7,Stand!F43*Inittialize!$F$8,Stand!F44*Inittialize!$F$9,Stand!F45*Inittialize!$F$10,Stand!F46*Inittialize!$F$11,Stand!F47*Inittialize!$F$12),HS!F37)</f>
        <v>0.12595448524867892</v>
      </c>
      <c r="G37">
        <f>IF(OR(Rules!$B26=Rules!D26,Rules!$B$7=Rules!$D$7),2*SUM(Stand!G38*Inittialize!$F$3,Stand!G39*Inittialize!$F$4,Stand!G40*Inittialize!$F$5,Stand!G41*Inittialize!$F$6,Stand!G42*Inittialize!$F$7,Stand!G43*Inittialize!$F$8,Stand!G44*Inittialize!$F$9,Stand!G45*Inittialize!$F$10,Stand!G46*Inittialize!$F$11,Stand!G47*Inittialize!$F$12),HS!G37)</f>
        <v>0.17974820582791493</v>
      </c>
      <c r="H37">
        <f>IF(Rules!$B$7=Rules!$D$7,2*SUM(Stand!H38*Inittialize!$F$3,Stand!H39*Inittialize!$F$4,Stand!H40*Inittialize!$F$5,Stand!H41*Inittialize!$F$6,Stand!H42*Inittialize!$F$7,Stand!H43*Inittialize!$F$8,Stand!H44*Inittialize!$F$9,Stand!H45*Inittialize!$F$10,Stand!H46*Inittialize!$F$11,Stand!H47*Inittialize!$F$12),HS!H37)</f>
        <v>-0.18386558001638165</v>
      </c>
      <c r="I37">
        <f>IF(Rules!$B$7=Rules!$D$7,2*SUM(Stand!I38*Inittialize!$F$3,Stand!I39*Inittialize!$F$4,Stand!I40*Inittialize!$F$5,Stand!I41*Inittialize!$F$6,Stand!I42*Inittialize!$F$7,Stand!I43*Inittialize!$F$8,Stand!I44*Inittialize!$F$9,Stand!I45*Inittialize!$F$10,Stand!I46*Inittialize!$F$11,Stand!I47*Inittialize!$F$12),HS!I37)</f>
        <v>-0.3144409023673389</v>
      </c>
      <c r="J37">
        <f>IF(Rules!$B$7=Rules!$D$7,2*SUM(Stand!J38*Inittialize!$F$3,Stand!J39*Inittialize!$F$4,Stand!J40*Inittialize!$F$5,Stand!J41*Inittialize!$F$6,Stand!J42*Inittialize!$F$7,Stand!J43*Inittialize!$F$8,Stand!J44*Inittialize!$F$9,Stand!J45*Inittialize!$F$10,Stand!J46*Inittialize!$F$11,Stand!J47*Inittialize!$F$12),HS!J37)</f>
        <v>-0.45636696328370852</v>
      </c>
      <c r="K37">
        <f>IF(Rules!$B$7=Rules!$D$7,2*SUM(Stand!K38*Inittialize!$F$3,Stand!K39*Inittialize!$F$4,Stand!K40*Inittialize!$F$5,Stand!K41*Inittialize!$F$6,Stand!K42*Inittialize!$F$7,Stand!K43*Inittialize!$F$8,Stand!K44*Inittialize!$F$9,Stand!K45*Inittialize!$F$10,Stand!K46*Inittialize!$F$11,Stand!K47*Inittialize!$F$12),HS!K37)</f>
        <v>-0.61649966962565828</v>
      </c>
    </row>
    <row r="38" spans="1:11" x14ac:dyDescent="0.3">
      <c r="A38">
        <v>17</v>
      </c>
      <c r="B38">
        <f>IF(Rules!$B$7=Rules!$D$7,2*SUM(Stand!B39*Inittialize!$F$3,Stand!B40*Inittialize!$F$4,Stand!B41*Inittialize!$F$5,Stand!B42*Inittialize!$F$6,Stand!B43*Inittialize!$F$7,Stand!B44*Inittialize!$F$8,Stand!B45*Inittialize!$F$9,Stand!B46*Inittialize!$F$10,Stand!B47*Inittialize!$F$11,Stand!B48*Inittialize!$F$12),HS!B38)</f>
        <v>-0.63607896900575367</v>
      </c>
      <c r="C38">
        <f>IF(Rules!$B$7=Rules!$D$7,2*SUM(Stand!C39*Inittialize!$F$3,Stand!C40*Inittialize!$F$4,Stand!C41*Inittialize!$F$5,Stand!C42*Inittialize!$F$6,Stand!C43*Inittialize!$F$7,Stand!C44*Inittialize!$F$8,Stand!C45*Inittialize!$F$9,Stand!C46*Inittialize!$F$10,Stand!C47*Inittialize!$F$11,Stand!C48*Inittialize!$F$12),HS!C38)</f>
        <v>-7.0426627415689502E-3</v>
      </c>
      <c r="D38">
        <f>IF(Rules!$B$7=Rules!$D$7,2*SUM(Stand!D39*Inittialize!$F$3,Stand!D40*Inittialize!$F$4,Stand!D41*Inittialize!$F$5,Stand!D42*Inittialize!$F$6,Stand!D43*Inittialize!$F$7,Stand!D44*Inittialize!$F$8,Stand!D45*Inittialize!$F$9,Stand!D46*Inittialize!$F$10,Stand!D47*Inittialize!$F$11,Stand!D48*Inittialize!$F$12),HS!D38)</f>
        <v>5.5095284479298484E-2</v>
      </c>
      <c r="E38">
        <f>IF(Rules!$B$7=Rules!$D$7,2*SUM(Stand!E39*Inittialize!$F$3,Stand!E40*Inittialize!$F$4,Stand!E41*Inittialize!$F$5,Stand!E42*Inittialize!$F$6,Stand!E43*Inittialize!$F$7,Stand!E44*Inittialize!$F$8,Stand!E45*Inittialize!$F$9,Stand!E46*Inittialize!$F$10,Stand!E47*Inittialize!$F$11,Stand!E48*Inittialize!$F$12),HS!E38)</f>
        <v>0.11865255067432867</v>
      </c>
      <c r="F38">
        <f>IF(OR(Rules!$B26=Rules!D26,Rules!$B$7=Rules!$D$7),2*SUM(Stand!F39*Inittialize!$F$3,Stand!F40*Inittialize!$F$4,Stand!F41*Inittialize!$F$5,Stand!F42*Inittialize!$F$6,Stand!F43*Inittialize!$F$7,Stand!F44*Inittialize!$F$8,Stand!F45*Inittialize!$F$9,Stand!F46*Inittialize!$F$10,Stand!F47*Inittialize!$F$11,Stand!F48*Inittialize!$F$12),HS!F38)</f>
        <v>0.18237815537354854</v>
      </c>
      <c r="G38">
        <f>IF(OR(Rules!$B26=Rules!D26,Rules!$B$7=Rules!$D$7),2*SUM(Stand!G39*Inittialize!$F$3,Stand!G40*Inittialize!$F$4,Stand!G41*Inittialize!$F$5,Stand!G42*Inittialize!$F$6,Stand!G43*Inittialize!$F$7,Stand!G44*Inittialize!$F$8,Stand!G45*Inittialize!$F$9,Stand!G46*Inittialize!$F$10,Stand!G47*Inittialize!$F$11,Stand!G48*Inittialize!$F$12),HS!G38)</f>
        <v>0.25610428729099788</v>
      </c>
      <c r="H38">
        <f>IF(Rules!$B$7=Rules!$D$7,2*SUM(Stand!H39*Inittialize!$F$3,Stand!H40*Inittialize!$F$4,Stand!H41*Inittialize!$F$5,Stand!H42*Inittialize!$F$6,Stand!H43*Inittialize!$F$7,Stand!H44*Inittialize!$F$8,Stand!H45*Inittialize!$F$9,Stand!H46*Inittialize!$F$10,Stand!H47*Inittialize!$F$11,Stand!H48*Inittialize!$F$12),HS!H38)</f>
        <v>-1.3758105957502195E-2</v>
      </c>
      <c r="I38">
        <f>IF(Rules!$B$7=Rules!$D$7,2*SUM(Stand!I39*Inittialize!$F$3,Stand!I40*Inittialize!$F$4,Stand!I41*Inittialize!$F$5,Stand!I42*Inittialize!$F$6,Stand!I43*Inittialize!$F$7,Stand!I44*Inittialize!$F$8,Stand!I45*Inittialize!$F$9,Stand!I46*Inittialize!$F$10,Stand!I47*Inittialize!$F$11,Stand!I48*Inittialize!$F$12),HS!I38)</f>
        <v>-0.25510249723695277</v>
      </c>
      <c r="J38">
        <f>IF(Rules!$B$7=Rules!$D$7,2*SUM(Stand!J39*Inittialize!$F$3,Stand!J40*Inittialize!$F$4,Stand!J41*Inittialize!$F$5,Stand!J42*Inittialize!$F$6,Stand!J43*Inittialize!$F$7,Stand!J44*Inittialize!$F$8,Stand!J45*Inittialize!$F$9,Stand!J46*Inittialize!$F$10,Stand!J47*Inittialize!$F$11,Stand!J48*Inittialize!$F$12),HS!J38)</f>
        <v>-0.40098445182868148</v>
      </c>
      <c r="K38">
        <f>IF(Rules!$B$7=Rules!$D$7,2*SUM(Stand!K39*Inittialize!$F$3,Stand!K40*Inittialize!$F$4,Stand!K41*Inittialize!$F$5,Stand!K42*Inittialize!$F$6,Stand!K43*Inittialize!$F$7,Stand!K44*Inittialize!$F$8,Stand!K45*Inittialize!$F$9,Stand!K46*Inittialize!$F$10,Stand!K47*Inittialize!$F$11,Stand!K48*Inittialize!$F$12),HS!K38)</f>
        <v>-0.56507305184599022</v>
      </c>
    </row>
    <row r="39" spans="1:11" x14ac:dyDescent="0.3">
      <c r="A39">
        <v>18</v>
      </c>
      <c r="B39">
        <f>IF(Rules!$B$7=Rules!$D$7,2*SUM(Stand!B40*Inittialize!$F$3,Stand!B41*Inittialize!$F$4,Stand!B42*Inittialize!$F$5,Stand!B43*Inittialize!$F$6,Stand!B44*Inittialize!$F$7,Stand!B45*Inittialize!$F$8,Stand!B46*Inittialize!$F$9,Stand!B47*Inittialize!$F$10,Stand!B48*Inittialize!$F$11,Stand!B49*Inittialize!$F$12),HS!B39)</f>
        <v>-0.53322573344641766</v>
      </c>
      <c r="C39">
        <f>IF(Rules!$B$7=Rules!$D$7,2*SUM(Stand!C40*Inittialize!$F$3,Stand!C41*Inittialize!$F$4,Stand!C42*Inittialize!$F$5,Stand!C43*Inittialize!$F$6,Stand!C44*Inittialize!$F$7,Stand!C45*Inittialize!$F$8,Stand!C46*Inittialize!$F$9,Stand!C47*Inittialize!$F$10,Stand!C48*Inittialize!$F$11,Stand!C49*Inittialize!$F$12),HS!C39)</f>
        <v>0.11974956336724481</v>
      </c>
      <c r="D39">
        <f>IF(Rules!$B$7=Rules!$D$7,2*SUM(Stand!D40*Inittialize!$F$3,Stand!D41*Inittialize!$F$4,Stand!D42*Inittialize!$F$5,Stand!D43*Inittialize!$F$6,Stand!D44*Inittialize!$F$7,Stand!D45*Inittialize!$F$8,Stand!D46*Inittialize!$F$9,Stand!D47*Inittialize!$F$10,Stand!D48*Inittialize!$F$11,Stand!D49*Inittialize!$F$12),HS!D39)</f>
        <v>0.17764127567893764</v>
      </c>
      <c r="E39">
        <f>IF(Rules!$B$7=Rules!$D$7,2*SUM(Stand!E40*Inittialize!$F$3,Stand!E41*Inittialize!$F$4,Stand!E42*Inittialize!$F$5,Stand!E43*Inittialize!$F$6,Stand!E44*Inittialize!$F$7,Stand!E45*Inittialize!$F$8,Stand!E46*Inittialize!$F$9,Stand!E47*Inittialize!$F$10,Stand!E48*Inittialize!$F$11,Stand!E49*Inittialize!$F$12),HS!E39)</f>
        <v>0.23700384775562167</v>
      </c>
      <c r="F39">
        <f>IF(OR(Rules!$B26=Rules!D26,Rules!$B$7=Rules!$D$7),2*SUM(Stand!F40*Inittialize!$F$3,Stand!F41*Inittialize!$F$4,Stand!F42*Inittialize!$F$5,Stand!F43*Inittialize!$F$6,Stand!F44*Inittialize!$F$7,Stand!F45*Inittialize!$F$8,Stand!F46*Inittialize!$F$9,Stand!F47*Inittialize!$F$10,Stand!F48*Inittialize!$F$11,Stand!F49*Inittialize!$F$12),HS!F39)</f>
        <v>0.29522549562328776</v>
      </c>
      <c r="G39">
        <f>IF(OR(Rules!$B26=Rules!D26,Rules!$B$7=Rules!$D$7),2*SUM(Stand!G40*Inittialize!$F$3,Stand!G41*Inittialize!$F$4,Stand!G42*Inittialize!$F$5,Stand!G43*Inittialize!$F$6,Stand!G44*Inittialize!$F$7,Stand!G45*Inittialize!$F$8,Stand!G46*Inittialize!$F$9,Stand!G47*Inittialize!$F$10,Stand!G48*Inittialize!$F$11,Stand!G49*Inittialize!$F$12),HS!G39)</f>
        <v>0.38150648207879329</v>
      </c>
      <c r="H39">
        <f>IF(Rules!$B$7=Rules!$D$7,2*SUM(Stand!H40*Inittialize!$F$3,Stand!H41*Inittialize!$F$4,Stand!H42*Inittialize!$F$5,Stand!H43*Inittialize!$F$6,Stand!H44*Inittialize!$F$7,Stand!H45*Inittialize!$F$8,Stand!H46*Inittialize!$F$9,Stand!H47*Inittialize!$F$10,Stand!H48*Inittialize!$F$11,Stand!H49*Inittialize!$F$12),HS!H39)</f>
        <v>0.21994796642061157</v>
      </c>
      <c r="I39">
        <f>IF(Rules!$B$7=Rules!$D$7,2*SUM(Stand!I40*Inittialize!$F$3,Stand!I41*Inittialize!$F$4,Stand!I42*Inittialize!$F$5,Stand!I43*Inittialize!$F$6,Stand!I44*Inittialize!$F$7,Stand!I45*Inittialize!$F$8,Stand!I46*Inittialize!$F$9,Stand!I47*Inittialize!$F$10,Stand!I48*Inittialize!$F$11,Stand!I49*Inittialize!$F$12),HS!I39)</f>
        <v>-2.9916811236535432E-2</v>
      </c>
      <c r="J39">
        <f>IF(Rules!$B$7=Rules!$D$7,2*SUM(Stand!J40*Inittialize!$F$3,Stand!J41*Inittialize!$F$4,Stand!J42*Inittialize!$F$5,Stand!J43*Inittialize!$F$6,Stand!J44*Inittialize!$F$7,Stand!J45*Inittialize!$F$8,Stand!J46*Inittialize!$F$9,Stand!J47*Inittialize!$F$10,Stand!J48*Inittialize!$F$11,Stand!J49*Inittialize!$F$12),HS!J39)</f>
        <v>-0.29021942891862729</v>
      </c>
      <c r="K39">
        <f>IF(Rules!$B$7=Rules!$D$7,2*SUM(Stand!K40*Inittialize!$F$3,Stand!K41*Inittialize!$F$4,Stand!K42*Inittialize!$F$5,Stand!K43*Inittialize!$F$6,Stand!K44*Inittialize!$F$7,Stand!K45*Inittialize!$F$8,Stand!K46*Inittialize!$F$9,Stand!K47*Inittialize!$F$10,Stand!K48*Inittialize!$F$11,Stand!K49*Inittialize!$F$12),HS!K39)</f>
        <v>-0.46221981628665421</v>
      </c>
    </row>
    <row r="40" spans="1:11" x14ac:dyDescent="0.3">
      <c r="A40">
        <v>19</v>
      </c>
      <c r="B40">
        <f>2*SUM(Stand!B41*Inittialize!$F$3,Stand!B42*Inittialize!$F$4,Stand!B43*Inittialize!$F$5,Stand!B44*Inittialize!$F$6,Stand!B45*Inittialize!$F$7,Stand!B46*Inittialize!$F$8,Stand!B47*Inittialize!$F$9,Stand!B48*Inittialize!$F$10,Stand!B49*Inittialize!$F$11,Stand!B50*Inittialize!$F$12)</f>
        <v>-0.43037249788708165</v>
      </c>
      <c r="C40">
        <f>2*SUM(Stand!C41*Inittialize!$F$3,Stand!C42*Inittialize!$F$4,Stand!C43*Inittialize!$F$5,Stand!C44*Inittialize!$F$6,Stand!C45*Inittialize!$F$7,Stand!C46*Inittialize!$F$8,Stand!C47*Inittialize!$F$9,Stand!C48*Inittialize!$F$10,Stand!C49*Inittialize!$F$11,Stand!C50*Inittialize!$F$12)</f>
        <v>0.24185546358249202</v>
      </c>
      <c r="D40">
        <f>2*SUM(Stand!D41*Inittialize!$F$3,Stand!D42*Inittialize!$F$4,Stand!D43*Inittialize!$F$5,Stand!D44*Inittialize!$F$6,Stand!D45*Inittialize!$F$7,Stand!D46*Inittialize!$F$8,Stand!D47*Inittialize!$F$9,Stand!D48*Inittialize!$F$10,Stand!D49*Inittialize!$F$11,Stand!D50*Inittialize!$F$12)</f>
        <v>0.29582413587422185</v>
      </c>
      <c r="E40">
        <f>2*SUM(Stand!E41*Inittialize!$F$3,Stand!E42*Inittialize!$F$4,Stand!E43*Inittialize!$F$5,Stand!E44*Inittialize!$F$6,Stand!E45*Inittialize!$F$7,Stand!E46*Inittialize!$F$8,Stand!E47*Inittialize!$F$9,Stand!E48*Inittialize!$F$10,Stand!E49*Inittialize!$F$11,Stand!E50*Inittialize!$F$12)</f>
        <v>0.35115361127716538</v>
      </c>
      <c r="F40">
        <f>2*SUM(Stand!F41*Inittialize!$F$3,Stand!F42*Inittialize!$F$4,Stand!F43*Inittialize!$F$5,Stand!F44*Inittialize!$F$6,Stand!F45*Inittialize!$F$7,Stand!F46*Inittialize!$F$8,Stand!F47*Inittialize!$F$9,Stand!F48*Inittialize!$F$10,Stand!F49*Inittialize!$F$11,Stand!F50*Inittialize!$F$12)</f>
        <v>0.40597206909315231</v>
      </c>
      <c r="G40">
        <f>2*SUM(Stand!G41*Inittialize!$F$3,Stand!G42*Inittialize!$F$4,Stand!G43*Inittialize!$F$5,Stand!G44*Inittialize!$F$6,Stand!G45*Inittialize!$F$7,Stand!G46*Inittialize!$F$8,Stand!G47*Inittialize!$F$9,Stand!G48*Inittialize!$F$10,Stand!G49*Inittialize!$F$11,Stand!G50*Inittialize!$F$12)</f>
        <v>0.47959870872821825</v>
      </c>
      <c r="H40">
        <f>2*SUM(Stand!H41*Inittialize!$F$3,Stand!H42*Inittialize!$F$4,Stand!H43*Inittialize!$F$5,Stand!H44*Inittialize!$F$6,Stand!H45*Inittialize!$F$7,Stand!H46*Inittialize!$F$8,Stand!H47*Inittialize!$F$9,Stand!H48*Inittialize!$F$10,Stand!H49*Inittialize!$F$11,Stand!H50*Inittialize!$F$12)</f>
        <v>0.31983519492070983</v>
      </c>
      <c r="I40">
        <f>2*SUM(Stand!I41*Inittialize!$F$3,Stand!I42*Inittialize!$F$4,Stand!I43*Inittialize!$F$5,Stand!I44*Inittialize!$F$6,Stand!I45*Inittialize!$F$7,Stand!I46*Inittialize!$F$8,Stand!I47*Inittialize!$F$9,Stand!I48*Inittialize!$F$10,Stand!I49*Inittialize!$F$11,Stand!I50*Inittialize!$F$12)</f>
        <v>0.19526887476388188</v>
      </c>
      <c r="J40">
        <f>2*SUM(Stand!J41*Inittialize!$F$3,Stand!J42*Inittialize!$F$4,Stand!J43*Inittialize!$F$5,Stand!J44*Inittialize!$F$6,Stand!J45*Inittialize!$F$7,Stand!J46*Inittialize!$F$8,Stand!J47*Inittialize!$F$9,Stand!J48*Inittialize!$F$10,Stand!J49*Inittialize!$F$11,Stand!J50*Inittialize!$F$12)</f>
        <v>-7.294553026892811E-2</v>
      </c>
      <c r="K40">
        <f>2*SUM(Stand!K41*Inittialize!$F$3,Stand!K42*Inittialize!$F$4,Stand!K43*Inittialize!$F$5,Stand!K44*Inittialize!$F$6,Stand!K45*Inittialize!$F$7,Stand!K46*Inittialize!$F$8,Stand!K47*Inittialize!$F$9,Stand!K48*Inittialize!$F$10,Stand!K49*Inittialize!$F$11,Stand!K50*Inittialize!$F$12)</f>
        <v>-0.3593665807273182</v>
      </c>
    </row>
    <row r="41" spans="1:11" x14ac:dyDescent="0.3">
      <c r="A41">
        <v>20</v>
      </c>
      <c r="B41">
        <f>2*SUM(Stand!B42*Inittialize!$F$3,Stand!B43*Inittialize!$F$4,Stand!B44*Inittialize!$F$5,Stand!B45*Inittialize!$F$6,Stand!B46*Inittialize!$F$7,Stand!B47*Inittialize!$F$8,Stand!B48*Inittialize!$F$9,Stand!B49*Inittialize!$F$10,Stand!B50*Inittialize!$F$11,Stand!B51*Inittialize!$F$12)</f>
        <v>-0.32751926232774553</v>
      </c>
      <c r="C41">
        <f>2*SUM(Stand!C42*Inittialize!$F$3,Stand!C43*Inittialize!$F$4,Stand!C44*Inittialize!$F$5,Stand!C45*Inittialize!$F$6,Stand!C46*Inittialize!$F$7,Stand!C47*Inittialize!$F$8,Stand!C48*Inittialize!$F$9,Stand!C49*Inittialize!$F$10,Stand!C50*Inittialize!$F$11,Stand!C51*Inittialize!$F$12)</f>
        <v>0.35893941244229921</v>
      </c>
      <c r="D41">
        <f>2*SUM(Stand!D42*Inittialize!$F$3,Stand!D43*Inittialize!$F$4,Stand!D44*Inittialize!$F$5,Stand!D45*Inittialize!$F$6,Stand!D46*Inittialize!$F$7,Stand!D47*Inittialize!$F$8,Stand!D48*Inittialize!$F$9,Stand!D49*Inittialize!$F$10,Stand!D50*Inittialize!$F$11,Stand!D51*Inittialize!$F$12)</f>
        <v>0.40932067017593943</v>
      </c>
      <c r="E41">
        <f>2*SUM(Stand!E42*Inittialize!$F$3,Stand!E43*Inittialize!$F$4,Stand!E44*Inittialize!$F$5,Stand!E45*Inittialize!$F$6,Stand!E46*Inittialize!$F$7,Stand!E47*Inittialize!$F$8,Stand!E48*Inittialize!$F$9,Stand!E49*Inittialize!$F$10,Stand!E50*Inittialize!$F$11,Stand!E51*Inittialize!$F$12)</f>
        <v>0.46094024379435394</v>
      </c>
      <c r="F41">
        <f>2*SUM(Stand!F42*Inittialize!$F$3,Stand!F43*Inittialize!$F$4,Stand!F44*Inittialize!$F$5,Stand!F45*Inittialize!$F$6,Stand!F46*Inittialize!$F$7,Stand!F47*Inittialize!$F$8,Stand!F48*Inittialize!$F$9,Stand!F49*Inittialize!$F$10,Stand!F50*Inittialize!$F$11,Stand!F51*Inittialize!$F$12)</f>
        <v>0.51251710900326763</v>
      </c>
      <c r="G41">
        <f>2*SUM(Stand!G42*Inittialize!$F$3,Stand!G43*Inittialize!$F$4,Stand!G44*Inittialize!$F$5,Stand!G45*Inittialize!$F$6,Stand!G46*Inittialize!$F$7,Stand!G47*Inittialize!$F$8,Stand!G48*Inittialize!$F$9,Stand!G49*Inittialize!$F$10,Stand!G50*Inittialize!$F$11,Stand!G51*Inittialize!$F$12)</f>
        <v>0.57559016859776846</v>
      </c>
      <c r="H41">
        <f>2*SUM(Stand!H42*Inittialize!$F$3,Stand!H43*Inittialize!$F$4,Stand!H44*Inittialize!$F$5,Stand!H45*Inittialize!$F$6,Stand!H46*Inittialize!$F$7,Stand!H47*Inittialize!$F$8,Stand!H48*Inittialize!$F$9,Stand!H49*Inittialize!$F$10,Stand!H50*Inittialize!$F$11,Stand!H51*Inittialize!$F$12)</f>
        <v>0.39241245528243768</v>
      </c>
      <c r="I41">
        <f>2*SUM(Stand!I42*Inittialize!$F$3,Stand!I43*Inittialize!$F$4,Stand!I44*Inittialize!$F$5,Stand!I45*Inittialize!$F$6,Stand!I46*Inittialize!$F$7,Stand!I47*Inittialize!$F$8,Stand!I48*Inittialize!$F$9,Stand!I49*Inittialize!$F$10,Stand!I50*Inittialize!$F$11,Stand!I51*Inittialize!$F$12)</f>
        <v>0.28663571688628381</v>
      </c>
      <c r="J41">
        <f>2*SUM(Stand!J42*Inittialize!$F$3,Stand!J43*Inittialize!$F$4,Stand!J44*Inittialize!$F$5,Stand!J45*Inittialize!$F$6,Stand!J46*Inittialize!$F$7,Stand!J47*Inittialize!$F$8,Stand!J48*Inittialize!$F$9,Stand!J49*Inittialize!$F$10,Stand!J50*Inittialize!$F$11,Stand!J51*Inittialize!$F$12)</f>
        <v>0.14432836838077101</v>
      </c>
      <c r="K41">
        <f>2*SUM(Stand!K42*Inittialize!$F$3,Stand!K43*Inittialize!$F$4,Stand!K44*Inittialize!$F$5,Stand!K45*Inittialize!$F$6,Stand!K46*Inittialize!$F$7,Stand!K47*Inittialize!$F$8,Stand!K48*Inittialize!$F$9,Stand!K49*Inittialize!$F$10,Stand!K50*Inittialize!$F$11,Stand!K51*Inittialize!$F$12)</f>
        <v>-0.15000446942833717</v>
      </c>
    </row>
    <row r="42" spans="1:11" x14ac:dyDescent="0.3">
      <c r="A42">
        <v>21</v>
      </c>
      <c r="B42">
        <f>2*SUM(Stand!B43*Inittialize!$F$3,Stand!B44*Inittialize!$F$4,Stand!B45*Inittialize!$F$5,Stand!B46*Inittialize!$F$6,Stand!B47*Inittialize!$F$7,Stand!B48*Inittialize!$F$8,Stand!B49*Inittialize!$F$9,Stand!B50*Inittialize!$F$10,Stand!B51*Inittialize!$F$11,Stand!B52*Inittialize!$F$12)</f>
        <v>-0.11815715102876462</v>
      </c>
      <c r="C42">
        <f>2*SUM(Stand!C43*Inittialize!$F$3,Stand!C44*Inittialize!$F$4,Stand!C45*Inittialize!$F$5,Stand!C46*Inittialize!$F$6,Stand!C47*Inittialize!$F$7,Stand!C48*Inittialize!$F$8,Stand!C49*Inittialize!$F$9,Stand!C50*Inittialize!$F$10,Stand!C51*Inittialize!$F$11,Stand!C52*Inittialize!$F$12)</f>
        <v>0.47064092333946905</v>
      </c>
      <c r="D42">
        <f>2*SUM(Stand!D43*Inittialize!$F$3,Stand!D44*Inittialize!$F$4,Stand!D45*Inittialize!$F$5,Stand!D46*Inittialize!$F$6,Stand!D47*Inittialize!$F$7,Stand!D48*Inittialize!$F$8,Stand!D49*Inittialize!$F$9,Stand!D50*Inittialize!$F$10,Stand!D51*Inittialize!$F$11,Stand!D52*Inittialize!$F$12)</f>
        <v>0.51779525312221697</v>
      </c>
      <c r="E42">
        <f>2*SUM(Stand!E43*Inittialize!$F$3,Stand!E44*Inittialize!$F$4,Stand!E45*Inittialize!$F$5,Stand!E46*Inittialize!$F$6,Stand!E47*Inittialize!$F$7,Stand!E48*Inittialize!$F$8,Stand!E49*Inittialize!$F$9,Stand!E50*Inittialize!$F$10,Stand!E51*Inittialize!$F$11,Stand!E52*Inittialize!$F$12)</f>
        <v>0.56604055041797596</v>
      </c>
      <c r="F42">
        <f>2*SUM(Stand!F43*Inittialize!$F$3,Stand!F44*Inittialize!$F$4,Stand!F45*Inittialize!$F$5,Stand!F46*Inittialize!$F$6,Stand!F47*Inittialize!$F$7,Stand!F48*Inittialize!$F$8,Stand!F49*Inittialize!$F$9,Stand!F50*Inittialize!$F$10,Stand!F51*Inittialize!$F$11,Stand!F52*Inittialize!$F$12)</f>
        <v>0.6146990179090277</v>
      </c>
      <c r="G42">
        <f>2*SUM(Stand!G43*Inittialize!$F$3,Stand!G44*Inittialize!$F$4,Stand!G45*Inittialize!$F$5,Stand!G46*Inittialize!$F$6,Stand!G47*Inittialize!$F$7,Stand!G48*Inittialize!$F$8,Stand!G49*Inittialize!$F$9,Stand!G50*Inittialize!$F$10,Stand!G51*Inittialize!$F$11,Stand!G52*Inittialize!$F$12)</f>
        <v>0.66738009490756944</v>
      </c>
      <c r="H42">
        <f>2*SUM(Stand!H43*Inittialize!$F$3,Stand!H44*Inittialize!$F$4,Stand!H45*Inittialize!$F$5,Stand!H46*Inittialize!$F$6,Stand!H47*Inittialize!$F$7,Stand!H48*Inittialize!$F$8,Stand!H49*Inittialize!$F$9,Stand!H50*Inittialize!$F$10,Stand!H51*Inittialize!$F$11,Stand!H52*Inittialize!$F$12)</f>
        <v>0.46288894886429077</v>
      </c>
      <c r="I42">
        <f>2*SUM(Stand!I43*Inittialize!$F$3,Stand!I44*Inittialize!$F$4,Stand!I45*Inittialize!$F$5,Stand!I46*Inittialize!$F$6,Stand!I47*Inittialize!$F$7,Stand!I48*Inittialize!$F$8,Stand!I49*Inittialize!$F$9,Stand!I50*Inittialize!$F$10,Stand!I51*Inittialize!$F$11,Stand!I52*Inittialize!$F$12)</f>
        <v>0.35069259087031507</v>
      </c>
      <c r="J42">
        <f>2*SUM(Stand!J43*Inittialize!$F$3,Stand!J44*Inittialize!$F$4,Stand!J45*Inittialize!$F$5,Stand!J46*Inittialize!$F$6,Stand!J47*Inittialize!$F$7,Stand!J48*Inittialize!$F$8,Stand!J49*Inittialize!$F$9,Stand!J50*Inittialize!$F$10,Stand!J51*Inittialize!$F$11,Stand!J52*Inittialize!$F$12)</f>
        <v>0.2277834231524547</v>
      </c>
      <c r="K42">
        <f>2*SUM(Stand!K43*Inittialize!$F$3,Stand!K44*Inittialize!$F$4,Stand!K45*Inittialize!$F$5,Stand!K46*Inittialize!$F$6,Stand!K47*Inittialize!$F$7,Stand!K48*Inittialize!$F$8,Stand!K49*Inittialize!$F$9,Stand!K50*Inittialize!$F$10,Stand!K51*Inittialize!$F$11,Stand!K52*Inittialize!$F$12)</f>
        <v>5.935764187064374E-2</v>
      </c>
    </row>
    <row r="43" spans="1:11" x14ac:dyDescent="0.3">
      <c r="A43">
        <v>22</v>
      </c>
      <c r="B43">
        <f>B11</f>
        <v>-0.94856291185335917</v>
      </c>
      <c r="C43">
        <f t="shared" ref="C43:K43" si="0">C11</f>
        <v>-0.50677997193327606</v>
      </c>
      <c r="D43">
        <f t="shared" si="0"/>
        <v>-0.4673817995961731</v>
      </c>
      <c r="E43">
        <f t="shared" si="0"/>
        <v>-0.42707310649015395</v>
      </c>
      <c r="F43">
        <f t="shared" si="0"/>
        <v>-0.386542338852567</v>
      </c>
      <c r="G43">
        <f t="shared" si="0"/>
        <v>-0.34105239981515917</v>
      </c>
      <c r="H43">
        <f t="shared" si="0"/>
        <v>-0.5067116210767304</v>
      </c>
      <c r="I43">
        <f t="shared" si="0"/>
        <v>-0.61566089283034364</v>
      </c>
      <c r="J43">
        <f t="shared" si="0"/>
        <v>-0.73750562104917972</v>
      </c>
      <c r="K43">
        <f t="shared" si="0"/>
        <v>-0.87755699469359572</v>
      </c>
    </row>
    <row r="44" spans="1:11" x14ac:dyDescent="0.3">
      <c r="A44">
        <v>23</v>
      </c>
      <c r="B44">
        <f t="shared" ref="B44:K52" si="1">B12</f>
        <v>-1.0138272431203434</v>
      </c>
      <c r="C44">
        <f t="shared" si="1"/>
        <v>-0.61558247543954114</v>
      </c>
      <c r="D44">
        <f t="shared" si="1"/>
        <v>-0.58242022586760178</v>
      </c>
      <c r="E44">
        <f t="shared" si="1"/>
        <v>-0.54844801279862865</v>
      </c>
      <c r="F44">
        <f t="shared" si="1"/>
        <v>-0.51466654487787844</v>
      </c>
      <c r="G44">
        <f t="shared" si="1"/>
        <v>-0.47125255122592768</v>
      </c>
      <c r="H44">
        <f t="shared" si="1"/>
        <v>-0.58742313134181745</v>
      </c>
      <c r="I44">
        <f t="shared" si="1"/>
        <v>-0.69096589044609491</v>
      </c>
      <c r="J44">
        <f t="shared" si="1"/>
        <v>-0.80779028549054743</v>
      </c>
      <c r="K44">
        <f t="shared" si="1"/>
        <v>-0.9428213259605801</v>
      </c>
    </row>
    <row r="45" spans="1:11" x14ac:dyDescent="0.3">
      <c r="A45">
        <v>24</v>
      </c>
      <c r="B45">
        <f t="shared" si="1"/>
        <v>-1.0790915743873279</v>
      </c>
      <c r="C45">
        <f t="shared" si="1"/>
        <v>-0.72438497894580611</v>
      </c>
      <c r="D45">
        <f t="shared" si="1"/>
        <v>-0.69745865213903047</v>
      </c>
      <c r="E45">
        <f t="shared" si="1"/>
        <v>-0.66982291910710345</v>
      </c>
      <c r="F45">
        <f t="shared" si="1"/>
        <v>-0.64279075090318993</v>
      </c>
      <c r="G45">
        <f t="shared" si="1"/>
        <v>-0.60145270263669626</v>
      </c>
      <c r="H45">
        <f t="shared" si="1"/>
        <v>-0.66813464160690472</v>
      </c>
      <c r="I45">
        <f t="shared" si="1"/>
        <v>-0.76627088806184607</v>
      </c>
      <c r="J45">
        <f t="shared" si="1"/>
        <v>-0.87807494993191515</v>
      </c>
      <c r="K45">
        <f t="shared" si="1"/>
        <v>-1.0080856572275645</v>
      </c>
    </row>
    <row r="46" spans="1:11" x14ac:dyDescent="0.3">
      <c r="A46">
        <v>25</v>
      </c>
      <c r="B46">
        <f t="shared" si="1"/>
        <v>-1.1443559056543122</v>
      </c>
      <c r="C46">
        <f t="shared" si="1"/>
        <v>-0.83318748245207119</v>
      </c>
      <c r="D46">
        <f t="shared" si="1"/>
        <v>-0.81249707841045926</v>
      </c>
      <c r="E46">
        <f t="shared" si="1"/>
        <v>-0.79119782541557815</v>
      </c>
      <c r="F46">
        <f t="shared" si="1"/>
        <v>-0.77091495692850143</v>
      </c>
      <c r="G46">
        <f t="shared" si="1"/>
        <v>-0.73165285404746472</v>
      </c>
      <c r="H46">
        <f t="shared" si="1"/>
        <v>-0.74884615187199177</v>
      </c>
      <c r="I46">
        <f t="shared" si="1"/>
        <v>-0.84157588567759722</v>
      </c>
      <c r="J46">
        <f t="shared" si="1"/>
        <v>-0.94835961437328298</v>
      </c>
      <c r="K46">
        <f t="shared" si="1"/>
        <v>-1.0733499884945488</v>
      </c>
    </row>
    <row r="47" spans="1:11" x14ac:dyDescent="0.3">
      <c r="A47">
        <v>26</v>
      </c>
      <c r="B47">
        <f t="shared" si="1"/>
        <v>-1.2096202369212965</v>
      </c>
      <c r="C47">
        <f t="shared" si="1"/>
        <v>-0.94198998595833627</v>
      </c>
      <c r="D47">
        <f t="shared" si="1"/>
        <v>-0.92753550468188795</v>
      </c>
      <c r="E47">
        <f t="shared" si="1"/>
        <v>-0.91257273172405284</v>
      </c>
      <c r="F47">
        <f t="shared" si="1"/>
        <v>-0.89903916295381292</v>
      </c>
      <c r="G47">
        <f t="shared" si="1"/>
        <v>-0.86185300545823329</v>
      </c>
      <c r="H47">
        <f t="shared" si="1"/>
        <v>-0.82955766213707893</v>
      </c>
      <c r="I47">
        <f t="shared" si="1"/>
        <v>-0.91688088329334838</v>
      </c>
      <c r="J47">
        <f t="shared" si="1"/>
        <v>-1.0186442788146506</v>
      </c>
      <c r="K47">
        <f t="shared" si="1"/>
        <v>-1.1386143197615333</v>
      </c>
    </row>
    <row r="48" spans="1:11" x14ac:dyDescent="0.3">
      <c r="A48">
        <v>27</v>
      </c>
      <c r="B48">
        <f t="shared" si="1"/>
        <v>-1.292026774114837</v>
      </c>
      <c r="C48">
        <f t="shared" si="1"/>
        <v>-1.0723015878534836</v>
      </c>
      <c r="D48">
        <f t="shared" si="1"/>
        <v>-1.0633483906165688</v>
      </c>
      <c r="E48">
        <f t="shared" si="1"/>
        <v>-1.0540229820093887</v>
      </c>
      <c r="F48">
        <f t="shared" si="1"/>
        <v>-1.0459712590207477</v>
      </c>
      <c r="G48">
        <f t="shared" si="1"/>
        <v>-1.0175051840233629</v>
      </c>
      <c r="H48">
        <f t="shared" si="1"/>
        <v>-0.96697166375512589</v>
      </c>
      <c r="I48">
        <f t="shared" si="1"/>
        <v>-1.0119653492858949</v>
      </c>
      <c r="J48">
        <f t="shared" si="1"/>
        <v>-1.1073897804076942</v>
      </c>
      <c r="K48">
        <f t="shared" si="1"/>
        <v>-1.2210208569550736</v>
      </c>
    </row>
    <row r="49" spans="1:11" x14ac:dyDescent="0.3">
      <c r="A49">
        <v>28</v>
      </c>
      <c r="B49">
        <f t="shared" si="1"/>
        <v>-1.4087177231614891</v>
      </c>
      <c r="C49">
        <f t="shared" si="1"/>
        <v>-1.2448772651182356</v>
      </c>
      <c r="D49">
        <f t="shared" si="1"/>
        <v>-1.2400099402844629</v>
      </c>
      <c r="E49">
        <f t="shared" si="1"/>
        <v>-1.2349236646551558</v>
      </c>
      <c r="F49">
        <f t="shared" si="1"/>
        <v>-1.2305191351709288</v>
      </c>
      <c r="G49">
        <f t="shared" si="1"/>
        <v>-1.214958094184424</v>
      </c>
      <c r="H49">
        <f t="shared" si="1"/>
        <v>-1.1822876894992107</v>
      </c>
      <c r="I49">
        <f t="shared" si="1"/>
        <v>-1.1821117106119141</v>
      </c>
      <c r="J49">
        <f t="shared" si="1"/>
        <v>-1.2330569563040892</v>
      </c>
      <c r="K49">
        <f t="shared" si="1"/>
        <v>-1.3377118060017259</v>
      </c>
    </row>
    <row r="50" spans="1:11" x14ac:dyDescent="0.3">
      <c r="A50">
        <v>29</v>
      </c>
      <c r="B50">
        <f t="shared" si="1"/>
        <v>-1.5596930840612537</v>
      </c>
      <c r="C50">
        <f t="shared" si="1"/>
        <v>-1.4581549091214032</v>
      </c>
      <c r="D50">
        <f t="shared" si="1"/>
        <v>-1.4560657766841185</v>
      </c>
      <c r="E50">
        <f t="shared" si="1"/>
        <v>-1.4538742684747707</v>
      </c>
      <c r="F50">
        <f t="shared" si="1"/>
        <v>-1.4519825358110645</v>
      </c>
      <c r="G50">
        <f t="shared" si="1"/>
        <v>-1.4451084132286272</v>
      </c>
      <c r="H50">
        <f t="shared" si="1"/>
        <v>-1.4308994580766619</v>
      </c>
      <c r="I50">
        <f t="shared" si="1"/>
        <v>-1.4273199672714054</v>
      </c>
      <c r="J50">
        <f t="shared" si="1"/>
        <v>-1.4311487650837169</v>
      </c>
      <c r="K50">
        <f t="shared" si="1"/>
        <v>-1.4886871669014903</v>
      </c>
    </row>
    <row r="51" spans="1:11" x14ac:dyDescent="0.3">
      <c r="A51">
        <v>30</v>
      </c>
      <c r="B51">
        <f t="shared" si="1"/>
        <v>-1.7449528568141299</v>
      </c>
      <c r="C51">
        <f t="shared" si="1"/>
        <v>-1.7104605360778402</v>
      </c>
      <c r="D51">
        <f t="shared" si="1"/>
        <v>-1.7099537911843463</v>
      </c>
      <c r="E51">
        <f t="shared" si="1"/>
        <v>-1.7094204164667817</v>
      </c>
      <c r="F51">
        <f t="shared" si="1"/>
        <v>-1.7089609497545724</v>
      </c>
      <c r="G51">
        <f t="shared" si="1"/>
        <v>-1.70725588556268</v>
      </c>
      <c r="H51">
        <f t="shared" si="1"/>
        <v>-1.7037036467746889</v>
      </c>
      <c r="I51">
        <f t="shared" si="1"/>
        <v>-1.7029838379716975</v>
      </c>
      <c r="J51">
        <f t="shared" si="1"/>
        <v>-1.7016652067465778</v>
      </c>
      <c r="K51">
        <f t="shared" si="1"/>
        <v>-1.7094498982342485</v>
      </c>
    </row>
    <row r="52" spans="1:11" x14ac:dyDescent="0.3">
      <c r="A52">
        <v>31</v>
      </c>
      <c r="B52">
        <f t="shared" si="1"/>
        <v>-2</v>
      </c>
      <c r="C52">
        <f t="shared" si="1"/>
        <v>-2</v>
      </c>
      <c r="D52">
        <f t="shared" si="1"/>
        <v>-2</v>
      </c>
      <c r="E52">
        <f t="shared" si="1"/>
        <v>-2</v>
      </c>
      <c r="F52">
        <f t="shared" si="1"/>
        <v>-2</v>
      </c>
      <c r="G52">
        <f t="shared" si="1"/>
        <v>-2</v>
      </c>
      <c r="H52">
        <f t="shared" si="1"/>
        <v>-2</v>
      </c>
      <c r="I52">
        <f t="shared" si="1"/>
        <v>-2</v>
      </c>
      <c r="J52">
        <f t="shared" si="1"/>
        <v>-2</v>
      </c>
      <c r="K52">
        <f t="shared" si="1"/>
        <v>-2</v>
      </c>
    </row>
    <row r="53" spans="1:11" x14ac:dyDescent="0.3">
      <c r="A53" s="500" t="s">
        <v>127</v>
      </c>
      <c r="B53" s="500"/>
      <c r="C53" s="500"/>
      <c r="D53" s="500"/>
      <c r="E53" s="500"/>
      <c r="F53" s="500"/>
      <c r="G53" s="500"/>
      <c r="H53" s="500"/>
      <c r="I53" s="500"/>
      <c r="J53" s="500"/>
      <c r="K53" s="500"/>
    </row>
    <row r="54" spans="1:11" x14ac:dyDescent="0.3">
      <c r="A54" t="s">
        <v>7</v>
      </c>
      <c r="B54">
        <v>1</v>
      </c>
      <c r="C54">
        <v>2</v>
      </c>
      <c r="D54">
        <v>3</v>
      </c>
      <c r="E54">
        <v>4</v>
      </c>
      <c r="F54">
        <v>5</v>
      </c>
      <c r="G54">
        <v>6</v>
      </c>
      <c r="H54">
        <v>7</v>
      </c>
      <c r="I54">
        <v>8</v>
      </c>
      <c r="J54">
        <v>9</v>
      </c>
      <c r="K54">
        <v>10</v>
      </c>
    </row>
    <row r="55" spans="1:11" x14ac:dyDescent="0.3">
      <c r="A55">
        <v>4</v>
      </c>
      <c r="B55">
        <f>SUM(Stand!B57*Inittialize!$F$4+Stand!B58*Inittialize!$F$5+Stand!B59*Inittialize!$F$6+Stand!B60*Inittialize!$F$7+Stand!B61*Inittialize!$F$8+Stand!B62*Inittialize!$F$9+Stand!B63*Inittialize!$F$10+Stand!B64*Inittialize!$F$11+Stand!B65*Inittialize!$F$12+Stand!B88*Inittialize!$F$3)*2</f>
        <v>0.42421815323539841</v>
      </c>
      <c r="C55">
        <f>SUM(Stand!C57*Inittialize!$F$4+Stand!C58*Inittialize!$F$5+Stand!C59*Inittialize!$F$6+Stand!C60*Inittialize!$F$7+Stand!C61*Inittialize!$F$8+Stand!C62*Inittialize!$F$9+Stand!C63*Inittialize!$F$10+Stand!C64*Inittialize!$F$11+Stand!C65*Inittialize!$F$12+Stand!C88*Inittialize!$F$3)*2</f>
        <v>0.70721627279072274</v>
      </c>
      <c r="D55">
        <f>SUM(Stand!D57*Inittialize!$F$4+Stand!D58*Inittialize!$F$5+Stand!D59*Inittialize!$F$6+Stand!D60*Inittialize!$F$7+Stand!D61*Inittialize!$F$8+Stand!D62*Inittialize!$F$9+Stand!D63*Inittialize!$F$10+Stand!D64*Inittialize!$F$11+Stand!D65*Inittialize!$F$12+Stand!D88*Inittialize!$F$3)*2</f>
        <v>0.74774977076428661</v>
      </c>
      <c r="E55">
        <f>SUM(Stand!E57*Inittialize!$F$4+Stand!E58*Inittialize!$F$5+Stand!E59*Inittialize!$F$6+Stand!E60*Inittialize!$F$7+Stand!E61*Inittialize!$F$8+Stand!E62*Inittialize!$F$9+Stand!E63*Inittialize!$F$10+Stand!E64*Inittialize!$F$11+Stand!E65*Inittialize!$F$12+Stand!E88*Inittialize!$F$3)*2</f>
        <v>0.78893689100508568</v>
      </c>
      <c r="F55">
        <f>SUM(Stand!F57*Inittialize!$F$4+Stand!F58*Inittialize!$F$5+Stand!F59*Inittialize!$F$6+Stand!F60*Inittialize!$F$7+Stand!F61*Inittialize!$F$8+Stand!F62*Inittialize!$F$9+Stand!F63*Inittialize!$F$10+Stand!F64*Inittialize!$F$11+Stand!F65*Inittialize!$F$12+Stand!F88*Inittialize!$F$3)*2</f>
        <v>0.83280733916452498</v>
      </c>
      <c r="G55">
        <f>SUM(Stand!G57*Inittialize!$F$4+Stand!G58*Inittialize!$F$5+Stand!G59*Inittialize!$F$6+Stand!G60*Inittialize!$F$7+Stand!G61*Inittialize!$F$8+Stand!G62*Inittialize!$F$9+Stand!G63*Inittialize!$F$10+Stand!G64*Inittialize!$F$11+Stand!G65*Inittialize!$F$12+Stand!G88*Inittialize!$F$3)*2</f>
        <v>0.84630098416999544</v>
      </c>
      <c r="H55">
        <f>SUM(Stand!H57*Inittialize!$F$4+Stand!H58*Inittialize!$F$5+Stand!H59*Inittialize!$F$6+Stand!H60*Inittialize!$F$7+Stand!H61*Inittialize!$F$8+Stand!H62*Inittialize!$F$9+Stand!H63*Inittialize!$F$10+Stand!H64*Inittialize!$F$11+Stand!H65*Inittialize!$F$12+Stand!H88*Inittialize!$F$3)*2</f>
        <v>0.52462481672306671</v>
      </c>
      <c r="I55">
        <f>SUM(Stand!I57*Inittialize!$F$4+Stand!I58*Inittialize!$F$5+Stand!I59*Inittialize!$F$6+Stand!I60*Inittialize!$F$7+Stand!I61*Inittialize!$F$8+Stand!I62*Inittialize!$F$9+Stand!I63*Inittialize!$F$10+Stand!I64*Inittialize!$F$11+Stand!I65*Inittialize!$F$12+Stand!I88*Inittialize!$F$3)*2</f>
        <v>0.48948248450238285</v>
      </c>
      <c r="J55">
        <f>SUM(Stand!J57*Inittialize!$F$4+Stand!J58*Inittialize!$F$5+Stand!J59*Inittialize!$F$6+Stand!J60*Inittialize!$F$7+Stand!J61*Inittialize!$F$8+Stand!J62*Inittialize!$F$9+Stand!J63*Inittialize!$F$10+Stand!J64*Inittialize!$F$11+Stand!J65*Inittialize!$F$12+Stand!J88*Inittialize!$F$3)*2</f>
        <v>0.45685031886889066</v>
      </c>
      <c r="K55">
        <f>SUM(Stand!K57*Inittialize!$F$4+Stand!K58*Inittialize!$F$5+Stand!K59*Inittialize!$F$6+Stand!K60*Inittialize!$F$7+Stand!K61*Inittialize!$F$8+Stand!K62*Inittialize!$F$9+Stand!K63*Inittialize!$F$10+Stand!K64*Inittialize!$F$11+Stand!K65*Inittialize!$F$12+Stand!K88*Inittialize!$F$3)*2</f>
        <v>0.42421815323539852</v>
      </c>
    </row>
    <row r="56" spans="1:11" x14ac:dyDescent="0.3">
      <c r="A56">
        <v>5</v>
      </c>
      <c r="B56">
        <f>SUM(Stand!B58*Inittialize!$F$4+Stand!B59*Inittialize!$F$5+Stand!B60*Inittialize!$F$6+Stand!B61*Inittialize!$F$7+Stand!B62*Inittialize!$F$8+Stand!B63*Inittialize!$F$9+Stand!B64*Inittialize!$F$10+Stand!B65*Inittialize!$F$11+Stand!B66*Inittialize!$F$12+Stand!B89*Inittialize!$F$3)*2</f>
        <v>0.42421815323539841</v>
      </c>
      <c r="C56">
        <f>SUM(Stand!C58*Inittialize!$F$4+Stand!C59*Inittialize!$F$5+Stand!C60*Inittialize!$F$6+Stand!C61*Inittialize!$F$7+Stand!C62*Inittialize!$F$8+Stand!C63*Inittialize!$F$9+Stand!C64*Inittialize!$F$10+Stand!C65*Inittialize!$F$11+Stand!C66*Inittialize!$F$12+Stand!C89*Inittialize!$F$3)*2</f>
        <v>0.70721627279072274</v>
      </c>
      <c r="D56">
        <f>SUM(Stand!D58*Inittialize!$F$4+Stand!D59*Inittialize!$F$5+Stand!D60*Inittialize!$F$6+Stand!D61*Inittialize!$F$7+Stand!D62*Inittialize!$F$8+Stand!D63*Inittialize!$F$9+Stand!D64*Inittialize!$F$10+Stand!D65*Inittialize!$F$11+Stand!D66*Inittialize!$F$12+Stand!D89*Inittialize!$F$3)*2</f>
        <v>0.74774977076428661</v>
      </c>
      <c r="E56">
        <f>SUM(Stand!E58*Inittialize!$F$4+Stand!E59*Inittialize!$F$5+Stand!E60*Inittialize!$F$6+Stand!E61*Inittialize!$F$7+Stand!E62*Inittialize!$F$8+Stand!E63*Inittialize!$F$9+Stand!E64*Inittialize!$F$10+Stand!E65*Inittialize!$F$11+Stand!E66*Inittialize!$F$12+Stand!E89*Inittialize!$F$3)*2</f>
        <v>0.78893689100508568</v>
      </c>
      <c r="F56">
        <f>SUM(Stand!F58*Inittialize!$F$4+Stand!F59*Inittialize!$F$5+Stand!F60*Inittialize!$F$6+Stand!F61*Inittialize!$F$7+Stand!F62*Inittialize!$F$8+Stand!F63*Inittialize!$F$9+Stand!F64*Inittialize!$F$10+Stand!F65*Inittialize!$F$11+Stand!F66*Inittialize!$F$12+Stand!F89*Inittialize!$F$3)*2</f>
        <v>0.83280733916452498</v>
      </c>
      <c r="G56">
        <f>SUM(Stand!G58*Inittialize!$F$4+Stand!G59*Inittialize!$F$5+Stand!G60*Inittialize!$F$6+Stand!G61*Inittialize!$F$7+Stand!G62*Inittialize!$F$8+Stand!G63*Inittialize!$F$9+Stand!G64*Inittialize!$F$10+Stand!G65*Inittialize!$F$11+Stand!G66*Inittialize!$F$12+Stand!G89*Inittialize!$F$3)*2</f>
        <v>0.84630098416999544</v>
      </c>
      <c r="H56">
        <f>SUM(Stand!H58*Inittialize!$F$4+Stand!H59*Inittialize!$F$5+Stand!H60*Inittialize!$F$6+Stand!H61*Inittialize!$F$7+Stand!H62*Inittialize!$F$8+Stand!H63*Inittialize!$F$9+Stand!H64*Inittialize!$F$10+Stand!H65*Inittialize!$F$11+Stand!H66*Inittialize!$F$12+Stand!H89*Inittialize!$F$3)*2</f>
        <v>0.52462481672306671</v>
      </c>
      <c r="I56">
        <f>SUM(Stand!I58*Inittialize!$F$4+Stand!I59*Inittialize!$F$5+Stand!I60*Inittialize!$F$6+Stand!I61*Inittialize!$F$7+Stand!I62*Inittialize!$F$8+Stand!I63*Inittialize!$F$9+Stand!I64*Inittialize!$F$10+Stand!I65*Inittialize!$F$11+Stand!I66*Inittialize!$F$12+Stand!I89*Inittialize!$F$3)*2</f>
        <v>0.48948248450238285</v>
      </c>
      <c r="J56">
        <f>SUM(Stand!J58*Inittialize!$F$4+Stand!J59*Inittialize!$F$5+Stand!J60*Inittialize!$F$6+Stand!J61*Inittialize!$F$7+Stand!J62*Inittialize!$F$8+Stand!J63*Inittialize!$F$9+Stand!J64*Inittialize!$F$10+Stand!J65*Inittialize!$F$11+Stand!J66*Inittialize!$F$12+Stand!J89*Inittialize!$F$3)*2</f>
        <v>0.45685031886889066</v>
      </c>
      <c r="K56">
        <f>SUM(Stand!K58*Inittialize!$F$4+Stand!K59*Inittialize!$F$5+Stand!K60*Inittialize!$F$6+Stand!K61*Inittialize!$F$7+Stand!K62*Inittialize!$F$8+Stand!K63*Inittialize!$F$9+Stand!K64*Inittialize!$F$10+Stand!K65*Inittialize!$F$11+Stand!K66*Inittialize!$F$12+Stand!K89*Inittialize!$F$3)*2</f>
        <v>0.42421815323539852</v>
      </c>
    </row>
    <row r="57" spans="1:11" x14ac:dyDescent="0.3">
      <c r="A57">
        <v>6</v>
      </c>
      <c r="B57">
        <f>SUM(Stand!B59*Inittialize!$F$4+Stand!B60*Inittialize!$F$5+Stand!B61*Inittialize!$F$6+Stand!B62*Inittialize!$F$7+Stand!B63*Inittialize!$F$8+Stand!B64*Inittialize!$F$9+Stand!B65*Inittialize!$F$10+Stand!B66*Inittialize!$F$11+Stand!B67*Inittialize!$F$12+Stand!B90*Inittialize!$F$3)*2</f>
        <v>0.42421815323539841</v>
      </c>
      <c r="C57">
        <f>SUM(Stand!C59*Inittialize!$F$4+Stand!C60*Inittialize!$F$5+Stand!C61*Inittialize!$F$6+Stand!C62*Inittialize!$F$7+Stand!C63*Inittialize!$F$8+Stand!C64*Inittialize!$F$9+Stand!C65*Inittialize!$F$10+Stand!C66*Inittialize!$F$11+Stand!C67*Inittialize!$F$12+Stand!C90*Inittialize!$F$3)*2</f>
        <v>0.70721627279072274</v>
      </c>
      <c r="D57">
        <f>SUM(Stand!D59*Inittialize!$F$4+Stand!D60*Inittialize!$F$5+Stand!D61*Inittialize!$F$6+Stand!D62*Inittialize!$F$7+Stand!D63*Inittialize!$F$8+Stand!D64*Inittialize!$F$9+Stand!D65*Inittialize!$F$10+Stand!D66*Inittialize!$F$11+Stand!D67*Inittialize!$F$12+Stand!D90*Inittialize!$F$3)*2</f>
        <v>0.74774977076428661</v>
      </c>
      <c r="E57">
        <f>SUM(Stand!E59*Inittialize!$F$4+Stand!E60*Inittialize!$F$5+Stand!E61*Inittialize!$F$6+Stand!E62*Inittialize!$F$7+Stand!E63*Inittialize!$F$8+Stand!E64*Inittialize!$F$9+Stand!E65*Inittialize!$F$10+Stand!E66*Inittialize!$F$11+Stand!E67*Inittialize!$F$12+Stand!E90*Inittialize!$F$3)*2</f>
        <v>0.78893689100508568</v>
      </c>
      <c r="F57">
        <f>SUM(Stand!F59*Inittialize!$F$4+Stand!F60*Inittialize!$F$5+Stand!F61*Inittialize!$F$6+Stand!F62*Inittialize!$F$7+Stand!F63*Inittialize!$F$8+Stand!F64*Inittialize!$F$9+Stand!F65*Inittialize!$F$10+Stand!F66*Inittialize!$F$11+Stand!F67*Inittialize!$F$12+Stand!F90*Inittialize!$F$3)*2</f>
        <v>0.83280733916452498</v>
      </c>
      <c r="G57">
        <f>SUM(Stand!G59*Inittialize!$F$4+Stand!G60*Inittialize!$F$5+Stand!G61*Inittialize!$F$6+Stand!G62*Inittialize!$F$7+Stand!G63*Inittialize!$F$8+Stand!G64*Inittialize!$F$9+Stand!G65*Inittialize!$F$10+Stand!G66*Inittialize!$F$11+Stand!G67*Inittialize!$F$12+Stand!G90*Inittialize!$F$3)*2</f>
        <v>0.84630098416999544</v>
      </c>
      <c r="H57">
        <f>SUM(Stand!H59*Inittialize!$F$4+Stand!H60*Inittialize!$F$5+Stand!H61*Inittialize!$F$6+Stand!H62*Inittialize!$F$7+Stand!H63*Inittialize!$F$8+Stand!H64*Inittialize!$F$9+Stand!H65*Inittialize!$F$10+Stand!H66*Inittialize!$F$11+Stand!H67*Inittialize!$F$12+Stand!H90*Inittialize!$F$3)*2</f>
        <v>0.52462481672306671</v>
      </c>
      <c r="I57">
        <f>SUM(Stand!I59*Inittialize!$F$4+Stand!I60*Inittialize!$F$5+Stand!I61*Inittialize!$F$6+Stand!I62*Inittialize!$F$7+Stand!I63*Inittialize!$F$8+Stand!I64*Inittialize!$F$9+Stand!I65*Inittialize!$F$10+Stand!I66*Inittialize!$F$11+Stand!I67*Inittialize!$F$12+Stand!I90*Inittialize!$F$3)*2</f>
        <v>0.48948248450238285</v>
      </c>
      <c r="J57">
        <f>SUM(Stand!J59*Inittialize!$F$4+Stand!J60*Inittialize!$F$5+Stand!J61*Inittialize!$F$6+Stand!J62*Inittialize!$F$7+Stand!J63*Inittialize!$F$8+Stand!J64*Inittialize!$F$9+Stand!J65*Inittialize!$F$10+Stand!J66*Inittialize!$F$11+Stand!J67*Inittialize!$F$12+Stand!J90*Inittialize!$F$3)*2</f>
        <v>0.45685031886889066</v>
      </c>
      <c r="K57">
        <f>SUM(Stand!K59*Inittialize!$F$4+Stand!K60*Inittialize!$F$5+Stand!K61*Inittialize!$F$6+Stand!K62*Inittialize!$F$7+Stand!K63*Inittialize!$F$8+Stand!K64*Inittialize!$F$9+Stand!K65*Inittialize!$F$10+Stand!K66*Inittialize!$F$11+Stand!K67*Inittialize!$F$12+Stand!K90*Inittialize!$F$3)*2</f>
        <v>0.42421815323539852</v>
      </c>
    </row>
    <row r="58" spans="1:11" x14ac:dyDescent="0.3">
      <c r="A58">
        <v>7</v>
      </c>
      <c r="B58">
        <f>SUM(Stand!B60*Inittialize!$F$4+Stand!B61*Inittialize!$F$5+Stand!B62*Inittialize!$F$6+Stand!B63*Inittialize!$F$7+Stand!B64*Inittialize!$F$8+Stand!B65*Inittialize!$F$9+Stand!B66*Inittialize!$F$10+Stand!B67*Inittialize!$F$11+Stand!B68*Inittialize!$F$12+Stand!B91*Inittialize!$F$3)*2</f>
        <v>0.44136035916195437</v>
      </c>
      <c r="C58">
        <f>SUM(Stand!C60*Inittialize!$F$4+Stand!C61*Inittialize!$F$5+Stand!C62*Inittialize!$F$6+Stand!C63*Inittialize!$F$7+Stand!C64*Inittialize!$F$8+Stand!C65*Inittialize!$F$9+Stand!C66*Inittialize!$F$10+Stand!C67*Inittialize!$F$11+Stand!C68*Inittialize!$F$12+Stand!C91*Inittialize!$F$3)*2</f>
        <v>0.72872537117960512</v>
      </c>
      <c r="D58">
        <f>SUM(Stand!D60*Inittialize!$F$4+Stand!D61*Inittialize!$F$5+Stand!D62*Inittialize!$F$6+Stand!D63*Inittialize!$F$7+Stand!D64*Inittialize!$F$8+Stand!D65*Inittialize!$F$9+Stand!D66*Inittialize!$F$10+Stand!D67*Inittialize!$F$11+Stand!D68*Inittialize!$F$12+Stand!D91*Inittialize!$F$3)*2</f>
        <v>0.76852423042753892</v>
      </c>
      <c r="E58">
        <f>SUM(Stand!E60*Inittialize!$F$4+Stand!E61*Inittialize!$F$5+Stand!E62*Inittialize!$F$6+Stand!E63*Inittialize!$F$7+Stand!E64*Inittialize!$F$8+Stand!E65*Inittialize!$F$9+Stand!E66*Inittialize!$F$10+Stand!E67*Inittialize!$F$11+Stand!E68*Inittialize!$F$12+Stand!E91*Inittialize!$F$3)*2</f>
        <v>0.80901223498194696</v>
      </c>
      <c r="F58">
        <f>SUM(Stand!F60*Inittialize!$F$4+Stand!F61*Inittialize!$F$5+Stand!F62*Inittialize!$F$6+Stand!F63*Inittialize!$F$7+Stand!F64*Inittialize!$F$8+Stand!F65*Inittialize!$F$9+Stand!F66*Inittialize!$F$10+Stand!F67*Inittialize!$F$11+Stand!F68*Inittialize!$F$12+Stand!F91*Inittialize!$F$3)*2</f>
        <v>0.85161522920614818</v>
      </c>
      <c r="G58">
        <f>SUM(Stand!G60*Inittialize!$F$4+Stand!G61*Inittialize!$F$5+Stand!G62*Inittialize!$F$6+Stand!G63*Inittialize!$F$7+Stand!G64*Inittialize!$F$8+Stand!G65*Inittialize!$F$9+Stand!G66*Inittialize!$F$10+Stand!G67*Inittialize!$F$11+Stand!G68*Inittialize!$F$12+Stand!G91*Inittialize!$F$3)*2</f>
        <v>0.87175301132435645</v>
      </c>
      <c r="H58">
        <f>SUM(Stand!H60*Inittialize!$F$4+Stand!H61*Inittialize!$F$5+Stand!H62*Inittialize!$F$6+Stand!H63*Inittialize!$F$7+Stand!H64*Inittialize!$F$8+Stand!H65*Inittialize!$F$9+Stand!H66*Inittialize!$F$10+Stand!H67*Inittialize!$F$11+Stand!H68*Inittialize!$F$12+Stand!H91*Inittialize!$F$3)*2</f>
        <v>0.58132730807602651</v>
      </c>
      <c r="I58">
        <f>SUM(Stand!I60*Inittialize!$F$4+Stand!I61*Inittialize!$F$5+Stand!I62*Inittialize!$F$6+Stand!I63*Inittialize!$F$7+Stand!I64*Inittialize!$F$8+Stand!I65*Inittialize!$F$9+Stand!I66*Inittialize!$F$10+Stand!I67*Inittialize!$F$11+Stand!I68*Inittialize!$F$12+Stand!I91*Inittialize!$F$3)*2</f>
        <v>0.5092619528791783</v>
      </c>
      <c r="J58">
        <f>SUM(Stand!J60*Inittialize!$F$4+Stand!J61*Inittialize!$F$5+Stand!J62*Inittialize!$F$6+Stand!J63*Inittialize!$F$7+Stand!J64*Inittialize!$F$8+Stand!J65*Inittialize!$F$9+Stand!J66*Inittialize!$F$10+Stand!J67*Inittialize!$F$11+Stand!J68*Inittialize!$F$12+Stand!J91*Inittialize!$F$3)*2</f>
        <v>0.47531115602056634</v>
      </c>
      <c r="K58">
        <f>SUM(Stand!K60*Inittialize!$F$4+Stand!K61*Inittialize!$F$5+Stand!K62*Inittialize!$F$6+Stand!K63*Inittialize!$F$7+Stand!K64*Inittialize!$F$8+Stand!K65*Inittialize!$F$9+Stand!K66*Inittialize!$F$10+Stand!K67*Inittialize!$F$11+Stand!K68*Inittialize!$F$12+Stand!K91*Inittialize!$F$3)*2</f>
        <v>0.44136035916195454</v>
      </c>
    </row>
    <row r="59" spans="1:11" x14ac:dyDescent="0.3">
      <c r="A59">
        <v>8</v>
      </c>
      <c r="B59">
        <f>SUM(Stand!B61*Inittialize!$F$4+Stand!B62*Inittialize!$F$5+Stand!B63*Inittialize!$F$6+Stand!B64*Inittialize!$F$7+Stand!B65*Inittialize!$F$8+Stand!B66*Inittialize!$F$9+Stand!B67*Inittialize!$F$10+Stand!B68*Inittialize!$F$11+Stand!B69*Inittialize!$F$12+Stand!B92*Inittialize!$F$3)*2</f>
        <v>0.52707138879473447</v>
      </c>
      <c r="C59">
        <f>SUM(Stand!C61*Inittialize!$F$4+Stand!C62*Inittialize!$F$5+Stand!C63*Inittialize!$F$6+Stand!C64*Inittialize!$F$7+Stand!C65*Inittialize!$F$8+Stand!C66*Inittialize!$F$9+Stand!C67*Inittialize!$F$10+Stand!C68*Inittialize!$F$11+Stand!C69*Inittialize!$F$12+Stand!C92*Inittialize!$F$3)*2</f>
        <v>0.83551674171585688</v>
      </c>
      <c r="D59">
        <f>SUM(Stand!D61*Inittialize!$F$4+Stand!D62*Inittialize!$F$5+Stand!D63*Inittialize!$F$6+Stand!D64*Inittialize!$F$7+Stand!D65*Inittialize!$F$8+Stand!D66*Inittialize!$F$9+Stand!D67*Inittialize!$F$10+Stand!D68*Inittialize!$F$11+Stand!D69*Inittialize!$F$12+Stand!D92*Inittialize!$F$3)*2</f>
        <v>0.8716962731505089</v>
      </c>
      <c r="E59">
        <f>SUM(Stand!E61*Inittialize!$F$4+Stand!E62*Inittialize!$F$5+Stand!E63*Inittialize!$F$6+Stand!E64*Inittialize!$F$7+Stand!E65*Inittialize!$F$8+Stand!E66*Inittialize!$F$9+Stand!E67*Inittialize!$F$10+Stand!E68*Inittialize!$F$11+Stand!E69*Inittialize!$F$12+Stand!E92*Inittialize!$F$3)*2</f>
        <v>0.90868869927296181</v>
      </c>
      <c r="F59">
        <f>SUM(Stand!F61*Inittialize!$F$4+Stand!F62*Inittialize!$F$5+Stand!F63*Inittialize!$F$6+Stand!F64*Inittialize!$F$7+Stand!F65*Inittialize!$F$8+Stand!F66*Inittialize!$F$9+Stand!F67*Inittialize!$F$10+Stand!F68*Inittialize!$F$11+Stand!F69*Inittialize!$F$12+Stand!F92*Inittialize!$F$3)*2</f>
        <v>0.94565467941426418</v>
      </c>
      <c r="G59">
        <f>SUM(Stand!G61*Inittialize!$F$4+Stand!G62*Inittialize!$F$5+Stand!G63*Inittialize!$F$6+Stand!G64*Inittialize!$F$7+Stand!G65*Inittialize!$F$8+Stand!G66*Inittialize!$F$9+Stand!G67*Inittialize!$F$10+Stand!G68*Inittialize!$F$11+Stand!G69*Inittialize!$F$12+Stand!G92*Inittialize!$F$3)*2</f>
        <v>0.98990982438337127</v>
      </c>
      <c r="H59">
        <f>SUM(Stand!H61*Inittialize!$F$4+Stand!H62*Inittialize!$F$5+Stand!H63*Inittialize!$F$6+Stand!H64*Inittialize!$F$7+Stand!H65*Inittialize!$F$8+Stand!H66*Inittialize!$F$9+Stand!H67*Inittialize!$F$10+Stand!H68*Inittialize!$F$11+Stand!H69*Inittialize!$F$12+Stand!H92*Inittialize!$F$3)*2</f>
        <v>0.82933680626094375</v>
      </c>
      <c r="I59">
        <f>SUM(Stand!I61*Inittialize!$F$4+Stand!I62*Inittialize!$F$5+Stand!I63*Inittialize!$F$6+Stand!I64*Inittialize!$F$7+Stand!I65*Inittialize!$F$8+Stand!I66*Inittialize!$F$9+Stand!I67*Inittialize!$F$10+Stand!I68*Inittialize!$F$11+Stand!I69*Inittialize!$F$12+Stand!I92*Inittialize!$F$3)*2</f>
        <v>0.64366225334303695</v>
      </c>
      <c r="J59">
        <f>SUM(Stand!J61*Inittialize!$F$4+Stand!J62*Inittialize!$F$5+Stand!J63*Inittialize!$F$6+Stand!J64*Inittialize!$F$7+Stand!J65*Inittialize!$F$8+Stand!J66*Inittialize!$F$9+Stand!J67*Inittialize!$F$10+Stand!J68*Inittialize!$F$11+Stand!J69*Inittialize!$F$12+Stand!J92*Inittialize!$F$3)*2</f>
        <v>0.56761534177894479</v>
      </c>
      <c r="K59">
        <f>SUM(Stand!K61*Inittialize!$F$4+Stand!K62*Inittialize!$F$5+Stand!K63*Inittialize!$F$6+Stand!K64*Inittialize!$F$7+Stand!K65*Inittialize!$F$8+Stand!K66*Inittialize!$F$9+Stand!K67*Inittialize!$F$10+Stand!K68*Inittialize!$F$11+Stand!K69*Inittialize!$F$12+Stand!K92*Inittialize!$F$3)*2</f>
        <v>0.52707138879473447</v>
      </c>
    </row>
    <row r="60" spans="1:11" x14ac:dyDescent="0.3">
      <c r="A60">
        <v>9</v>
      </c>
      <c r="B60">
        <f>SUM(Stand!B62*Inittialize!$F$4+Stand!B63*Inittialize!$F$5+Stand!B64*Inittialize!$F$6+Stand!B65*Inittialize!$F$7+Stand!B66*Inittialize!$F$8+Stand!B67*Inittialize!$F$9+Stand!B68*Inittialize!$F$10+Stand!B69*Inittialize!$F$11+Stand!B70*Inittialize!$F$12+Stand!B93*Inittialize!$F$3)*2</f>
        <v>0.62992462435407048</v>
      </c>
      <c r="C60">
        <f>SUM(Stand!C62*Inittialize!$F$4+Stand!C63*Inittialize!$F$5+Stand!C64*Inittialize!$F$6+Stand!C65*Inittialize!$F$7+Stand!C66*Inittialize!$F$8+Stand!C67*Inittialize!$F$9+Stand!C68*Inittialize!$F$10+Stand!C69*Inittialize!$F$11+Stand!C70*Inittialize!$F$12+Stand!C93*Inittialize!$F$3)*2</f>
        <v>0.95999273778532157</v>
      </c>
      <c r="D60">
        <f>SUM(Stand!D62*Inittialize!$F$4+Stand!D63*Inittialize!$F$5+Stand!D64*Inittialize!$F$6+Stand!D65*Inittialize!$F$7+Stand!D66*Inittialize!$F$8+Stand!D67*Inittialize!$F$9+Stand!D68*Inittialize!$F$10+Stand!D69*Inittialize!$F$11+Stand!D70*Inittialize!$F$12+Stand!D93*Inittialize!$F$3)*2</f>
        <v>0.99208763175540482</v>
      </c>
      <c r="E60">
        <f>SUM(Stand!E62*Inittialize!$F$4+Stand!E63*Inittialize!$F$5+Stand!E64*Inittialize!$F$6+Stand!E65*Inittialize!$F$7+Stand!E66*Inittialize!$F$8+Stand!E67*Inittialize!$F$9+Stand!E68*Inittialize!$F$10+Stand!E69*Inittialize!$F$11+Stand!E70*Inittialize!$F$12+Stand!E93*Inittialize!$F$3)*2</f>
        <v>1.0249392295743802</v>
      </c>
      <c r="F60">
        <f>SUM(Stand!F62*Inittialize!$F$4+Stand!F63*Inittialize!$F$5+Stand!F64*Inittialize!$F$6+Stand!F65*Inittialize!$F$7+Stand!F66*Inittialize!$F$8+Stand!F67*Inittialize!$F$9+Stand!F68*Inittialize!$F$10+Stand!F69*Inittialize!$F$11+Stand!F70*Inittialize!$F$12+Stand!F93*Inittialize!$F$3)*2</f>
        <v>1.0578017640707118</v>
      </c>
      <c r="G60">
        <f>SUM(Stand!G62*Inittialize!$F$4+Stand!G63*Inittialize!$F$5+Stand!G64*Inittialize!$F$6+Stand!G65*Inittialize!$F$7+Stand!G66*Inittialize!$F$8+Stand!G67*Inittialize!$F$9+Stand!G68*Inittialize!$F$10+Stand!G69*Inittialize!$F$11+Stand!G70*Inittialize!$F$12+Stand!G93*Inittialize!$F$3)*2</f>
        <v>1.0971053737455863</v>
      </c>
      <c r="H60">
        <f>SUM(Stand!H62*Inittialize!$F$4+Stand!H63*Inittialize!$F$5+Stand!H64*Inittialize!$F$6+Stand!H65*Inittialize!$F$7+Stand!H66*Inittialize!$F$8+Stand!H67*Inittialize!$F$9+Stand!H68*Inittialize!$F$10+Stand!H69*Inittialize!$F$11+Stand!H70*Inittialize!$F$12+Stand!H93*Inittialize!$F$3)*2</f>
        <v>0.98293363876650397</v>
      </c>
      <c r="I60">
        <f>SUM(Stand!I62*Inittialize!$F$4+Stand!I63*Inittialize!$F$5+Stand!I64*Inittialize!$F$6+Stand!I65*Inittialize!$F$7+Stand!I66*Inittialize!$F$8+Stand!I67*Inittialize!$F$9+Stand!I68*Inittialize!$F$10+Stand!I69*Inittialize!$F$11+Stand!I70*Inittialize!$F$12+Stand!I93*Inittialize!$F$3)*2</f>
        <v>0.90435089792333601</v>
      </c>
      <c r="J60">
        <f>SUM(Stand!J62*Inittialize!$F$4+Stand!J63*Inittialize!$F$5+Stand!J64*Inittialize!$F$6+Stand!J65*Inittialize!$F$7+Stand!J66*Inittialize!$F$8+Stand!J67*Inittialize!$F$9+Stand!J68*Inittialize!$F$10+Stand!J69*Inittialize!$F$11+Stand!J70*Inittialize!$F$12+Stand!J93*Inittialize!$F$3)*2</f>
        <v>0.7138833232688806</v>
      </c>
      <c r="K60">
        <f>SUM(Stand!K62*Inittialize!$F$4+Stand!K63*Inittialize!$F$5+Stand!K64*Inittialize!$F$6+Stand!K65*Inittialize!$F$7+Stand!K66*Inittialize!$F$8+Stand!K67*Inittialize!$F$9+Stand!K68*Inittialize!$F$10+Stand!K69*Inittialize!$F$11+Stand!K70*Inittialize!$F$12+Stand!K93*Inittialize!$F$3)*2</f>
        <v>0.62992462435407048</v>
      </c>
    </row>
    <row r="61" spans="1:11" x14ac:dyDescent="0.3">
      <c r="A61">
        <v>10</v>
      </c>
      <c r="B61">
        <f>SUM(Stand!B63*Inittialize!$F$4+Stand!B64*Inittialize!$F$5+Stand!B65*Inittialize!$F$6+Stand!B66*Inittialize!$F$7+Stand!B67*Inittialize!$F$8+Stand!B68*Inittialize!$F$9+Stand!B69*Inittialize!$F$10+Stand!B70*Inittialize!$F$11+Stand!B71*Inittialize!$F$12+Stand!B94*Inittialize!$F$3)*2</f>
        <v>0.74992006583996251</v>
      </c>
      <c r="C61">
        <f>SUM(Stand!C63*Inittialize!$F$4+Stand!C64*Inittialize!$F$5+Stand!C65*Inittialize!$F$6+Stand!C66*Inittialize!$F$7+Stand!C67*Inittialize!$F$8+Stand!C68*Inittialize!$F$9+Stand!C69*Inittialize!$F$10+Stand!C70*Inittialize!$F$11+Stand!C71*Inittialize!$F$12+Stand!C94*Inittialize!$F$3)*2</f>
        <v>1.1011257653812758</v>
      </c>
      <c r="D61">
        <f>SUM(Stand!D63*Inittialize!$F$4+Stand!D64*Inittialize!$F$5+Stand!D65*Inittialize!$F$6+Stand!D66*Inittialize!$F$7+Stand!D67*Inittialize!$F$8+Stand!D68*Inittialize!$F$9+Stand!D69*Inittialize!$F$10+Stand!D70*Inittialize!$F$11+Stand!D71*Inittialize!$F$12+Stand!D94*Inittialize!$F$3)*2</f>
        <v>1.1287287215745923</v>
      </c>
      <c r="E61">
        <f>SUM(Stand!E63*Inittialize!$F$4+Stand!E64*Inittialize!$F$5+Stand!E65*Inittialize!$F$6+Stand!E66*Inittialize!$F$7+Stand!E67*Inittialize!$F$8+Stand!E68*Inittialize!$F$9+Stand!E69*Inittialize!$F$10+Stand!E70*Inittialize!$F$11+Stand!E71*Inittialize!$F$12+Stand!E94*Inittialize!$F$3)*2</f>
        <v>1.1570097044780419</v>
      </c>
      <c r="F61">
        <f>SUM(Stand!F63*Inittialize!$F$4+Stand!F64*Inittialize!$F$5+Stand!F65*Inittialize!$F$6+Stand!F66*Inittialize!$F$7+Stand!F67*Inittialize!$F$8+Stand!F68*Inittialize!$F$9+Stand!F69*Inittialize!$F$10+Stand!F70*Inittialize!$F$11+Stand!F71*Inittialize!$F$12+Stand!F94*Inittialize!$F$3)*2</f>
        <v>1.1852554608023249</v>
      </c>
      <c r="G61">
        <f>SUM(Stand!G63*Inittialize!$F$4+Stand!G64*Inittialize!$F$5+Stand!G65*Inittialize!$F$6+Stand!G66*Inittialize!$F$7+Stand!G67*Inittialize!$F$8+Stand!G68*Inittialize!$F$9+Stand!G69*Inittialize!$F$10+Stand!G70*Inittialize!$F$11+Stand!G71*Inittialize!$F$12+Stand!G94*Inittialize!$F$3)*2</f>
        <v>1.2199493719560808</v>
      </c>
      <c r="H61">
        <f>SUM(Stand!H63*Inittialize!$F$4+Stand!H64*Inittialize!$F$5+Stand!H65*Inittialize!$F$6+Stand!H66*Inittialize!$F$7+Stand!H67*Inittialize!$F$8+Stand!H68*Inittialize!$F$9+Stand!H69*Inittialize!$F$10+Stand!H70*Inittialize!$F$11+Stand!H71*Inittialize!$F$12+Stand!H94*Inittialize!$F$3)*2</f>
        <v>1.1213167131939819</v>
      </c>
      <c r="I61">
        <f>SUM(Stand!I63*Inittialize!$F$4+Stand!I64*Inittialize!$F$5+Stand!I65*Inittialize!$F$6+Stand!I66*Inittialize!$F$7+Stand!I67*Inittialize!$F$8+Stand!I68*Inittialize!$F$9+Stand!I69*Inittialize!$F$10+Stand!I70*Inittialize!$F$11+Stand!I71*Inittialize!$F$12+Stand!I94*Inittialize!$F$3)*2</f>
        <v>1.0692068124279952</v>
      </c>
      <c r="J61">
        <f>SUM(Stand!J63*Inittialize!$F$4+Stand!J64*Inittialize!$F$5+Stand!J65*Inittialize!$F$6+Stand!J66*Inittialize!$F$7+Stand!J67*Inittialize!$F$8+Stand!J68*Inittialize!$F$9+Stand!J69*Inittialize!$F$10+Stand!J70*Inittialize!$F$11+Stand!J71*Inittialize!$F$12+Stand!J94*Inittialize!$F$3)*2</f>
        <v>0.98512101765013715</v>
      </c>
      <c r="K61">
        <f>SUM(Stand!K63*Inittialize!$F$4+Stand!K64*Inittialize!$F$5+Stand!K65*Inittialize!$F$6+Stand!K66*Inittialize!$F$7+Stand!K67*Inittialize!$F$8+Stand!K68*Inittialize!$F$9+Stand!K69*Inittialize!$F$10+Stand!K70*Inittialize!$F$11+Stand!K71*Inittialize!$F$12+Stand!K94*Inittialize!$F$3)*2</f>
        <v>0.78542302441984424</v>
      </c>
    </row>
    <row r="62" spans="1:11" x14ac:dyDescent="0.3">
      <c r="A62">
        <v>11</v>
      </c>
      <c r="B62">
        <f>SUM(Stand!B64*Inittialize!$F$4+Stand!B65*Inittialize!$F$5+Stand!B66*Inittialize!$F$6+Stand!B67*Inittialize!$F$7+Stand!B68*Inittialize!$F$8+Stand!B69*Inittialize!$F$9+Stand!B70*Inittialize!$F$10+Stand!B71*Inittialize!$F$11+Stand!B72*Inittialize!$F$12+Stand!B95*Inittialize!$F$3)*2</f>
        <v>0.80134668361963046</v>
      </c>
      <c r="C62">
        <f>SUM(Stand!C64*Inittialize!$F$4+Stand!C65*Inittialize!$F$5+Stand!C66*Inittialize!$F$6+Stand!C67*Inittialize!$F$7+Stand!C68*Inittialize!$F$8+Stand!C69*Inittialize!$F$9+Stand!C70*Inittialize!$F$10+Stand!C71*Inittialize!$F$11+Stand!C72*Inittialize!$F$12+Stand!C95*Inittialize!$F$3)*2</f>
        <v>1.1583687449680025</v>
      </c>
      <c r="D62">
        <f>SUM(Stand!D64*Inittialize!$F$4+Stand!D65*Inittialize!$F$5+Stand!D66*Inittialize!$F$6+Stand!D67*Inittialize!$F$7+Stand!D68*Inittialize!$F$8+Stand!D69*Inittialize!$F$9+Stand!D70*Inittialize!$F$10+Stand!D71*Inittialize!$F$11+Stand!D72*Inittialize!$F$12+Stand!D95*Inittialize!$F$3)*2</f>
        <v>1.1842650078909081</v>
      </c>
      <c r="E62">
        <f>SUM(Stand!E64*Inittialize!$F$4+Stand!E65*Inittialize!$F$5+Stand!E66*Inittialize!$F$6+Stand!E67*Inittialize!$F$7+Stand!E68*Inittialize!$F$8+Stand!E69*Inittialize!$F$9+Stand!E70*Inittialize!$F$10+Stand!E71*Inittialize!$F$11+Stand!E72*Inittialize!$F$12+Stand!E95*Inittialize!$F$3)*2</f>
        <v>1.210771838624396</v>
      </c>
      <c r="F62">
        <f>SUM(Stand!F64*Inittialize!$F$4+Stand!F65*Inittialize!$F$5+Stand!F66*Inittialize!$F$6+Stand!F67*Inittialize!$F$7+Stand!F68*Inittialize!$F$8+Stand!F69*Inittialize!$F$9+Stand!F70*Inittialize!$F$10+Stand!F71*Inittialize!$F$11+Stand!F72*Inittialize!$F$12+Stand!F95*Inittialize!$F$3)*2</f>
        <v>1.2374775973674452</v>
      </c>
      <c r="G62">
        <f>SUM(Stand!G64*Inittialize!$F$4+Stand!G65*Inittialize!$F$5+Stand!G66*Inittialize!$F$6+Stand!G67*Inittialize!$F$7+Stand!G68*Inittialize!$F$8+Stand!G69*Inittialize!$F$9+Stand!G70*Inittialize!$F$10+Stand!G71*Inittialize!$F$11+Stand!G72*Inittialize!$F$12+Stand!G95*Inittialize!$F$3)*2</f>
        <v>1.2668947185009185</v>
      </c>
      <c r="H62">
        <f>SUM(Stand!H64*Inittialize!$F$4+Stand!H65*Inittialize!$F$5+Stand!H66*Inittialize!$F$6+Stand!H67*Inittialize!$F$7+Stand!H68*Inittialize!$F$8+Stand!H69*Inittialize!$F$9+Stand!H70*Inittialize!$F$10+Stand!H71*Inittialize!$F$11+Stand!H72*Inittialize!$F$12+Stand!H95*Inittialize!$F$3)*2</f>
        <v>1.1576053433748457</v>
      </c>
      <c r="I62">
        <f>SUM(Stand!I64*Inittialize!$F$4+Stand!I65*Inittialize!$F$5+Stand!I66*Inittialize!$F$6+Stand!I67*Inittialize!$F$7+Stand!I68*Inittialize!$F$8+Stand!I69*Inittialize!$F$9+Stand!I70*Inittialize!$F$10+Stand!I71*Inittialize!$F$11+Stand!I72*Inittialize!$F$12+Stand!I95*Inittialize!$F$3)*2</f>
        <v>1.1012352494200111</v>
      </c>
      <c r="J62">
        <f>SUM(Stand!J64*Inittialize!$F$4+Stand!J65*Inittialize!$F$5+Stand!J66*Inittialize!$F$6+Stand!J67*Inittialize!$F$7+Stand!J68*Inittialize!$F$8+Stand!J69*Inittialize!$F$9+Stand!J70*Inittialize!$F$10+Stand!J71*Inittialize!$F$11+Stand!J72*Inittialize!$F$12+Stand!J95*Inittialize!$F$3)*2</f>
        <v>1.0405035291051643</v>
      </c>
      <c r="K62">
        <f>SUM(Stand!K64*Inittialize!$F$4+Stand!K65*Inittialize!$F$5+Stand!K66*Inittialize!$F$6+Stand!K67*Inittialize!$F$7+Stand!K68*Inittialize!$F$8+Stand!K69*Inittialize!$F$9+Stand!K70*Inittialize!$F$10+Stand!K71*Inittialize!$F$11+Stand!K72*Inittialize!$F$12+Stand!K95*Inittialize!$F$3)*2</f>
        <v>0.94335851793915726</v>
      </c>
    </row>
    <row r="63" spans="1:11" x14ac:dyDescent="0.3">
      <c r="A63">
        <v>12</v>
      </c>
      <c r="B63">
        <f>SUM(Stand!B65*Inittialize!$F$4+Stand!B66*Inittialize!$F$5+Stand!B67*Inittialize!$F$6+Stand!B68*Inittialize!$F$7+Stand!B69*Inittialize!$F$8+Stand!B70*Inittialize!$F$9+Stand!B71*Inittialize!$F$10+Stand!B72*Inittialize!$F$11+Stand!B73*Inittialize!$F$12+Stand!B96*Inittialize!$F$3)*2</f>
        <v>0.46511154996698972</v>
      </c>
      <c r="C63">
        <f>SUM(Stand!C65*Inittialize!$F$4+Stand!C66*Inittialize!$F$5+Stand!C67*Inittialize!$F$6+Stand!C68*Inittialize!$F$7+Stand!C69*Inittialize!$F$8+Stand!C70*Inittialize!$F$9+Stand!C71*Inittialize!$F$10+Stand!C72*Inittialize!$F$11+Stand!C73*Inittialize!$F$12+Stand!C96*Inittialize!$F$3)*2</f>
        <v>0.69688756298685139</v>
      </c>
      <c r="D63">
        <f>SUM(Stand!D65*Inittialize!$F$4+Stand!D66*Inittialize!$F$5+Stand!D67*Inittialize!$F$6+Stand!D68*Inittialize!$F$7+Stand!D69*Inittialize!$F$8+Stand!D70*Inittialize!$F$9+Stand!D71*Inittialize!$F$10+Stand!D72*Inittialize!$F$11+Stand!D73*Inittialize!$F$12+Stand!D96*Inittialize!$F$3)*2</f>
        <v>0.71814562984669383</v>
      </c>
      <c r="E63">
        <f>SUM(Stand!E65*Inittialize!$F$4+Stand!E66*Inittialize!$F$5+Stand!E67*Inittialize!$F$6+Stand!E68*Inittialize!$F$7+Stand!E69*Inittialize!$F$8+Stand!E70*Inittialize!$F$9+Stand!E71*Inittialize!$F$10+Stand!E72*Inittialize!$F$11+Stand!E73*Inittialize!$F$12+Stand!E96*Inittialize!$F$3)*2</f>
        <v>0.73988409640896491</v>
      </c>
      <c r="F63">
        <f>SUM(Stand!F65*Inittialize!$F$4+Stand!F66*Inittialize!$F$5+Stand!F67*Inittialize!$F$6+Stand!F68*Inittialize!$F$7+Stand!F69*Inittialize!$F$8+Stand!F70*Inittialize!$F$9+Stand!F71*Inittialize!$F$10+Stand!F72*Inittialize!$F$11+Stand!F73*Inittialize!$F$12+Stand!F96*Inittialize!$F$3)*2</f>
        <v>0.76183680515696772</v>
      </c>
      <c r="G63">
        <f>SUM(Stand!G65*Inittialize!$F$4+Stand!G66*Inittialize!$F$5+Stand!G67*Inittialize!$F$6+Stand!G68*Inittialize!$F$7+Stand!G69*Inittialize!$F$8+Stand!G70*Inittialize!$F$9+Stand!G71*Inittialize!$F$10+Stand!G72*Inittialize!$F$11+Stand!G73*Inittialize!$F$12+Stand!G96*Inittialize!$F$3)*2</f>
        <v>0.78510076102203563</v>
      </c>
      <c r="H63">
        <f>SUM(Stand!H65*Inittialize!$F$4+Stand!H66*Inittialize!$F$5+Stand!H67*Inittialize!$F$6+Stand!H68*Inittialize!$F$7+Stand!H69*Inittialize!$F$8+Stand!H70*Inittialize!$F$9+Stand!H71*Inittialize!$F$10+Stand!H72*Inittialize!$F$11+Stand!H73*Inittialize!$F$12+Stand!H96*Inittialize!$F$3)*2</f>
        <v>0.6898989901048298</v>
      </c>
      <c r="I63">
        <f>SUM(Stand!I65*Inittialize!$F$4+Stand!I66*Inittialize!$F$5+Stand!I67*Inittialize!$F$6+Stand!I68*Inittialize!$F$7+Stand!I69*Inittialize!$F$8+Stand!I70*Inittialize!$F$9+Stand!I71*Inittialize!$F$10+Stand!I72*Inittialize!$F$11+Stand!I73*Inittialize!$F$12+Stand!I96*Inittialize!$F$3)*2</f>
        <v>0.63407272606568921</v>
      </c>
      <c r="J63">
        <f>SUM(Stand!J65*Inittialize!$F$4+Stand!J66*Inittialize!$F$5+Stand!J67*Inittialize!$F$6+Stand!J68*Inittialize!$F$7+Stand!J69*Inittialize!$F$8+Stand!J70*Inittialize!$F$9+Stand!J71*Inittialize!$F$10+Stand!J72*Inittialize!$F$11+Stand!J73*Inittialize!$F$12+Stand!J96*Inittialize!$F$3)*2</f>
        <v>0.57189527866267531</v>
      </c>
      <c r="K63">
        <f>SUM(Stand!K65*Inittialize!$F$4+Stand!K66*Inittialize!$F$5+Stand!K67*Inittialize!$F$6+Stand!K68*Inittialize!$F$7+Stand!K69*Inittialize!$F$8+Stand!K70*Inittialize!$F$9+Stand!K71*Inittialize!$F$10+Stand!K72*Inittialize!$F$11+Stand!K73*Inittialize!$F$12+Stand!K96*Inittialize!$F$3)*2</f>
        <v>0.5006145085468714</v>
      </c>
    </row>
    <row r="64" spans="1:11" x14ac:dyDescent="0.3">
      <c r="A64">
        <v>13</v>
      </c>
      <c r="B64">
        <f>SUM(Stand!B66*Inittialize!$F$4+Stand!B67*Inittialize!$F$5+Stand!B68*Inittialize!$F$6+Stand!B69*Inittialize!$F$7+Stand!B70*Inittialize!$F$8+Stand!B71*Inittialize!$F$9+Stand!B72*Inittialize!$F$10+Stand!B73*Inittialize!$F$11+Stand!B74*Inittialize!$F$12+Stand!B97*Inittialize!$F$3)*2</f>
        <v>0.43247938433349753</v>
      </c>
      <c r="C64">
        <f>SUM(Stand!C66*Inittialize!$F$4+Stand!C67*Inittialize!$F$5+Stand!C68*Inittialize!$F$6+Stand!C69*Inittialize!$F$7+Stand!C70*Inittialize!$F$8+Stand!C71*Inittialize!$F$9+Stand!C72*Inittialize!$F$10+Stand!C73*Inittialize!$F$11+Stand!C74*Inittialize!$F$12+Stand!C97*Inittialize!$F$3)*2</f>
        <v>0.6424863112337188</v>
      </c>
      <c r="D64">
        <f>SUM(Stand!D66*Inittialize!$F$4+Stand!D67*Inittialize!$F$5+Stand!D68*Inittialize!$F$6+Stand!D69*Inittialize!$F$7+Stand!D70*Inittialize!$F$8+Stand!D71*Inittialize!$F$9+Stand!D72*Inittialize!$F$10+Stand!D73*Inittialize!$F$11+Stand!D74*Inittialize!$F$12+Stand!D97*Inittialize!$F$3)*2</f>
        <v>0.66062641671097955</v>
      </c>
      <c r="E64">
        <f>SUM(Stand!E66*Inittialize!$F$4+Stand!E67*Inittialize!$F$5+Stand!E68*Inittialize!$F$6+Stand!E69*Inittialize!$F$7+Stand!E70*Inittialize!$F$8+Stand!E71*Inittialize!$F$9+Stand!E72*Inittialize!$F$10+Stand!E73*Inittialize!$F$11+Stand!E74*Inittialize!$F$12+Stand!E97*Inittialize!$F$3)*2</f>
        <v>0.67919664325472762</v>
      </c>
      <c r="F64">
        <f>SUM(Stand!F66*Inittialize!$F$4+Stand!F67*Inittialize!$F$5+Stand!F68*Inittialize!$F$6+Stand!F69*Inittialize!$F$7+Stand!F70*Inittialize!$F$8+Stand!F71*Inittialize!$F$9+Stand!F72*Inittialize!$F$10+Stand!F73*Inittialize!$F$11+Stand!F74*Inittialize!$F$12+Stand!F97*Inittialize!$F$3)*2</f>
        <v>0.69777470214431192</v>
      </c>
      <c r="G64">
        <f>SUM(Stand!G66*Inittialize!$F$4+Stand!G67*Inittialize!$F$5+Stand!G68*Inittialize!$F$6+Stand!G69*Inittialize!$F$7+Stand!G70*Inittialize!$F$8+Stand!G71*Inittialize!$F$9+Stand!G72*Inittialize!$F$10+Stand!G73*Inittialize!$F$11+Stand!G74*Inittialize!$F$12+Stand!G97*Inittialize!$F$3)*2</f>
        <v>0.72000068531665129</v>
      </c>
      <c r="H64">
        <f>SUM(Stand!H66*Inittialize!$F$4+Stand!H67*Inittialize!$F$5+Stand!H68*Inittialize!$F$6+Stand!H69*Inittialize!$F$7+Stand!H70*Inittialize!$F$8+Stand!H71*Inittialize!$F$9+Stand!H72*Inittialize!$F$10+Stand!H73*Inittialize!$F$11+Stand!H74*Inittialize!$F$12+Stand!H97*Inittialize!$F$3)*2</f>
        <v>0.64954323497228628</v>
      </c>
      <c r="I64">
        <f>SUM(Stand!I66*Inittialize!$F$4+Stand!I67*Inittialize!$F$5+Stand!I68*Inittialize!$F$6+Stand!I69*Inittialize!$F$7+Stand!I70*Inittialize!$F$8+Stand!I71*Inittialize!$F$9+Stand!I72*Inittialize!$F$10+Stand!I73*Inittialize!$F$11+Stand!I74*Inittialize!$F$12+Stand!I97*Inittialize!$F$3)*2</f>
        <v>0.59642022725781352</v>
      </c>
      <c r="J64">
        <f>SUM(Stand!J66*Inittialize!$F$4+Stand!J67*Inittialize!$F$5+Stand!J68*Inittialize!$F$6+Stand!J69*Inittialize!$F$7+Stand!J70*Inittialize!$F$8+Stand!J71*Inittialize!$F$9+Stand!J72*Inittialize!$F$10+Stand!J73*Inittialize!$F$11+Stand!J74*Inittialize!$F$12+Stand!J97*Inittialize!$F$3)*2</f>
        <v>0.53675294644199134</v>
      </c>
      <c r="K64">
        <f>SUM(Stand!K66*Inittialize!$F$4+Stand!K67*Inittialize!$F$5+Stand!K68*Inittialize!$F$6+Stand!K69*Inittialize!$F$7+Stand!K70*Inittialize!$F$8+Stand!K71*Inittialize!$F$9+Stand!K72*Inittialize!$F$10+Stand!K73*Inittialize!$F$11+Stand!K74*Inittialize!$F$12+Stand!K97*Inittialize!$F$3)*2</f>
        <v>0.4679823429133792</v>
      </c>
    </row>
    <row r="65" spans="1:11" x14ac:dyDescent="0.3">
      <c r="A65">
        <v>14</v>
      </c>
      <c r="B65">
        <f>SUM(Stand!B67*Inittialize!$F$4+Stand!B68*Inittialize!$F$5+Stand!B69*Inittialize!$F$6+Stand!B70*Inittialize!$F$7+Stand!B71*Inittialize!$F$8+Stand!B72*Inittialize!$F$9+Stand!B73*Inittialize!$F$10+Stand!B74*Inittialize!$F$11+Stand!B75*Inittialize!$F$12+Stand!B98*Inittialize!$F$3)*2</f>
        <v>0.39984721870000534</v>
      </c>
      <c r="C65">
        <f>SUM(Stand!C67*Inittialize!$F$4+Stand!C68*Inittialize!$F$5+Stand!C69*Inittialize!$F$6+Stand!C70*Inittialize!$F$7+Stand!C71*Inittialize!$F$8+Stand!C72*Inittialize!$F$9+Stand!C73*Inittialize!$F$10+Stand!C74*Inittialize!$F$11+Stand!C75*Inittialize!$F$12+Stand!C98*Inittialize!$F$3)*2</f>
        <v>0.58808505948058631</v>
      </c>
      <c r="D65">
        <f>SUM(Stand!D67*Inittialize!$F$4+Stand!D68*Inittialize!$F$5+Stand!D69*Inittialize!$F$6+Stand!D70*Inittialize!$F$7+Stand!D71*Inittialize!$F$8+Stand!D72*Inittialize!$F$9+Stand!D73*Inittialize!$F$10+Stand!D74*Inittialize!$F$11+Stand!D75*Inittialize!$F$12+Stand!D98*Inittialize!$F$3)*2</f>
        <v>0.60310720357526515</v>
      </c>
      <c r="E65">
        <f>SUM(Stand!E67*Inittialize!$F$4+Stand!E68*Inittialize!$F$5+Stand!E69*Inittialize!$F$6+Stand!E70*Inittialize!$F$7+Stand!E71*Inittialize!$F$8+Stand!E72*Inittialize!$F$9+Stand!E73*Inittialize!$F$10+Stand!E74*Inittialize!$F$11+Stand!E75*Inittialize!$F$12+Stand!E98*Inittialize!$F$3)*2</f>
        <v>0.61850919010049021</v>
      </c>
      <c r="F65">
        <f>SUM(Stand!F67*Inittialize!$F$4+Stand!F68*Inittialize!$F$5+Stand!F69*Inittialize!$F$6+Stand!F70*Inittialize!$F$7+Stand!F71*Inittialize!$F$8+Stand!F72*Inittialize!$F$9+Stand!F73*Inittialize!$F$10+Stand!F74*Inittialize!$F$11+Stand!F75*Inittialize!$F$12+Stand!F98*Inittialize!$F$3)*2</f>
        <v>0.63371259913165623</v>
      </c>
      <c r="G65">
        <f>SUM(Stand!G67*Inittialize!$F$4+Stand!G68*Inittialize!$F$5+Stand!G69*Inittialize!$F$6+Stand!G70*Inittialize!$F$7+Stand!G71*Inittialize!$F$8+Stand!G72*Inittialize!$F$9+Stand!G73*Inittialize!$F$10+Stand!G74*Inittialize!$F$11+Stand!G75*Inittialize!$F$12+Stand!G98*Inittialize!$F$3)*2</f>
        <v>0.65490060961126717</v>
      </c>
      <c r="H65">
        <f>SUM(Stand!H67*Inittialize!$F$4+Stand!H68*Inittialize!$F$5+Stand!H69*Inittialize!$F$6+Stand!H70*Inittialize!$F$7+Stand!H71*Inittialize!$F$8+Stand!H72*Inittialize!$F$9+Stand!H73*Inittialize!$F$10+Stand!H74*Inittialize!$F$11+Stand!H75*Inittialize!$F$12+Stand!H98*Inittialize!$F$3)*2</f>
        <v>0.60918747983974264</v>
      </c>
      <c r="I65">
        <f>SUM(Stand!I67*Inittialize!$F$4+Stand!I68*Inittialize!$F$5+Stand!I69*Inittialize!$F$6+Stand!I70*Inittialize!$F$7+Stand!I71*Inittialize!$F$8+Stand!I72*Inittialize!$F$9+Stand!I73*Inittialize!$F$10+Stand!I74*Inittialize!$F$11+Stand!I75*Inittialize!$F$12+Stand!I98*Inittialize!$F$3)*2</f>
        <v>0.55876772844993794</v>
      </c>
      <c r="J65">
        <f>SUM(Stand!J67*Inittialize!$F$4+Stand!J68*Inittialize!$F$5+Stand!J69*Inittialize!$F$6+Stand!J70*Inittialize!$F$7+Stand!J71*Inittialize!$F$8+Stand!J72*Inittialize!$F$9+Stand!J73*Inittialize!$F$10+Stand!J74*Inittialize!$F$11+Stand!J75*Inittialize!$F$12+Stand!J98*Inittialize!$F$3)*2</f>
        <v>0.50161061422130748</v>
      </c>
      <c r="K65">
        <f>SUM(Stand!K67*Inittialize!$F$4+Stand!K68*Inittialize!$F$5+Stand!K69*Inittialize!$F$6+Stand!K70*Inittialize!$F$7+Stand!K71*Inittialize!$F$8+Stand!K72*Inittialize!$F$9+Stand!K73*Inittialize!$F$10+Stand!K74*Inittialize!$F$11+Stand!K75*Inittialize!$F$12+Stand!K98*Inittialize!$F$3)*2</f>
        <v>0.43535017727988706</v>
      </c>
    </row>
    <row r="66" spans="1:11" x14ac:dyDescent="0.3">
      <c r="A66">
        <v>15</v>
      </c>
      <c r="B66">
        <f>SUM(Stand!B68*Inittialize!$F$4+Stand!B69*Inittialize!$F$5+Stand!B70*Inittialize!$F$6+Stand!B71*Inittialize!$F$7+Stand!B72*Inittialize!$F$8+Stand!B73*Inittialize!$F$9+Stand!B74*Inittialize!$F$10+Stand!B75*Inittialize!$F$11+Stand!B76*Inittialize!$F$12+Stand!B99*Inittialize!$F$3)*2</f>
        <v>0.3672150530665132</v>
      </c>
      <c r="C66">
        <f>SUM(Stand!C68*Inittialize!$F$4+Stand!C69*Inittialize!$F$5+Stand!C70*Inittialize!$F$6+Stand!C71*Inittialize!$F$7+Stand!C72*Inittialize!$F$8+Stand!C73*Inittialize!$F$9+Stand!C74*Inittialize!$F$10+Stand!C75*Inittialize!$F$11+Stand!C76*Inittialize!$F$12+Stand!C99*Inittialize!$F$3)*2</f>
        <v>0.53368380772745383</v>
      </c>
      <c r="D66">
        <f>SUM(Stand!D68*Inittialize!$F$4+Stand!D69*Inittialize!$F$5+Stand!D70*Inittialize!$F$6+Stand!D71*Inittialize!$F$7+Stand!D72*Inittialize!$F$8+Stand!D73*Inittialize!$F$9+Stand!D74*Inittialize!$F$10+Stand!D75*Inittialize!$F$11+Stand!D76*Inittialize!$F$12+Stand!D99*Inittialize!$F$3)*2</f>
        <v>0.54558799043955075</v>
      </c>
      <c r="E66">
        <f>SUM(Stand!E68*Inittialize!$F$4+Stand!E69*Inittialize!$F$5+Stand!E70*Inittialize!$F$6+Stand!E71*Inittialize!$F$7+Stand!E72*Inittialize!$F$8+Stand!E73*Inittialize!$F$9+Stand!E74*Inittialize!$F$10+Stand!E75*Inittialize!$F$11+Stand!E76*Inittialize!$F$12+Stand!E99*Inittialize!$F$3)*2</f>
        <v>0.55782173694625292</v>
      </c>
      <c r="F66">
        <f>SUM(Stand!F68*Inittialize!$F$4+Stand!F69*Inittialize!$F$5+Stand!F70*Inittialize!$F$6+Stand!F71*Inittialize!$F$7+Stand!F72*Inittialize!$F$8+Stand!F73*Inittialize!$F$9+Stand!F74*Inittialize!$F$10+Stand!F75*Inittialize!$F$11+Stand!F76*Inittialize!$F$12+Stand!F99*Inittialize!$F$3)*2</f>
        <v>0.56965049611900043</v>
      </c>
      <c r="G66">
        <f>SUM(Stand!G68*Inittialize!$F$4+Stand!G69*Inittialize!$F$5+Stand!G70*Inittialize!$F$6+Stand!G71*Inittialize!$F$7+Stand!G72*Inittialize!$F$8+Stand!G73*Inittialize!$F$9+Stand!G74*Inittialize!$F$10+Stand!G75*Inittialize!$F$11+Stand!G76*Inittialize!$F$12+Stand!G99*Inittialize!$F$3)*2</f>
        <v>0.58980053390588283</v>
      </c>
      <c r="H66">
        <f>SUM(Stand!H68*Inittialize!$F$4+Stand!H69*Inittialize!$F$5+Stand!H70*Inittialize!$F$6+Stand!H71*Inittialize!$F$7+Stand!H72*Inittialize!$F$8+Stand!H73*Inittialize!$F$9+Stand!H74*Inittialize!$F$10+Stand!H75*Inittialize!$F$11+Stand!H76*Inittialize!$F$12+Stand!H99*Inittialize!$F$3)*2</f>
        <v>0.56883172470719912</v>
      </c>
      <c r="I66">
        <f>SUM(Stand!I68*Inittialize!$F$4+Stand!I69*Inittialize!$F$5+Stand!I70*Inittialize!$F$6+Stand!I71*Inittialize!$F$7+Stand!I72*Inittialize!$F$8+Stand!I73*Inittialize!$F$9+Stand!I74*Inittialize!$F$10+Stand!I75*Inittialize!$F$11+Stand!I76*Inittialize!$F$12+Stand!I99*Inittialize!$F$3)*2</f>
        <v>0.52111522964206236</v>
      </c>
      <c r="J66">
        <f>SUM(Stand!J68*Inittialize!$F$4+Stand!J69*Inittialize!$F$5+Stand!J70*Inittialize!$F$6+Stand!J71*Inittialize!$F$7+Stand!J72*Inittialize!$F$8+Stand!J73*Inittialize!$F$9+Stand!J74*Inittialize!$F$10+Stand!J75*Inittialize!$F$11+Stand!J76*Inittialize!$F$12+Stand!J99*Inittialize!$F$3)*2</f>
        <v>0.46646828200062368</v>
      </c>
      <c r="K66">
        <f>SUM(Stand!K68*Inittialize!$F$4+Stand!K69*Inittialize!$F$5+Stand!K70*Inittialize!$F$6+Stand!K71*Inittialize!$F$7+Stand!K72*Inittialize!$F$8+Stand!K73*Inittialize!$F$9+Stand!K74*Inittialize!$F$10+Stand!K75*Inittialize!$F$11+Stand!K76*Inittialize!$F$12+Stand!K99*Inittialize!$F$3)*2</f>
        <v>0.40271801164639481</v>
      </c>
    </row>
    <row r="67" spans="1:11" x14ac:dyDescent="0.3">
      <c r="A67">
        <v>16</v>
      </c>
      <c r="B67">
        <f>SUM(Stand!B69*Inittialize!$F$4+Stand!B70*Inittialize!$F$5+Stand!B71*Inittialize!$F$6+Stand!B72*Inittialize!$F$7+Stand!B73*Inittialize!$F$8+Stand!B74*Inittialize!$F$9+Stand!B75*Inittialize!$F$10+Stand!B76*Inittialize!$F$11+Stand!B77*Inittialize!$F$12+Stand!B100*Inittialize!$F$3)*2</f>
        <v>0.334582887433021</v>
      </c>
      <c r="C67">
        <f>SUM(Stand!C69*Inittialize!$F$4+Stand!C70*Inittialize!$F$5+Stand!C71*Inittialize!$F$6+Stand!C72*Inittialize!$F$7+Stand!C73*Inittialize!$F$8+Stand!C74*Inittialize!$F$9+Stand!C75*Inittialize!$F$10+Stand!C76*Inittialize!$F$11+Stand!C77*Inittialize!$F$12+Stand!C100*Inittialize!$F$3)*2</f>
        <v>0.47928255597432129</v>
      </c>
      <c r="D67">
        <f>SUM(Stand!D69*Inittialize!$F$4+Stand!D70*Inittialize!$F$5+Stand!D71*Inittialize!$F$6+Stand!D72*Inittialize!$F$7+Stand!D73*Inittialize!$F$8+Stand!D74*Inittialize!$F$9+Stand!D75*Inittialize!$F$10+Stand!D76*Inittialize!$F$11+Stand!D77*Inittialize!$F$12+Stand!D100*Inittialize!$F$3)*2</f>
        <v>0.48806877730383641</v>
      </c>
      <c r="E67">
        <f>SUM(Stand!E69*Inittialize!$F$4+Stand!E70*Inittialize!$F$5+Stand!E71*Inittialize!$F$6+Stand!E72*Inittialize!$F$7+Stand!E73*Inittialize!$F$8+Stand!E74*Inittialize!$F$9+Stand!E75*Inittialize!$F$10+Stand!E76*Inittialize!$F$11+Stand!E77*Inittialize!$F$12+Stand!E100*Inittialize!$F$3)*2</f>
        <v>0.49713428379201546</v>
      </c>
      <c r="F67">
        <f>SUM(Stand!F69*Inittialize!$F$4+Stand!F70*Inittialize!$F$5+Stand!F71*Inittialize!$F$6+Stand!F72*Inittialize!$F$7+Stand!F73*Inittialize!$F$8+Stand!F74*Inittialize!$F$9+Stand!F75*Inittialize!$F$10+Stand!F76*Inittialize!$F$11+Stand!F77*Inittialize!$F$12+Stand!F100*Inittialize!$F$3)*2</f>
        <v>0.50558839310634462</v>
      </c>
      <c r="G67">
        <f>SUM(Stand!G69*Inittialize!$F$4+Stand!G70*Inittialize!$F$5+Stand!G71*Inittialize!$F$6+Stand!G72*Inittialize!$F$7+Stand!G73*Inittialize!$F$8+Stand!G74*Inittialize!$F$9+Stand!G75*Inittialize!$F$10+Stand!G76*Inittialize!$F$11+Stand!G77*Inittialize!$F$12+Stand!G100*Inittialize!$F$3)*2</f>
        <v>0.5247004582004986</v>
      </c>
      <c r="H67">
        <f>SUM(Stand!H69*Inittialize!$F$4+Stand!H70*Inittialize!$F$5+Stand!H71*Inittialize!$F$6+Stand!H72*Inittialize!$F$7+Stand!H73*Inittialize!$F$8+Stand!H74*Inittialize!$F$9+Stand!H75*Inittialize!$F$10+Stand!H76*Inittialize!$F$11+Stand!H77*Inittialize!$F$12+Stand!H100*Inittialize!$F$3)*2</f>
        <v>0.52847596957465548</v>
      </c>
      <c r="I67">
        <f>SUM(Stand!I69*Inittialize!$F$4+Stand!I70*Inittialize!$F$5+Stand!I71*Inittialize!$F$6+Stand!I72*Inittialize!$F$7+Stand!I73*Inittialize!$F$8+Stand!I74*Inittialize!$F$9+Stand!I75*Inittialize!$F$10+Stand!I76*Inittialize!$F$11+Stand!I77*Inittialize!$F$12+Stand!I100*Inittialize!$F$3)*2</f>
        <v>0.48346273083418678</v>
      </c>
      <c r="J67">
        <f>SUM(Stand!J69*Inittialize!$F$4+Stand!J70*Inittialize!$F$5+Stand!J71*Inittialize!$F$6+Stand!J72*Inittialize!$F$7+Stand!J73*Inittialize!$F$8+Stand!J74*Inittialize!$F$9+Stand!J75*Inittialize!$F$10+Stand!J76*Inittialize!$F$11+Stand!J77*Inittialize!$F$12+Stand!J100*Inittialize!$F$3)*2</f>
        <v>0.43132594977993971</v>
      </c>
      <c r="K67">
        <f>SUM(Stand!K69*Inittialize!$F$4+Stand!K70*Inittialize!$F$5+Stand!K71*Inittialize!$F$6+Stand!K72*Inittialize!$F$7+Stand!K73*Inittialize!$F$8+Stand!K74*Inittialize!$F$9+Stand!K75*Inittialize!$F$10+Stand!K76*Inittialize!$F$11+Stand!K77*Inittialize!$F$12+Stand!K100*Inittialize!$F$3)*2</f>
        <v>0.37008584601290268</v>
      </c>
    </row>
    <row r="68" spans="1:11" x14ac:dyDescent="0.3">
      <c r="A68">
        <v>17</v>
      </c>
      <c r="B68">
        <f>SUM(Stand!B70*Inittialize!$F$4+Stand!B71*Inittialize!$F$5+Stand!B72*Inittialize!$F$6+Stand!B73*Inittialize!$F$7+Stand!B74*Inittialize!$F$8+Stand!B75*Inittialize!$F$9+Stand!B76*Inittialize!$F$10+Stand!B77*Inittialize!$F$11+Stand!B78*Inittialize!$F$12+Stand!B101*Inittialize!$F$3)*2</f>
        <v>0.30195072179952875</v>
      </c>
      <c r="C68">
        <f>SUM(Stand!C70*Inittialize!$F$4+Stand!C71*Inittialize!$F$5+Stand!C72*Inittialize!$F$6+Stand!C73*Inittialize!$F$7+Stand!C74*Inittialize!$F$8+Stand!C75*Inittialize!$F$9+Stand!C76*Inittialize!$F$10+Stand!C77*Inittialize!$F$11+Stand!C78*Inittialize!$F$12+Stand!C101*Inittialize!$F$3)*2</f>
        <v>0.42488130422118875</v>
      </c>
      <c r="D68">
        <f>SUM(Stand!D70*Inittialize!$F$4+Stand!D71*Inittialize!$F$5+Stand!D72*Inittialize!$F$6+Stand!D73*Inittialize!$F$7+Stand!D74*Inittialize!$F$8+Stand!D75*Inittialize!$F$9+Stand!D76*Inittialize!$F$10+Stand!D77*Inittialize!$F$11+Stand!D78*Inittialize!$F$12+Stand!D101*Inittialize!$F$3)*2</f>
        <v>0.43054956416812201</v>
      </c>
      <c r="E68">
        <f>SUM(Stand!E70*Inittialize!$F$4+Stand!E71*Inittialize!$F$5+Stand!E72*Inittialize!$F$6+Stand!E73*Inittialize!$F$7+Stand!E74*Inittialize!$F$8+Stand!E75*Inittialize!$F$9+Stand!E76*Inittialize!$F$10+Stand!E77*Inittialize!$F$11+Stand!E78*Inittialize!$F$12+Stand!E101*Inittialize!$F$3)*2</f>
        <v>0.43644683063777806</v>
      </c>
      <c r="F68">
        <f>SUM(Stand!F70*Inittialize!$F$4+Stand!F71*Inittialize!$F$5+Stand!F72*Inittialize!$F$6+Stand!F73*Inittialize!$F$7+Stand!F74*Inittialize!$F$8+Stand!F75*Inittialize!$F$9+Stand!F76*Inittialize!$F$10+Stand!F77*Inittialize!$F$11+Stand!F78*Inittialize!$F$12+Stand!F101*Inittialize!$F$3)*2</f>
        <v>0.44152629009368882</v>
      </c>
      <c r="G68">
        <f>SUM(Stand!G70*Inittialize!$F$4+Stand!G71*Inittialize!$F$5+Stand!G72*Inittialize!$F$6+Stand!G73*Inittialize!$F$7+Stand!G74*Inittialize!$F$8+Stand!G75*Inittialize!$F$9+Stand!G76*Inittialize!$F$10+Stand!G77*Inittialize!$F$11+Stand!G78*Inittialize!$F$12+Stand!G101*Inittialize!$F$3)*2</f>
        <v>0.45960038249511437</v>
      </c>
      <c r="H68">
        <f>SUM(Stand!H70*Inittialize!$F$4+Stand!H71*Inittialize!$F$5+Stand!H72*Inittialize!$F$6+Stand!H73*Inittialize!$F$7+Stand!H74*Inittialize!$F$8+Stand!H75*Inittialize!$F$9+Stand!H76*Inittialize!$F$10+Stand!H77*Inittialize!$F$11+Stand!H78*Inittialize!$F$12+Stand!H101*Inittialize!$F$3)*2</f>
        <v>0.48812021444211184</v>
      </c>
      <c r="I68">
        <f>SUM(Stand!I70*Inittialize!$F$4+Stand!I71*Inittialize!$F$5+Stand!I72*Inittialize!$F$6+Stand!I73*Inittialize!$F$7+Stand!I74*Inittialize!$F$8+Stand!I75*Inittialize!$F$9+Stand!I76*Inittialize!$F$10+Stand!I77*Inittialize!$F$11+Stand!I78*Inittialize!$F$12+Stand!I101*Inittialize!$F$3)*2</f>
        <v>0.4458102320263112</v>
      </c>
      <c r="J68">
        <f>SUM(Stand!J70*Inittialize!$F$4+Stand!J71*Inittialize!$F$5+Stand!J72*Inittialize!$F$6+Stand!J73*Inittialize!$F$7+Stand!J74*Inittialize!$F$8+Stand!J75*Inittialize!$F$9+Stand!J76*Inittialize!$F$10+Stand!J77*Inittialize!$F$11+Stand!J78*Inittialize!$F$12+Stand!J101*Inittialize!$F$3)*2</f>
        <v>0.39618361755925585</v>
      </c>
      <c r="K68">
        <f>SUM(Stand!K70*Inittialize!$F$4+Stand!K71*Inittialize!$F$5+Stand!K72*Inittialize!$F$6+Stand!K73*Inittialize!$F$7+Stand!K74*Inittialize!$F$8+Stand!K75*Inittialize!$F$9+Stand!K76*Inittialize!$F$10+Stand!K77*Inittialize!$F$11+Stand!K78*Inittialize!$F$12+Stand!K101*Inittialize!$F$3)*2</f>
        <v>0.33745368037941048</v>
      </c>
    </row>
    <row r="69" spans="1:11" x14ac:dyDescent="0.3">
      <c r="A69">
        <v>18</v>
      </c>
      <c r="B69">
        <f>SUM(Stand!B71*Inittialize!$F$4+Stand!B72*Inittialize!$F$5+Stand!B73*Inittialize!$F$6+Stand!B74*Inittialize!$F$7+Stand!B75*Inittialize!$F$8+Stand!B76*Inittialize!$F$9+Stand!B77*Inittialize!$F$10+Stand!B78*Inittialize!$F$11+Stand!B79*Inittialize!$F$12+Stand!B102*Inittialize!$F$3)*2</f>
        <v>0.2521763502394806</v>
      </c>
      <c r="C69">
        <f>SUM(Stand!C71*Inittialize!$F$4+Stand!C72*Inittialize!$F$5+Stand!C73*Inittialize!$F$6+Stand!C74*Inittialize!$F$7+Stand!C75*Inittialize!$F$8+Stand!C76*Inittialize!$F$9+Stand!C77*Inittialize!$F$10+Stand!C78*Inittialize!$F$11+Stand!C79*Inittialize!$F$12+Stand!C102*Inittialize!$F$3)*2</f>
        <v>0.34897095407917395</v>
      </c>
      <c r="D69">
        <f>SUM(Stand!D71*Inittialize!$F$4+Stand!D72*Inittialize!$F$5+Stand!D73*Inittialize!$F$6+Stand!D74*Inittialize!$F$7+Stand!D75*Inittialize!$F$8+Stand!D76*Inittialize!$F$9+Stand!D77*Inittialize!$F$10+Stand!D78*Inittialize!$F$11+Stand!D79*Inittialize!$F$12+Stand!D102*Inittialize!$F$3)*2</f>
        <v>0.35225589136915536</v>
      </c>
      <c r="E69">
        <f>SUM(Stand!E71*Inittialize!$F$4+Stand!E72*Inittialize!$F$5+Stand!E73*Inittialize!$F$6+Stand!E74*Inittialize!$F$7+Stand!E75*Inittialize!$F$8+Stand!E76*Inittialize!$F$9+Stand!E77*Inittialize!$F$10+Stand!E78*Inittialize!$F$11+Stand!E79*Inittialize!$F$12+Stand!E102*Inittialize!$F$3)*2</f>
        <v>0.35568403350667943</v>
      </c>
      <c r="F69">
        <f>SUM(Stand!F71*Inittialize!$F$4+Stand!F72*Inittialize!$F$5+Stand!F73*Inittialize!$F$6+Stand!F74*Inittialize!$F$7+Stand!F75*Inittialize!$F$8+Stand!F76*Inittialize!$F$9+Stand!F77*Inittialize!$F$10+Stand!F78*Inittialize!$F$11+Stand!F79*Inittialize!$F$12+Stand!F102*Inittialize!$F$3)*2</f>
        <v>0.35865629703940993</v>
      </c>
      <c r="G69">
        <f>SUM(Stand!G71*Inittialize!$F$4+Stand!G72*Inittialize!$F$5+Stand!G73*Inittialize!$F$6+Stand!G74*Inittialize!$F$7+Stand!G75*Inittialize!$F$8+Stand!G76*Inittialize!$F$9+Stand!G77*Inittialize!$F$10+Stand!G78*Inittialize!$F$11+Stand!G79*Inittialize!$F$12+Stand!G102*Inittialize!$F$3)*2</f>
        <v>0.36904827963536913</v>
      </c>
      <c r="H69">
        <f>SUM(Stand!H71*Inittialize!$F$4+Stand!H72*Inittialize!$F$5+Stand!H73*Inittialize!$F$6+Stand!H74*Inittialize!$F$7+Stand!H75*Inittialize!$F$8+Stand!H76*Inittialize!$F$9+Stand!H77*Inittialize!$F$10+Stand!H78*Inittialize!$F$11+Stand!H79*Inittialize!$F$12+Stand!H102*Inittialize!$F$3)*2</f>
        <v>0.39106196795660841</v>
      </c>
      <c r="I69">
        <f>SUM(Stand!I71*Inittialize!$F$4+Stand!I72*Inittialize!$F$5+Stand!I73*Inittialize!$F$6+Stand!I74*Inittialize!$F$7+Stand!I75*Inittialize!$F$8+Stand!I76*Inittialize!$F$9+Stand!I77*Inittialize!$F$10+Stand!I78*Inittialize!$F$11+Stand!I79*Inittialize!$F$12+Stand!I102*Inittialize!$F$3)*2</f>
        <v>0.38837826484164018</v>
      </c>
      <c r="J69">
        <f>SUM(Stand!J71*Inittialize!$F$4+Stand!J72*Inittialize!$F$5+Stand!J73*Inittialize!$F$6+Stand!J74*Inittialize!$F$7+Stand!J75*Inittialize!$F$8+Stand!J76*Inittialize!$F$9+Stand!J77*Inittialize!$F$10+Stand!J78*Inittialize!$F$11+Stand!J79*Inittialize!$F$12+Stand!J102*Inittialize!$F$3)*2</f>
        <v>0.34258044818689626</v>
      </c>
      <c r="K69">
        <f>SUM(Stand!K71*Inittialize!$F$4+Stand!K72*Inittialize!$F$5+Stand!K73*Inittialize!$F$6+Stand!K74*Inittialize!$F$7+Stand!K75*Inittialize!$F$8+Stand!K76*Inittialize!$F$9+Stand!K77*Inittialize!$F$10+Stand!K78*Inittialize!$F$11+Stand!K79*Inittialize!$F$12+Stand!K102*Inittialize!$F$3)*2</f>
        <v>0.28767930881936227</v>
      </c>
    </row>
    <row r="70" spans="1:11" x14ac:dyDescent="0.3">
      <c r="A70">
        <v>19</v>
      </c>
      <c r="B70">
        <f>SUM(Stand!B72*Inittialize!$F$4+Stand!B73*Inittialize!$F$5+Stand!B74*Inittialize!$F$6+Stand!B75*Inittialize!$F$7+Stand!B76*Inittialize!$F$8+Stand!B77*Inittialize!$F$9+Stand!B78*Inittialize!$F$10+Stand!B79*Inittialize!$F$11+Stand!B80*Inittialize!$F$12+Stand!B103*Inittialize!$F$3)*2</f>
        <v>0.18525977275287642</v>
      </c>
      <c r="C70">
        <f>SUM(Stand!C72*Inittialize!$F$4+Stand!C73*Inittialize!$F$5+Stand!C74*Inittialize!$F$6+Stand!C75*Inittialize!$F$7+Stand!C76*Inittialize!$F$8+Stand!C77*Inittialize!$F$9+Stand!C78*Inittialize!$F$10+Stand!C79*Inittialize!$F$11+Stand!C80*Inittialize!$F$12+Stand!C103*Inittialize!$F$3)*2</f>
        <v>0.25230562695643682</v>
      </c>
      <c r="D70">
        <f>SUM(Stand!D72*Inittialize!$F$4+Stand!D73*Inittialize!$F$5+Stand!D74*Inittialize!$F$6+Stand!D75*Inittialize!$F$7+Stand!D76*Inittialize!$F$8+Stand!D77*Inittialize!$F$9+Stand!D78*Inittialize!$F$10+Stand!D79*Inittialize!$F$11+Stand!D80*Inittialize!$F$12+Stand!D103*Inittialize!$F$3)*2</f>
        <v>0.25388801450022797</v>
      </c>
      <c r="E70">
        <f>SUM(Stand!E72*Inittialize!$F$4+Stand!E73*Inittialize!$F$5+Stand!E74*Inittialize!$F$6+Stand!E75*Inittialize!$F$7+Stand!E76*Inittialize!$F$8+Stand!E77*Inittialize!$F$9+Stand!E78*Inittialize!$F$10+Stand!E79*Inittialize!$F$11+Stand!E80*Inittialize!$F$12+Stand!E103*Inittialize!$F$3)*2</f>
        <v>0.25554614799201109</v>
      </c>
      <c r="F70">
        <f>SUM(Stand!F72*Inittialize!$F$4+Stand!F73*Inittialize!$F$5+Stand!F74*Inittialize!$F$6+Stand!F75*Inittialize!$F$7+Stand!F76*Inittialize!$F$8+Stand!F77*Inittialize!$F$9+Stand!F78*Inittialize!$F$10+Stand!F79*Inittialize!$F$11+Stand!F80*Inittialize!$F$12+Stand!F103*Inittialize!$F$3)*2</f>
        <v>0.25697841394350773</v>
      </c>
      <c r="G70">
        <f>SUM(Stand!G72*Inittialize!$F$4+Stand!G73*Inittialize!$F$5+Stand!G74*Inittialize!$F$6+Stand!G75*Inittialize!$F$7+Stand!G76*Inittialize!$F$8+Stand!G77*Inittialize!$F$9+Stand!G78*Inittialize!$F$10+Stand!G79*Inittialize!$F$11+Stand!G80*Inittialize!$F$12+Stand!G103*Inittialize!$F$3)*2</f>
        <v>0.26214747233405306</v>
      </c>
      <c r="H70">
        <f>SUM(Stand!H72*Inittialize!$F$4+Stand!H73*Inittialize!$F$5+Stand!H74*Inittialize!$F$6+Stand!H75*Inittialize!$F$7+Stand!H76*Inittialize!$F$8+Stand!H77*Inittialize!$F$9+Stand!H78*Inittialize!$F$10+Stand!H79*Inittialize!$F$11+Stand!H80*Inittialize!$F$12+Stand!H103*Inittialize!$F$3)*2</f>
        <v>0.27280418869802692</v>
      </c>
      <c r="I70">
        <f>SUM(Stand!I72*Inittialize!$F$4+Stand!I73*Inittialize!$F$5+Stand!I74*Inittialize!$F$6+Stand!I75*Inittialize!$F$7+Stand!I76*Inittialize!$F$8+Stand!I77*Inittialize!$F$9+Stand!I78*Inittialize!$F$10+Stand!I79*Inittialize!$F$11+Stand!I80*Inittialize!$F$12+Stand!I103*Inittialize!$F$3)*2</f>
        <v>0.27566387070029214</v>
      </c>
      <c r="J70">
        <f>SUM(Stand!J72*Inittialize!$F$4+Stand!J73*Inittialize!$F$5+Stand!J74*Inittialize!$F$6+Stand!J75*Inittialize!$F$7+Stand!J76*Inittialize!$F$8+Stand!J77*Inittialize!$F$9+Stand!J78*Inittialize!$F$10+Stand!J79*Inittialize!$F$11+Stand!J80*Inittialize!$F$12+Stand!J103*Inittialize!$F$3)*2</f>
        <v>0.27051644166286098</v>
      </c>
      <c r="K70">
        <f>SUM(Stand!K72*Inittialize!$F$4+Stand!K73*Inittialize!$F$5+Stand!K74*Inittialize!$F$6+Stand!K75*Inittialize!$F$7+Stand!K76*Inittialize!$F$8+Stand!K77*Inittialize!$F$9+Stand!K78*Inittialize!$F$10+Stand!K79*Inittialize!$F$11+Stand!K80*Inittialize!$F$12+Stand!K103*Inittialize!$F$3)*2</f>
        <v>0.22076273133275809</v>
      </c>
    </row>
    <row r="71" spans="1:11" x14ac:dyDescent="0.3">
      <c r="A71">
        <v>20</v>
      </c>
      <c r="B71">
        <f>SUM(Stand!B73*Inittialize!$F$4+Stand!B74*Inittialize!$F$5+Stand!B75*Inittialize!$F$6+Stand!B76*Inittialize!$F$7+Stand!B77*Inittialize!$F$8+Stand!B78*Inittialize!$F$9+Stand!B79*Inittialize!$F$10+Stand!B80*Inittialize!$F$11+Stand!B81*Inittialize!$F$12+Stand!B104*Inittialize!$F$3)*2</f>
        <v>0.1012009893397162</v>
      </c>
      <c r="C71">
        <f>SUM(Stand!C73*Inittialize!$F$4+Stand!C74*Inittialize!$F$5+Stand!C75*Inittialize!$F$6+Stand!C76*Inittialize!$F$7+Stand!C77*Inittialize!$F$8+Stand!C78*Inittialize!$F$9+Stand!C79*Inittialize!$F$10+Stand!C80*Inittialize!$F$11+Stand!C81*Inittialize!$F$12+Stand!C104*Inittialize!$F$3)*2</f>
        <v>0.13569331007600618</v>
      </c>
      <c r="D71">
        <f>SUM(Stand!D73*Inittialize!$F$4+Stand!D74*Inittialize!$F$5+Stand!D75*Inittialize!$F$6+Stand!D76*Inittialize!$F$7+Stand!D77*Inittialize!$F$8+Stand!D78*Inittialize!$F$9+Stand!D79*Inittialize!$F$10+Stand!D80*Inittialize!$F$11+Stand!D81*Inittialize!$F$12+Stand!D104*Inittialize!$F$3)*2</f>
        <v>0.13620005496949994</v>
      </c>
      <c r="E71">
        <f>SUM(Stand!E73*Inittialize!$F$4+Stand!E74*Inittialize!$F$5+Stand!E75*Inittialize!$F$6+Stand!E76*Inittialize!$F$7+Stand!E77*Inittialize!$F$8+Stand!E78*Inittialize!$F$9+Stand!E79*Inittialize!$F$10+Stand!E80*Inittialize!$F$11+Stand!E81*Inittialize!$F$12+Stand!E104*Inittialize!$F$3)*2</f>
        <v>0.13673342968706456</v>
      </c>
      <c r="F71">
        <f>SUM(Stand!F73*Inittialize!$F$4+Stand!F74*Inittialize!$F$5+Stand!F75*Inittialize!$F$6+Stand!F76*Inittialize!$F$7+Stand!F77*Inittialize!$F$8+Stand!F78*Inittialize!$F$9+Stand!F79*Inittialize!$F$10+Stand!F80*Inittialize!$F$11+Stand!F81*Inittialize!$F$12+Stand!F104*Inittialize!$F$3)*2</f>
        <v>0.1371928963992739</v>
      </c>
      <c r="G71">
        <f>SUM(Stand!G73*Inittialize!$F$4+Stand!G74*Inittialize!$F$5+Stand!G75*Inittialize!$F$6+Stand!G76*Inittialize!$F$7+Stand!G77*Inittialize!$F$8+Stand!G78*Inittialize!$F$9+Stand!G79*Inittialize!$F$10+Stand!G80*Inittialize!$F$11+Stand!G81*Inittialize!$F$12+Stand!G104*Inittialize!$F$3)*2</f>
        <v>0.13889796059116616</v>
      </c>
      <c r="H71">
        <f>SUM(Stand!H73*Inittialize!$F$4+Stand!H74*Inittialize!$F$5+Stand!H75*Inittialize!$F$6+Stand!H76*Inittialize!$F$7+Stand!H77*Inittialize!$F$8+Stand!H78*Inittialize!$F$9+Stand!H79*Inittialize!$F$10+Stand!H80*Inittialize!$F$11+Stand!H81*Inittialize!$F$12+Stand!H104*Inittialize!$F$3)*2</f>
        <v>0.14245019937915746</v>
      </c>
      <c r="I71">
        <f>SUM(Stand!I73*Inittialize!$F$4+Stand!I74*Inittialize!$F$5+Stand!I75*Inittialize!$F$6+Stand!I76*Inittialize!$F$7+Stand!I77*Inittialize!$F$8+Stand!I78*Inittialize!$F$9+Stand!I79*Inittialize!$F$10+Stand!I80*Inittialize!$F$11+Stand!I81*Inittialize!$F$12+Stand!I104*Inittialize!$F$3)*2</f>
        <v>0.14317000818214867</v>
      </c>
      <c r="J71">
        <f>SUM(Stand!J73*Inittialize!$F$4+Stand!J74*Inittialize!$F$5+Stand!J75*Inittialize!$F$6+Stand!J76*Inittialize!$F$7+Stand!J77*Inittialize!$F$8+Stand!J78*Inittialize!$F$9+Stand!J79*Inittialize!$F$10+Stand!J80*Inittialize!$F$11+Stand!J81*Inittialize!$F$12+Stand!J104*Inittialize!$F$3)*2</f>
        <v>0.14448863940726833</v>
      </c>
      <c r="K71">
        <f>SUM(Stand!K73*Inittialize!$F$4+Stand!K74*Inittialize!$F$5+Stand!K75*Inittialize!$F$6+Stand!K76*Inittialize!$F$7+Stand!K77*Inittialize!$F$8+Stand!K78*Inittialize!$F$9+Stand!K79*Inittialize!$F$10+Stand!K80*Inittialize!$F$11+Stand!K81*Inittialize!$F$12+Stand!K104*Inittialize!$F$3)*2</f>
        <v>0.13670394791959786</v>
      </c>
    </row>
    <row r="72" spans="1:11" x14ac:dyDescent="0.3">
      <c r="A72">
        <v>21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 x14ac:dyDescent="0.3">
      <c r="A73">
        <v>22</v>
      </c>
      <c r="B73">
        <f>IF(B21=Stand!B21,Stand!B73,Hit!B73)</f>
        <v>0</v>
      </c>
      <c r="C73">
        <f>IF(C21=Stand!C21,Stand!C73,Hit!C73)</f>
        <v>0</v>
      </c>
      <c r="D73">
        <f>IF(D21=Stand!D21,Stand!D73,Hit!D73)</f>
        <v>0</v>
      </c>
      <c r="E73">
        <f>IF(E21=Stand!E21,Stand!E73,Hit!E73)</f>
        <v>0</v>
      </c>
      <c r="F73">
        <f>IF(F21=Stand!F21,Stand!F73,Hit!F73)</f>
        <v>0</v>
      </c>
      <c r="G73">
        <f>IF(G21=Stand!G21,Stand!G73,Hit!G73)</f>
        <v>0</v>
      </c>
      <c r="H73">
        <f>IF(H21=Stand!H21,Stand!H73,Hit!H73)</f>
        <v>0</v>
      </c>
      <c r="I73">
        <f>IF(I21=Stand!I21,Stand!I73,Hit!I73)</f>
        <v>0</v>
      </c>
      <c r="J73">
        <f>IF(J21=Stand!J21,Stand!J73,Hit!J73)</f>
        <v>0</v>
      </c>
      <c r="K73">
        <f>IF(K21=Stand!K21,Stand!K73,Hit!K73)</f>
        <v>0</v>
      </c>
    </row>
    <row r="74" spans="1:11" x14ac:dyDescent="0.3">
      <c r="A74">
        <v>23</v>
      </c>
      <c r="B74">
        <f>IF(B22=Stand!B22,Stand!B74,Hit!B74)</f>
        <v>0</v>
      </c>
      <c r="C74">
        <f>IF(C22=Stand!C22,Stand!C74,Hit!C74)</f>
        <v>0</v>
      </c>
      <c r="D74">
        <f>IF(D22=Stand!D22,Stand!D74,Hit!D74)</f>
        <v>0</v>
      </c>
      <c r="E74">
        <f>IF(E22=Stand!E22,Stand!E74,Hit!E74)</f>
        <v>0</v>
      </c>
      <c r="F74">
        <f>IF(F22=Stand!F22,Stand!F74,Hit!F74)</f>
        <v>0</v>
      </c>
      <c r="G74">
        <f>IF(G22=Stand!G22,Stand!G74,Hit!G74)</f>
        <v>0</v>
      </c>
      <c r="H74">
        <f>IF(H22=Stand!H22,Stand!H74,Hit!H74)</f>
        <v>0</v>
      </c>
      <c r="I74">
        <f>IF(I22=Stand!I22,Stand!I74,Hit!I74)</f>
        <v>0</v>
      </c>
      <c r="J74">
        <f>IF(J22=Stand!J22,Stand!J74,Hit!J74)</f>
        <v>0</v>
      </c>
      <c r="K74">
        <f>IF(K22=Stand!K22,Stand!K74,Hit!K74)</f>
        <v>0</v>
      </c>
    </row>
    <row r="75" spans="1:11" x14ac:dyDescent="0.3">
      <c r="A75">
        <v>24</v>
      </c>
      <c r="B75">
        <f>IF(B23=Stand!B23,Stand!B75,Hit!B75)</f>
        <v>0</v>
      </c>
      <c r="C75">
        <f>IF(C23=Stand!C23,Stand!C75,Hit!C75)</f>
        <v>0</v>
      </c>
      <c r="D75">
        <f>IF(D23=Stand!D23,Stand!D75,Hit!D75)</f>
        <v>0</v>
      </c>
      <c r="E75">
        <f>IF(E23=Stand!E23,Stand!E75,Hit!E75)</f>
        <v>0</v>
      </c>
      <c r="F75">
        <f>IF(F23=Stand!F23,Stand!F75,Hit!F75)</f>
        <v>0</v>
      </c>
      <c r="G75">
        <f>IF(G23=Stand!G23,Stand!G75,Hit!G75)</f>
        <v>0</v>
      </c>
      <c r="H75">
        <f>IF(H23=Stand!H23,Stand!H75,Hit!H75)</f>
        <v>0</v>
      </c>
      <c r="I75">
        <f>IF(I23=Stand!I23,Stand!I75,Hit!I75)</f>
        <v>0</v>
      </c>
      <c r="J75">
        <f>IF(J23=Stand!J23,Stand!J75,Hit!J75)</f>
        <v>0</v>
      </c>
      <c r="K75">
        <f>IF(K23=Stand!K23,Stand!K75,Hit!K75)</f>
        <v>0</v>
      </c>
    </row>
    <row r="76" spans="1:11" x14ac:dyDescent="0.3">
      <c r="A76">
        <v>25</v>
      </c>
      <c r="B76">
        <f>IF(B24=Stand!B24,Stand!B76,Hit!B76)</f>
        <v>0</v>
      </c>
      <c r="C76">
        <f>IF(C24=Stand!C24,Stand!C76,Hit!C76)</f>
        <v>0</v>
      </c>
      <c r="D76">
        <f>IF(D24=Stand!D24,Stand!D76,Hit!D76)</f>
        <v>0</v>
      </c>
      <c r="E76">
        <f>IF(E24=Stand!E24,Stand!E76,Hit!E76)</f>
        <v>0</v>
      </c>
      <c r="F76">
        <f>IF(F24=Stand!F24,Stand!F76,Hit!F76)</f>
        <v>0</v>
      </c>
      <c r="G76">
        <f>IF(G24=Stand!G24,Stand!G76,Hit!G76)</f>
        <v>0</v>
      </c>
      <c r="H76">
        <f>IF(H24=Stand!H24,Stand!H76,Hit!H76)</f>
        <v>0</v>
      </c>
      <c r="I76">
        <f>IF(I24=Stand!I24,Stand!I76,Hit!I76)</f>
        <v>0</v>
      </c>
      <c r="J76">
        <f>IF(J24=Stand!J24,Stand!J76,Hit!J76)</f>
        <v>0</v>
      </c>
      <c r="K76">
        <f>IF(K24=Stand!K24,Stand!K76,Hit!K76)</f>
        <v>0</v>
      </c>
    </row>
    <row r="77" spans="1:11" x14ac:dyDescent="0.3">
      <c r="A77">
        <v>26</v>
      </c>
      <c r="B77">
        <f>IF(B25=Stand!B25,Stand!B77,Hit!B77)</f>
        <v>0</v>
      </c>
      <c r="C77">
        <f>IF(C25=Stand!C25,Stand!C77,Hit!C77)</f>
        <v>0</v>
      </c>
      <c r="D77">
        <f>IF(D25=Stand!D25,Stand!D77,Hit!D77)</f>
        <v>0</v>
      </c>
      <c r="E77">
        <f>IF(E25=Stand!E25,Stand!E77,Hit!E77)</f>
        <v>0</v>
      </c>
      <c r="F77">
        <f>IF(F25=Stand!F25,Stand!F77,Hit!F77)</f>
        <v>0</v>
      </c>
      <c r="G77">
        <f>IF(G25=Stand!G25,Stand!G77,Hit!G77)</f>
        <v>0</v>
      </c>
      <c r="H77">
        <f>IF(H25=Stand!H25,Stand!H77,Hit!H77)</f>
        <v>0</v>
      </c>
      <c r="I77">
        <f>IF(I25=Stand!I25,Stand!I77,Hit!I77)</f>
        <v>0</v>
      </c>
      <c r="J77">
        <f>IF(J25=Stand!J25,Stand!J77,Hit!J77)</f>
        <v>0</v>
      </c>
      <c r="K77">
        <f>IF(K25=Stand!K25,Stand!K77,Hit!K77)</f>
        <v>0</v>
      </c>
    </row>
    <row r="78" spans="1:11" x14ac:dyDescent="0.3">
      <c r="A78">
        <v>27</v>
      </c>
      <c r="B78">
        <f>IF(B26=Stand!B26,Stand!B78,Hit!B78)</f>
        <v>0</v>
      </c>
      <c r="C78">
        <f>IF(C26=Stand!C26,Stand!C78,Hit!C78)</f>
        <v>0</v>
      </c>
      <c r="D78">
        <f>IF(D26=Stand!D26,Stand!D78,Hit!D78)</f>
        <v>0</v>
      </c>
      <c r="E78">
        <f>IF(E26=Stand!E26,Stand!E78,Hit!E78)</f>
        <v>0</v>
      </c>
      <c r="F78">
        <f>IF(F26=Stand!F26,Stand!F78,Hit!F78)</f>
        <v>0</v>
      </c>
      <c r="G78">
        <f>IF(G26=Stand!G26,Stand!G78,Hit!G78)</f>
        <v>0</v>
      </c>
      <c r="H78">
        <f>IF(H26=Stand!H26,Stand!H78,Hit!H78)</f>
        <v>0</v>
      </c>
      <c r="I78">
        <f>IF(I26=Stand!I26,Stand!I78,Hit!I78)</f>
        <v>0</v>
      </c>
      <c r="J78">
        <f>IF(J26=Stand!J26,Stand!J78,Hit!J78)</f>
        <v>0</v>
      </c>
      <c r="K78">
        <f>IF(K26=Stand!K26,Stand!K78,Hit!K78)</f>
        <v>0</v>
      </c>
    </row>
    <row r="79" spans="1:11" x14ac:dyDescent="0.3">
      <c r="A79">
        <v>28</v>
      </c>
      <c r="B79">
        <f>IF(B27=Stand!B27,Stand!B79,Hit!B79)</f>
        <v>0</v>
      </c>
      <c r="C79">
        <f>IF(C27=Stand!C27,Stand!C79,Hit!C79)</f>
        <v>0</v>
      </c>
      <c r="D79">
        <f>IF(D27=Stand!D27,Stand!D79,Hit!D79)</f>
        <v>0</v>
      </c>
      <c r="E79">
        <f>IF(E27=Stand!E27,Stand!E79,Hit!E79)</f>
        <v>0</v>
      </c>
      <c r="F79">
        <f>IF(F27=Stand!F27,Stand!F79,Hit!F79)</f>
        <v>0</v>
      </c>
      <c r="G79">
        <f>IF(G27=Stand!G27,Stand!G79,Hit!G79)</f>
        <v>0</v>
      </c>
      <c r="H79">
        <f>IF(H27=Stand!H27,Stand!H79,Hit!H79)</f>
        <v>0</v>
      </c>
      <c r="I79">
        <f>IF(I27=Stand!I27,Stand!I79,Hit!I79)</f>
        <v>0</v>
      </c>
      <c r="J79">
        <f>IF(J27=Stand!J27,Stand!J79,Hit!J79)</f>
        <v>0</v>
      </c>
      <c r="K79">
        <f>IF(K27=Stand!K27,Stand!K79,Hit!K79)</f>
        <v>0</v>
      </c>
    </row>
    <row r="80" spans="1:11" x14ac:dyDescent="0.3">
      <c r="A80">
        <v>29</v>
      </c>
      <c r="B80">
        <f>IF(B28=Stand!B28,Stand!B80,Hit!B80)</f>
        <v>0</v>
      </c>
      <c r="C80">
        <f>IF(C28=Stand!C28,Stand!C80,Hit!C80)</f>
        <v>0</v>
      </c>
      <c r="D80">
        <f>IF(D28=Stand!D28,Stand!D80,Hit!D80)</f>
        <v>0</v>
      </c>
      <c r="E80">
        <f>IF(E28=Stand!E28,Stand!E80,Hit!E80)</f>
        <v>0</v>
      </c>
      <c r="F80">
        <f>IF(F28=Stand!F28,Stand!F80,Hit!F80)</f>
        <v>0</v>
      </c>
      <c r="G80">
        <f>IF(G28=Stand!G28,Stand!G80,Hit!G80)</f>
        <v>0</v>
      </c>
      <c r="H80">
        <f>IF(H28=Stand!H28,Stand!H80,Hit!H80)</f>
        <v>0</v>
      </c>
      <c r="I80">
        <f>IF(I28=Stand!I28,Stand!I80,Hit!I80)</f>
        <v>0</v>
      </c>
      <c r="J80">
        <f>IF(J28=Stand!J28,Stand!J80,Hit!J80)</f>
        <v>0</v>
      </c>
      <c r="K80">
        <f>IF(K28=Stand!K28,Stand!K80,Hit!K80)</f>
        <v>0</v>
      </c>
    </row>
    <row r="81" spans="1:11" x14ac:dyDescent="0.3">
      <c r="A81">
        <v>30</v>
      </c>
      <c r="B81">
        <f>IF(B29=Stand!B29,Stand!B81,Hit!B81)</f>
        <v>0</v>
      </c>
      <c r="C81">
        <f>IF(C29=Stand!C29,Stand!C81,Hit!C81)</f>
        <v>0</v>
      </c>
      <c r="D81">
        <f>IF(D29=Stand!D29,Stand!D81,Hit!D81)</f>
        <v>0</v>
      </c>
      <c r="E81">
        <f>IF(E29=Stand!E29,Stand!E81,Hit!E81)</f>
        <v>0</v>
      </c>
      <c r="F81">
        <f>IF(F29=Stand!F29,Stand!F81,Hit!F81)</f>
        <v>0</v>
      </c>
      <c r="G81">
        <f>IF(G29=Stand!G29,Stand!G81,Hit!G81)</f>
        <v>0</v>
      </c>
      <c r="H81">
        <f>IF(H29=Stand!H29,Stand!H81,Hit!H81)</f>
        <v>0</v>
      </c>
      <c r="I81">
        <f>IF(I29=Stand!I29,Stand!I81,Hit!I81)</f>
        <v>0</v>
      </c>
      <c r="J81">
        <f>IF(J29=Stand!J29,Stand!J81,Hit!J81)</f>
        <v>0</v>
      </c>
      <c r="K81">
        <f>IF(K29=Stand!K29,Stand!K81,Hit!K81)</f>
        <v>0</v>
      </c>
    </row>
    <row r="82" spans="1:11" x14ac:dyDescent="0.3">
      <c r="A82">
        <v>31</v>
      </c>
      <c r="B82">
        <f>IF(B30=Stand!B30,Stand!B82,Hit!B82)</f>
        <v>0</v>
      </c>
      <c r="C82">
        <f>IF(C30=Stand!C30,Stand!C82,Hit!C82)</f>
        <v>0</v>
      </c>
      <c r="D82">
        <f>IF(D30=Stand!D30,Stand!D82,Hit!D82)</f>
        <v>0</v>
      </c>
      <c r="E82">
        <f>IF(E30=Stand!E30,Stand!E82,Hit!E82)</f>
        <v>0</v>
      </c>
      <c r="F82">
        <f>IF(F30=Stand!F30,Stand!F82,Hit!F82)</f>
        <v>0</v>
      </c>
      <c r="G82">
        <f>IF(G30=Stand!G30,Stand!G82,Hit!G82)</f>
        <v>0</v>
      </c>
      <c r="H82">
        <f>IF(H30=Stand!H30,Stand!H82,Hit!H82)</f>
        <v>0</v>
      </c>
      <c r="I82">
        <f>IF(I30=Stand!I30,Stand!I82,Hit!I82)</f>
        <v>0</v>
      </c>
      <c r="J82">
        <f>IF(J30=Stand!J30,Stand!J82,Hit!J82)</f>
        <v>0</v>
      </c>
      <c r="K82">
        <f>IF(K30=Stand!K30,Stand!K82,Hit!K82)</f>
        <v>0</v>
      </c>
    </row>
    <row r="84" spans="1:11" x14ac:dyDescent="0.3">
      <c r="A84" t="s">
        <v>4</v>
      </c>
      <c r="B84">
        <v>1</v>
      </c>
      <c r="C84">
        <v>2</v>
      </c>
      <c r="D84">
        <v>3</v>
      </c>
      <c r="E84">
        <v>4</v>
      </c>
      <c r="F84">
        <v>5</v>
      </c>
      <c r="G84">
        <v>6</v>
      </c>
      <c r="H84">
        <v>7</v>
      </c>
      <c r="I84">
        <v>8</v>
      </c>
      <c r="J84">
        <v>9</v>
      </c>
      <c r="K84">
        <v>10</v>
      </c>
    </row>
    <row r="85" spans="1:11" x14ac:dyDescent="0.3">
      <c r="A85">
        <v>12</v>
      </c>
      <c r="B85">
        <f>SUM(Stand!B87*Inittialize!$F$4+Stand!B88*Inittialize!$F$5+Stand!B89*Inittialize!$F$6+Stand!B90*Inittialize!$F$7+Stand!B91*Inittialize!$F$8+Stand!B92*Inittialize!$F$9+Stand!B93*Inittialize!$F$10+Stand!B94*Inittialize!$F$11+Stand!B95*Inittialize!$F$12+Stand!B86*Inittialize!$F$3)*2</f>
        <v>0.59564021250095844</v>
      </c>
      <c r="C85">
        <f>SUM(Stand!C87*Inittialize!$F$4+Stand!C88*Inittialize!$F$5+Stand!C89*Inittialize!$F$6+Stand!C90*Inittialize!$F$7+Stand!C91*Inittialize!$F$8+Stand!C92*Inittialize!$F$9+Stand!C93*Inittialize!$F$10+Stand!C94*Inittialize!$F$11+Stand!C95*Inittialize!$F$12+Stand!C86*Inittialize!$F$3)*2</f>
        <v>0.91449256999938144</v>
      </c>
      <c r="D85">
        <f>SUM(Stand!D87*Inittialize!$F$4+Stand!D88*Inittialize!$F$5+Stand!D89*Inittialize!$F$6+Stand!D90*Inittialize!$F$7+Stand!D91*Inittialize!$F$8+Stand!D92*Inittialize!$F$9+Stand!D93*Inittialize!$F$10+Stand!D94*Inittialize!$F$11+Stand!D95*Inittialize!$F$12+Stand!D86*Inittialize!$F$3)*2</f>
        <v>0.9482224823895512</v>
      </c>
      <c r="E85">
        <f>SUM(Stand!E87*Inittialize!$F$4+Stand!E88*Inittialize!$F$5+Stand!E89*Inittialize!$F$6+Stand!E90*Inittialize!$F$7+Stand!E91*Inittialize!$F$8+Stand!E92*Inittialize!$F$9+Stand!E93*Inittialize!$F$10+Stand!E94*Inittialize!$F$11+Stand!E95*Inittialize!$F$12+Stand!E86*Inittialize!$F$3)*2</f>
        <v>0.98263390902591441</v>
      </c>
      <c r="F85">
        <f>SUM(Stand!F87*Inittialize!$F$4+Stand!F88*Inittialize!$F$5+Stand!F89*Inittialize!$F$6+Stand!F90*Inittialize!$F$7+Stand!F91*Inittialize!$F$8+Stand!F92*Inittialize!$F$9+Stand!F93*Inittialize!$F$10+Stand!F94*Inittialize!$F$11+Stand!F95*Inittialize!$F$12+Stand!F86*Inittialize!$F$3)*2</f>
        <v>1.0180852172075907</v>
      </c>
      <c r="G85">
        <f>SUM(Stand!G87*Inittialize!$F$4+Stand!G88*Inittialize!$F$5+Stand!G89*Inittialize!$F$6+Stand!G90*Inittialize!$F$7+Stand!G91*Inittialize!$F$8+Stand!G92*Inittialize!$F$9+Stand!G93*Inittialize!$F$10+Stand!G94*Inittialize!$F$11+Stand!G95*Inittialize!$F$12+Stand!G86*Inittialize!$F$3)*2</f>
        <v>1.0455010638435729</v>
      </c>
      <c r="H85">
        <f>SUM(Stand!H87*Inittialize!$F$4+Stand!H88*Inittialize!$F$5+Stand!H89*Inittialize!$F$6+Stand!H90*Inittialize!$F$7+Stand!H91*Inittialize!$F$8+Stand!H92*Inittialize!$F$9+Stand!H93*Inittialize!$F$10+Stand!H94*Inittialize!$F$11+Stand!H95*Inittialize!$F$12+Stand!H86*Inittialize!$F$3)*2</f>
        <v>0.85132201063500423</v>
      </c>
      <c r="I85">
        <f>SUM(Stand!I87*Inittialize!$F$4+Stand!I88*Inittialize!$F$5+Stand!I89*Inittialize!$F$6+Stand!I90*Inittialize!$F$7+Stand!I91*Inittialize!$F$8+Stand!I92*Inittialize!$F$9+Stand!I93*Inittialize!$F$10+Stand!I94*Inittialize!$F$11+Stand!I95*Inittialize!$F$12+Stand!I86*Inittialize!$F$3)*2</f>
        <v>0.78468272129719163</v>
      </c>
      <c r="J85">
        <f>SUM(Stand!J87*Inittialize!$F$4+Stand!J88*Inittialize!$F$5+Stand!J89*Inittialize!$F$6+Stand!J90*Inittialize!$F$7+Stand!J91*Inittialize!$F$8+Stand!J92*Inittialize!$F$9+Stand!J93*Inittialize!$F$10+Stand!J94*Inittialize!$F$11+Stand!J95*Inittialize!$F$12+Stand!J86*Inittialize!$F$3)*2</f>
        <v>0.71246460754541086</v>
      </c>
      <c r="K85">
        <f>SUM(Stand!K87*Inittialize!$F$4+Stand!K88*Inittialize!$F$5+Stand!K89*Inittialize!$F$6+Stand!K90*Inittialize!$F$7+Stand!K91*Inittialize!$F$8+Stand!K92*Inittialize!$F$9+Stand!K93*Inittialize!$F$10+Stand!K94*Inittialize!$F$11+Stand!K95*Inittialize!$F$12+Stand!K86*Inittialize!$F$3)*2</f>
        <v>0.63114317108084017</v>
      </c>
    </row>
    <row r="86" spans="1:11" x14ac:dyDescent="0.3">
      <c r="A86">
        <v>13</v>
      </c>
      <c r="B86">
        <f>SUM(Stand!B88*Inittialize!$F$4+Stand!B89*Inittialize!$F$5+Stand!B90*Inittialize!$F$6+Stand!B91*Inittialize!$F$7+Stand!B92*Inittialize!$F$8+Stand!B93*Inittialize!$F$9+Stand!B94*Inittialize!$F$10+Stand!B95*Inittialize!$F$11+Stand!B96*Inittialize!$F$12+Stand!B87*Inittialize!$F$3)*2</f>
        <v>0.59564021250095844</v>
      </c>
      <c r="C86">
        <f>SUM(Stand!C88*Inittialize!$F$4+Stand!C89*Inittialize!$F$5+Stand!C90*Inittialize!$F$6+Stand!C91*Inittialize!$F$7+Stand!C92*Inittialize!$F$8+Stand!C93*Inittialize!$F$9+Stand!C94*Inittialize!$F$10+Stand!C95*Inittialize!$F$11+Stand!C96*Inittialize!$F$12+Stand!C87*Inittialize!$F$3)*2</f>
        <v>0.91449256999938133</v>
      </c>
      <c r="D86">
        <f>SUM(Stand!D88*Inittialize!$F$4+Stand!D89*Inittialize!$F$5+Stand!D90*Inittialize!$F$6+Stand!D91*Inittialize!$F$7+Stand!D92*Inittialize!$F$8+Stand!D93*Inittialize!$F$9+Stand!D94*Inittialize!$F$10+Stand!D95*Inittialize!$F$11+Stand!D96*Inittialize!$F$12+Stand!D87*Inittialize!$F$3)*2</f>
        <v>0.94822248238955142</v>
      </c>
      <c r="E86">
        <f>SUM(Stand!E88*Inittialize!$F$4+Stand!E89*Inittialize!$F$5+Stand!E90*Inittialize!$F$6+Stand!E91*Inittialize!$F$7+Stand!E92*Inittialize!$F$8+Stand!E93*Inittialize!$F$9+Stand!E94*Inittialize!$F$10+Stand!E95*Inittialize!$F$11+Stand!E96*Inittialize!$F$12+Stand!E87*Inittialize!$F$3)*2</f>
        <v>0.98263390902591441</v>
      </c>
      <c r="F86">
        <f>SUM(Stand!F88*Inittialize!$F$4+Stand!F89*Inittialize!$F$5+Stand!F90*Inittialize!$F$6+Stand!F91*Inittialize!$F$7+Stand!F92*Inittialize!$F$8+Stand!F93*Inittialize!$F$9+Stand!F94*Inittialize!$F$10+Stand!F95*Inittialize!$F$11+Stand!F96*Inittialize!$F$12+Stand!F87*Inittialize!$F$3)*2</f>
        <v>1.0180852172075907</v>
      </c>
      <c r="G86">
        <f>SUM(Stand!G88*Inittialize!$F$4+Stand!G89*Inittialize!$F$5+Stand!G90*Inittialize!$F$6+Stand!G91*Inittialize!$F$7+Stand!G92*Inittialize!$F$8+Stand!G93*Inittialize!$F$9+Stand!G94*Inittialize!$F$10+Stand!G95*Inittialize!$F$11+Stand!G96*Inittialize!$F$12+Stand!G87*Inittialize!$F$3)*2</f>
        <v>1.0455010638435727</v>
      </c>
      <c r="H86">
        <f>SUM(Stand!H88*Inittialize!$F$4+Stand!H89*Inittialize!$F$5+Stand!H90*Inittialize!$F$6+Stand!H91*Inittialize!$F$7+Stand!H92*Inittialize!$F$8+Stand!H93*Inittialize!$F$9+Stand!H94*Inittialize!$F$10+Stand!H95*Inittialize!$F$11+Stand!H96*Inittialize!$F$12+Stand!H87*Inittialize!$F$3)*2</f>
        <v>0.85132201063500423</v>
      </c>
      <c r="I86">
        <f>SUM(Stand!I88*Inittialize!$F$4+Stand!I89*Inittialize!$F$5+Stand!I90*Inittialize!$F$6+Stand!I91*Inittialize!$F$7+Stand!I92*Inittialize!$F$8+Stand!I93*Inittialize!$F$9+Stand!I94*Inittialize!$F$10+Stand!I95*Inittialize!$F$11+Stand!I96*Inittialize!$F$12+Stand!I87*Inittialize!$F$3)*2</f>
        <v>0.78468272129719152</v>
      </c>
      <c r="J86">
        <f>SUM(Stand!J88*Inittialize!$F$4+Stand!J89*Inittialize!$F$5+Stand!J90*Inittialize!$F$6+Stand!J91*Inittialize!$F$7+Stand!J92*Inittialize!$F$8+Stand!J93*Inittialize!$F$9+Stand!J94*Inittialize!$F$10+Stand!J95*Inittialize!$F$11+Stand!J96*Inittialize!$F$12+Stand!J87*Inittialize!$F$3)*2</f>
        <v>0.71246460754541074</v>
      </c>
      <c r="K86">
        <f>SUM(Stand!K88*Inittialize!$F$4+Stand!K89*Inittialize!$F$5+Stand!K90*Inittialize!$F$6+Stand!K91*Inittialize!$F$7+Stand!K92*Inittialize!$F$8+Stand!K93*Inittialize!$F$9+Stand!K94*Inittialize!$F$10+Stand!K95*Inittialize!$F$11+Stand!K96*Inittialize!$F$12+Stand!K87*Inittialize!$F$3)*2</f>
        <v>0.63114317108084017</v>
      </c>
    </row>
    <row r="87" spans="1:11" x14ac:dyDescent="0.3">
      <c r="A87">
        <v>14</v>
      </c>
      <c r="B87">
        <f>SUM(Stand!B89*Inittialize!$F$4+Stand!B90*Inittialize!$F$5+Stand!B91*Inittialize!$F$6+Stand!B92*Inittialize!$F$7+Stand!B93*Inittialize!$F$8+Stand!B94*Inittialize!$F$9+Stand!B95*Inittialize!$F$10+Stand!B96*Inittialize!$F$11+Stand!B97*Inittialize!$F$12+Stand!B88*Inittialize!$F$3)*2</f>
        <v>0.59564021250095844</v>
      </c>
      <c r="C87">
        <f>SUM(Stand!C89*Inittialize!$F$4+Stand!C90*Inittialize!$F$5+Stand!C91*Inittialize!$F$6+Stand!C92*Inittialize!$F$7+Stand!C93*Inittialize!$F$8+Stand!C94*Inittialize!$F$9+Stand!C95*Inittialize!$F$10+Stand!C96*Inittialize!$F$11+Stand!C97*Inittialize!$F$12+Stand!C88*Inittialize!$F$3)*2</f>
        <v>0.91449256999938133</v>
      </c>
      <c r="D87">
        <f>SUM(Stand!D89*Inittialize!$F$4+Stand!D90*Inittialize!$F$5+Stand!D91*Inittialize!$F$6+Stand!D92*Inittialize!$F$7+Stand!D93*Inittialize!$F$8+Stand!D94*Inittialize!$F$9+Stand!D95*Inittialize!$F$10+Stand!D96*Inittialize!$F$11+Stand!D97*Inittialize!$F$12+Stand!D88*Inittialize!$F$3)*2</f>
        <v>0.94822248238955142</v>
      </c>
      <c r="E87">
        <f>SUM(Stand!E89*Inittialize!$F$4+Stand!E90*Inittialize!$F$5+Stand!E91*Inittialize!$F$6+Stand!E92*Inittialize!$F$7+Stand!E93*Inittialize!$F$8+Stand!E94*Inittialize!$F$9+Stand!E95*Inittialize!$F$10+Stand!E96*Inittialize!$F$11+Stand!E97*Inittialize!$F$12+Stand!E88*Inittialize!$F$3)*2</f>
        <v>0.98263390902591441</v>
      </c>
      <c r="F87">
        <f>SUM(Stand!F89*Inittialize!$F$4+Stand!F90*Inittialize!$F$5+Stand!F91*Inittialize!$F$6+Stand!F92*Inittialize!$F$7+Stand!F93*Inittialize!$F$8+Stand!F94*Inittialize!$F$9+Stand!F95*Inittialize!$F$10+Stand!F96*Inittialize!$F$11+Stand!F97*Inittialize!$F$12+Stand!F88*Inittialize!$F$3)*2</f>
        <v>1.0180852172075909</v>
      </c>
      <c r="G87">
        <f>SUM(Stand!G89*Inittialize!$F$4+Stand!G90*Inittialize!$F$5+Stand!G91*Inittialize!$F$6+Stand!G92*Inittialize!$F$7+Stand!G93*Inittialize!$F$8+Stand!G94*Inittialize!$F$9+Stand!G95*Inittialize!$F$10+Stand!G96*Inittialize!$F$11+Stand!G97*Inittialize!$F$12+Stand!G88*Inittialize!$F$3)*2</f>
        <v>1.0455010638435729</v>
      </c>
      <c r="H87">
        <f>SUM(Stand!H89*Inittialize!$F$4+Stand!H90*Inittialize!$F$5+Stand!H91*Inittialize!$F$6+Stand!H92*Inittialize!$F$7+Stand!H93*Inittialize!$F$8+Stand!H94*Inittialize!$F$9+Stand!H95*Inittialize!$F$10+Stand!H96*Inittialize!$F$11+Stand!H97*Inittialize!$F$12+Stand!H88*Inittialize!$F$3)*2</f>
        <v>0.85132201063500423</v>
      </c>
      <c r="I87">
        <f>SUM(Stand!I89*Inittialize!$F$4+Stand!I90*Inittialize!$F$5+Stand!I91*Inittialize!$F$6+Stand!I92*Inittialize!$F$7+Stand!I93*Inittialize!$F$8+Stand!I94*Inittialize!$F$9+Stand!I95*Inittialize!$F$10+Stand!I96*Inittialize!$F$11+Stand!I97*Inittialize!$F$12+Stand!I88*Inittialize!$F$3)*2</f>
        <v>0.78468272129719152</v>
      </c>
      <c r="J87">
        <f>SUM(Stand!J89*Inittialize!$F$4+Stand!J90*Inittialize!$F$5+Stand!J91*Inittialize!$F$6+Stand!J92*Inittialize!$F$7+Stand!J93*Inittialize!$F$8+Stand!J94*Inittialize!$F$9+Stand!J95*Inittialize!$F$10+Stand!J96*Inittialize!$F$11+Stand!J97*Inittialize!$F$12+Stand!J88*Inittialize!$F$3)*2</f>
        <v>0.71246460754541074</v>
      </c>
      <c r="K87">
        <f>SUM(Stand!K89*Inittialize!$F$4+Stand!K90*Inittialize!$F$5+Stand!K91*Inittialize!$F$6+Stand!K92*Inittialize!$F$7+Stand!K93*Inittialize!$F$8+Stand!K94*Inittialize!$F$9+Stand!K95*Inittialize!$F$10+Stand!K96*Inittialize!$F$11+Stand!K97*Inittialize!$F$12+Stand!K88*Inittialize!$F$3)*2</f>
        <v>0.63114317108084017</v>
      </c>
    </row>
    <row r="88" spans="1:11" x14ac:dyDescent="0.3">
      <c r="A88">
        <v>15</v>
      </c>
      <c r="B88">
        <f>SUM(Stand!B90*Inittialize!$F$4+Stand!B91*Inittialize!$F$5+Stand!B92*Inittialize!$F$6+Stand!B93*Inittialize!$F$7+Stand!B94*Inittialize!$F$8+Stand!B95*Inittialize!$F$9+Stand!B96*Inittialize!$F$10+Stand!B97*Inittialize!$F$11+Stand!B98*Inittialize!$F$12+Stand!B89*Inittialize!$F$3)*2</f>
        <v>0.59564021250095844</v>
      </c>
      <c r="C88">
        <f>SUM(Stand!C90*Inittialize!$F$4+Stand!C91*Inittialize!$F$5+Stand!C92*Inittialize!$F$6+Stand!C93*Inittialize!$F$7+Stand!C94*Inittialize!$F$8+Stand!C95*Inittialize!$F$9+Stand!C96*Inittialize!$F$10+Stand!C97*Inittialize!$F$11+Stand!C98*Inittialize!$F$12+Stand!C89*Inittialize!$F$3)*2</f>
        <v>0.91449256999938133</v>
      </c>
      <c r="D88">
        <f>SUM(Stand!D90*Inittialize!$F$4+Stand!D91*Inittialize!$F$5+Stand!D92*Inittialize!$F$6+Stand!D93*Inittialize!$F$7+Stand!D94*Inittialize!$F$8+Stand!D95*Inittialize!$F$9+Stand!D96*Inittialize!$F$10+Stand!D97*Inittialize!$F$11+Stand!D98*Inittialize!$F$12+Stand!D89*Inittialize!$F$3)*2</f>
        <v>0.94822248238955142</v>
      </c>
      <c r="E88">
        <f>SUM(Stand!E90*Inittialize!$F$4+Stand!E91*Inittialize!$F$5+Stand!E92*Inittialize!$F$6+Stand!E93*Inittialize!$F$7+Stand!E94*Inittialize!$F$8+Stand!E95*Inittialize!$F$9+Stand!E96*Inittialize!$F$10+Stand!E97*Inittialize!$F$11+Stand!E98*Inittialize!$F$12+Stand!E89*Inittialize!$F$3)*2</f>
        <v>0.98263390902591463</v>
      </c>
      <c r="F88">
        <f>SUM(Stand!F90*Inittialize!$F$4+Stand!F91*Inittialize!$F$5+Stand!F92*Inittialize!$F$6+Stand!F93*Inittialize!$F$7+Stand!F94*Inittialize!$F$8+Stand!F95*Inittialize!$F$9+Stand!F96*Inittialize!$F$10+Stand!F97*Inittialize!$F$11+Stand!F98*Inittialize!$F$12+Stand!F89*Inittialize!$F$3)*2</f>
        <v>1.0180852172075909</v>
      </c>
      <c r="G88">
        <f>SUM(Stand!G90*Inittialize!$F$4+Stand!G91*Inittialize!$F$5+Stand!G92*Inittialize!$F$6+Stand!G93*Inittialize!$F$7+Stand!G94*Inittialize!$F$8+Stand!G95*Inittialize!$F$9+Stand!G96*Inittialize!$F$10+Stand!G97*Inittialize!$F$11+Stand!G98*Inittialize!$F$12+Stand!G89*Inittialize!$F$3)*2</f>
        <v>1.0455010638435727</v>
      </c>
      <c r="H88">
        <f>SUM(Stand!H90*Inittialize!$F$4+Stand!H91*Inittialize!$F$5+Stand!H92*Inittialize!$F$6+Stand!H93*Inittialize!$F$7+Stand!H94*Inittialize!$F$8+Stand!H95*Inittialize!$F$9+Stand!H96*Inittialize!$F$10+Stand!H97*Inittialize!$F$11+Stand!H98*Inittialize!$F$12+Stand!H89*Inittialize!$F$3)*2</f>
        <v>0.85132201063500446</v>
      </c>
      <c r="I88">
        <f>SUM(Stand!I90*Inittialize!$F$4+Stand!I91*Inittialize!$F$5+Stand!I92*Inittialize!$F$6+Stand!I93*Inittialize!$F$7+Stand!I94*Inittialize!$F$8+Stand!I95*Inittialize!$F$9+Stand!I96*Inittialize!$F$10+Stand!I97*Inittialize!$F$11+Stand!I98*Inittialize!$F$12+Stand!I89*Inittialize!$F$3)*2</f>
        <v>0.78468272129719152</v>
      </c>
      <c r="J88">
        <f>SUM(Stand!J90*Inittialize!$F$4+Stand!J91*Inittialize!$F$5+Stand!J92*Inittialize!$F$6+Stand!J93*Inittialize!$F$7+Stand!J94*Inittialize!$F$8+Stand!J95*Inittialize!$F$9+Stand!J96*Inittialize!$F$10+Stand!J97*Inittialize!$F$11+Stand!J98*Inittialize!$F$12+Stand!J89*Inittialize!$F$3)*2</f>
        <v>0.71246460754541086</v>
      </c>
      <c r="K88">
        <f>SUM(Stand!K90*Inittialize!$F$4+Stand!K91*Inittialize!$F$5+Stand!K92*Inittialize!$F$6+Stand!K93*Inittialize!$F$7+Stand!K94*Inittialize!$F$8+Stand!K95*Inittialize!$F$9+Stand!K96*Inittialize!$F$10+Stand!K97*Inittialize!$F$11+Stand!K98*Inittialize!$F$12+Stand!K89*Inittialize!$F$3)*2</f>
        <v>0.63114317108084017</v>
      </c>
    </row>
    <row r="89" spans="1:11" x14ac:dyDescent="0.3">
      <c r="A89">
        <v>16</v>
      </c>
      <c r="B89">
        <f>SUM(Stand!B91*Inittialize!$F$4+Stand!B92*Inittialize!$F$5+Stand!B93*Inittialize!$F$6+Stand!B94*Inittialize!$F$7+Stand!B95*Inittialize!$F$8+Stand!B96*Inittialize!$F$9+Stand!B97*Inittialize!$F$10+Stand!B98*Inittialize!$F$11+Stand!B99*Inittialize!$F$12+Stand!B90*Inittialize!$F$3)*2</f>
        <v>0.59564021250095844</v>
      </c>
      <c r="C89">
        <f>SUM(Stand!C91*Inittialize!$F$4+Stand!C92*Inittialize!$F$5+Stand!C93*Inittialize!$F$6+Stand!C94*Inittialize!$F$7+Stand!C95*Inittialize!$F$8+Stand!C96*Inittialize!$F$9+Stand!C97*Inittialize!$F$10+Stand!C98*Inittialize!$F$11+Stand!C99*Inittialize!$F$12+Stand!C90*Inittialize!$F$3)*2</f>
        <v>0.91449256999938133</v>
      </c>
      <c r="D89">
        <f>SUM(Stand!D91*Inittialize!$F$4+Stand!D92*Inittialize!$F$5+Stand!D93*Inittialize!$F$6+Stand!D94*Inittialize!$F$7+Stand!D95*Inittialize!$F$8+Stand!D96*Inittialize!$F$9+Stand!D97*Inittialize!$F$10+Stand!D98*Inittialize!$F$11+Stand!D99*Inittialize!$F$12+Stand!D90*Inittialize!$F$3)*2</f>
        <v>0.94822248238955142</v>
      </c>
      <c r="E89">
        <f>SUM(Stand!E91*Inittialize!$F$4+Stand!E92*Inittialize!$F$5+Stand!E93*Inittialize!$F$6+Stand!E94*Inittialize!$F$7+Stand!E95*Inittialize!$F$8+Stand!E96*Inittialize!$F$9+Stand!E97*Inittialize!$F$10+Stand!E98*Inittialize!$F$11+Stand!E99*Inittialize!$F$12+Stand!E90*Inittialize!$F$3)*2</f>
        <v>0.98263390902591441</v>
      </c>
      <c r="F89">
        <f>SUM(Stand!F91*Inittialize!$F$4+Stand!F92*Inittialize!$F$5+Stand!F93*Inittialize!$F$6+Stand!F94*Inittialize!$F$7+Stand!F95*Inittialize!$F$8+Stand!F96*Inittialize!$F$9+Stand!F97*Inittialize!$F$10+Stand!F98*Inittialize!$F$11+Stand!F99*Inittialize!$F$12+Stand!F90*Inittialize!$F$3)*2</f>
        <v>1.0180852172075909</v>
      </c>
      <c r="G89">
        <f>SUM(Stand!G91*Inittialize!$F$4+Stand!G92*Inittialize!$F$5+Stand!G93*Inittialize!$F$6+Stand!G94*Inittialize!$F$7+Stand!G95*Inittialize!$F$8+Stand!G96*Inittialize!$F$9+Stand!G97*Inittialize!$F$10+Stand!G98*Inittialize!$F$11+Stand!G99*Inittialize!$F$12+Stand!G90*Inittialize!$F$3)*2</f>
        <v>1.0455010638435727</v>
      </c>
      <c r="H89">
        <f>SUM(Stand!H91*Inittialize!$F$4+Stand!H92*Inittialize!$F$5+Stand!H93*Inittialize!$F$6+Stand!H94*Inittialize!$F$7+Stand!H95*Inittialize!$F$8+Stand!H96*Inittialize!$F$9+Stand!H97*Inittialize!$F$10+Stand!H98*Inittialize!$F$11+Stand!H99*Inittialize!$F$12+Stand!H90*Inittialize!$F$3)*2</f>
        <v>0.85132201063500446</v>
      </c>
      <c r="I89">
        <f>SUM(Stand!I91*Inittialize!$F$4+Stand!I92*Inittialize!$F$5+Stand!I93*Inittialize!$F$6+Stand!I94*Inittialize!$F$7+Stand!I95*Inittialize!$F$8+Stand!I96*Inittialize!$F$9+Stand!I97*Inittialize!$F$10+Stand!I98*Inittialize!$F$11+Stand!I99*Inittialize!$F$12+Stand!I90*Inittialize!$F$3)*2</f>
        <v>0.78468272129719152</v>
      </c>
      <c r="J89">
        <f>SUM(Stand!J91*Inittialize!$F$4+Stand!J92*Inittialize!$F$5+Stand!J93*Inittialize!$F$6+Stand!J94*Inittialize!$F$7+Stand!J95*Inittialize!$F$8+Stand!J96*Inittialize!$F$9+Stand!J97*Inittialize!$F$10+Stand!J98*Inittialize!$F$11+Stand!J99*Inittialize!$F$12+Stand!J90*Inittialize!$F$3)*2</f>
        <v>0.71246460754541074</v>
      </c>
      <c r="K89">
        <f>SUM(Stand!K91*Inittialize!$F$4+Stand!K92*Inittialize!$F$5+Stand!K93*Inittialize!$F$6+Stand!K94*Inittialize!$F$7+Stand!K95*Inittialize!$F$8+Stand!K96*Inittialize!$F$9+Stand!K97*Inittialize!$F$10+Stand!K98*Inittialize!$F$11+Stand!K99*Inittialize!$F$12+Stand!K90*Inittialize!$F$3)*2</f>
        <v>0.63114317108084017</v>
      </c>
    </row>
    <row r="90" spans="1:11" x14ac:dyDescent="0.3">
      <c r="A90">
        <v>17</v>
      </c>
      <c r="B90">
        <f>SUM(Stand!B92*Inittialize!$F$4+Stand!B93*Inittialize!$F$5+Stand!B94*Inittialize!$F$6+Stand!B95*Inittialize!$F$7+Stand!B96*Inittialize!$F$8+Stand!B97*Inittialize!$F$9+Stand!B98*Inittialize!$F$10+Stand!B99*Inittialize!$F$11+Stand!B100*Inittialize!$F$12+Stand!B91*Inittialize!$F$3)*2</f>
        <v>0.59564021250095844</v>
      </c>
      <c r="C90">
        <f>SUM(Stand!C92*Inittialize!$F$4+Stand!C93*Inittialize!$F$5+Stand!C94*Inittialize!$F$6+Stand!C95*Inittialize!$F$7+Stand!C96*Inittialize!$F$8+Stand!C97*Inittialize!$F$9+Stand!C98*Inittialize!$F$10+Stand!C99*Inittialize!$F$11+Stand!C100*Inittialize!$F$12+Stand!C91*Inittialize!$F$3)*2</f>
        <v>0.91449256999938133</v>
      </c>
      <c r="D90">
        <f>SUM(Stand!D92*Inittialize!$F$4+Stand!D93*Inittialize!$F$5+Stand!D94*Inittialize!$F$6+Stand!D95*Inittialize!$F$7+Stand!D96*Inittialize!$F$8+Stand!D97*Inittialize!$F$9+Stand!D98*Inittialize!$F$10+Stand!D99*Inittialize!$F$11+Stand!D100*Inittialize!$F$12+Stand!D91*Inittialize!$F$3)*2</f>
        <v>0.94822248238955131</v>
      </c>
      <c r="E90">
        <f>SUM(Stand!E92*Inittialize!$F$4+Stand!E93*Inittialize!$F$5+Stand!E94*Inittialize!$F$6+Stand!E95*Inittialize!$F$7+Stand!E96*Inittialize!$F$8+Stand!E97*Inittialize!$F$9+Stand!E98*Inittialize!$F$10+Stand!E99*Inittialize!$F$11+Stand!E100*Inittialize!$F$12+Stand!E91*Inittialize!$F$3)*2</f>
        <v>0.98263390902591441</v>
      </c>
      <c r="F90">
        <f>SUM(Stand!F92*Inittialize!$F$4+Stand!F93*Inittialize!$F$5+Stand!F94*Inittialize!$F$6+Stand!F95*Inittialize!$F$7+Stand!F96*Inittialize!$F$8+Stand!F97*Inittialize!$F$9+Stand!F98*Inittialize!$F$10+Stand!F99*Inittialize!$F$11+Stand!F100*Inittialize!$F$12+Stand!F91*Inittialize!$F$3)*2</f>
        <v>1.0180852172075907</v>
      </c>
      <c r="G90">
        <f>SUM(Stand!G92*Inittialize!$F$4+Stand!G93*Inittialize!$F$5+Stand!G94*Inittialize!$F$6+Stand!G95*Inittialize!$F$7+Stand!G96*Inittialize!$F$8+Stand!G97*Inittialize!$F$9+Stand!G98*Inittialize!$F$10+Stand!G99*Inittialize!$F$11+Stand!G100*Inittialize!$F$12+Stand!G91*Inittialize!$F$3)*2</f>
        <v>1.0455010638435729</v>
      </c>
      <c r="H90">
        <f>SUM(Stand!H92*Inittialize!$F$4+Stand!H93*Inittialize!$F$5+Stand!H94*Inittialize!$F$6+Stand!H95*Inittialize!$F$7+Stand!H96*Inittialize!$F$8+Stand!H97*Inittialize!$F$9+Stand!H98*Inittialize!$F$10+Stand!H99*Inittialize!$F$11+Stand!H100*Inittialize!$F$12+Stand!H91*Inittialize!$F$3)*2</f>
        <v>0.85132201063500434</v>
      </c>
      <c r="I90">
        <f>SUM(Stand!I92*Inittialize!$F$4+Stand!I93*Inittialize!$F$5+Stand!I94*Inittialize!$F$6+Stand!I95*Inittialize!$F$7+Stand!I96*Inittialize!$F$8+Stand!I97*Inittialize!$F$9+Stand!I98*Inittialize!$F$10+Stand!I99*Inittialize!$F$11+Stand!I100*Inittialize!$F$12+Stand!I91*Inittialize!$F$3)*2</f>
        <v>0.78468272129719152</v>
      </c>
      <c r="J90">
        <f>SUM(Stand!J92*Inittialize!$F$4+Stand!J93*Inittialize!$F$5+Stand!J94*Inittialize!$F$6+Stand!J95*Inittialize!$F$7+Stand!J96*Inittialize!$F$8+Stand!J97*Inittialize!$F$9+Stand!J98*Inittialize!$F$10+Stand!J99*Inittialize!$F$11+Stand!J100*Inittialize!$F$12+Stand!J91*Inittialize!$F$3)*2</f>
        <v>0.71246460754541086</v>
      </c>
      <c r="K90">
        <f>SUM(Stand!K92*Inittialize!$F$4+Stand!K93*Inittialize!$F$5+Stand!K94*Inittialize!$F$6+Stand!K95*Inittialize!$F$7+Stand!K96*Inittialize!$F$8+Stand!K97*Inittialize!$F$9+Stand!K98*Inittialize!$F$10+Stand!K99*Inittialize!$F$11+Stand!K100*Inittialize!$F$12+Stand!K91*Inittialize!$F$3)*2</f>
        <v>0.63114317108084017</v>
      </c>
    </row>
    <row r="91" spans="1:11" x14ac:dyDescent="0.3">
      <c r="A91">
        <v>18</v>
      </c>
      <c r="B91">
        <f>SUM(Stand!B93*Inittialize!$F$4+Stand!B94*Inittialize!$F$5+Stand!B95*Inittialize!$F$6+Stand!B96*Inittialize!$F$7+Stand!B97*Inittialize!$F$8+Stand!B98*Inittialize!$F$9+Stand!B99*Inittialize!$F$10+Stand!B100*Inittialize!$F$11+Stand!B101*Inittialize!$F$12+Stand!B92*Inittialize!$F$3)*2</f>
        <v>0.6470668302806265</v>
      </c>
      <c r="C91">
        <f>SUM(Stand!C93*Inittialize!$F$4+Stand!C94*Inittialize!$F$5+Stand!C95*Inittialize!$F$6+Stand!C96*Inittialize!$F$7+Stand!C97*Inittialize!$F$8+Stand!C98*Inittialize!$F$9+Stand!C99*Inittialize!$F$10+Stand!C100*Inittialize!$F$11+Stand!C101*Inittialize!$F$12+Stand!C92*Inittialize!$F$3)*2</f>
        <v>0.97901986516602868</v>
      </c>
      <c r="D91">
        <f>SUM(Stand!D93*Inittialize!$F$4+Stand!D94*Inittialize!$F$5+Stand!D95*Inittialize!$F$6+Stand!D96*Inittialize!$F$7+Stand!D97*Inittialize!$F$8+Stand!D98*Inittialize!$F$9+Stand!D99*Inittialize!$F$10+Stand!D100*Inittialize!$F$11+Stand!D101*Inittialize!$F$12+Stand!D92*Inittialize!$F$3)*2</f>
        <v>1.0105458613793081</v>
      </c>
      <c r="E91">
        <f>SUM(Stand!E93*Inittialize!$F$4+Stand!E94*Inittialize!$F$5+Stand!E95*Inittialize!$F$6+Stand!E96*Inittialize!$F$7+Stand!E97*Inittialize!$F$8+Stand!E98*Inittialize!$F$9+Stand!E99*Inittialize!$F$10+Stand!E100*Inittialize!$F$11+Stand!E101*Inittialize!$F$12+Stand!E92*Inittialize!$F$3)*2</f>
        <v>1.0428599409564983</v>
      </c>
      <c r="F91">
        <f>SUM(Stand!F93*Inittialize!$F$4+Stand!F94*Inittialize!$F$5+Stand!F95*Inittialize!$F$6+Stand!F96*Inittialize!$F$7+Stand!F97*Inittialize!$F$8+Stand!F98*Inittialize!$F$9+Stand!F99*Inittialize!$F$10+Stand!F100*Inittialize!$F$11+Stand!F101*Inittialize!$F$12+Stand!F92*Inittialize!$F$3)*2</f>
        <v>1.0745088873324604</v>
      </c>
      <c r="G91">
        <f>SUM(Stand!G93*Inittialize!$F$4+Stand!G94*Inittialize!$F$5+Stand!G95*Inittialize!$F$6+Stand!G96*Inittialize!$F$7+Stand!G97*Inittialize!$F$8+Stand!G98*Inittialize!$F$9+Stand!G99*Inittialize!$F$10+Stand!G100*Inittialize!$F$11+Stand!G101*Inittialize!$F$12+Stand!G92*Inittialize!$F$3)*2</f>
        <v>1.1218571453066557</v>
      </c>
      <c r="H91">
        <f>SUM(Stand!H93*Inittialize!$F$4+Stand!H94*Inittialize!$F$5+Stand!H95*Inittialize!$F$6+Stand!H96*Inittialize!$F$7+Stand!H97*Inittialize!$F$8+Stand!H98*Inittialize!$F$9+Stand!H99*Inittialize!$F$10+Stand!H100*Inittialize!$F$11+Stand!H101*Inittialize!$F$12+Stand!H92*Inittialize!$F$3)*2</f>
        <v>1.0214294846938834</v>
      </c>
      <c r="I91">
        <f>SUM(Stand!I93*Inittialize!$F$4+Stand!I94*Inittialize!$F$5+Stand!I95*Inittialize!$F$6+Stand!I96*Inittialize!$F$7+Stand!I97*Inittialize!$F$8+Stand!I98*Inittialize!$F$9+Stand!I99*Inittialize!$F$10+Stand!I100*Inittialize!$F$11+Stand!I101*Inittialize!$F$12+Stand!I92*Inittialize!$F$3)*2</f>
        <v>0.84402112642757776</v>
      </c>
      <c r="J91">
        <f>SUM(Stand!J93*Inittialize!$F$4+Stand!J94*Inittialize!$F$5+Stand!J95*Inittialize!$F$6+Stand!J96*Inittialize!$F$7+Stand!J97*Inittialize!$F$8+Stand!J98*Inittialize!$F$9+Stand!J99*Inittialize!$F$10+Stand!J100*Inittialize!$F$11+Stand!J101*Inittialize!$F$12+Stand!J92*Inittialize!$F$3)*2</f>
        <v>0.76784711900043823</v>
      </c>
      <c r="K91">
        <f>SUM(Stand!K93*Inittialize!$F$4+Stand!K94*Inittialize!$F$5+Stand!K95*Inittialize!$F$6+Stand!K96*Inittialize!$F$7+Stand!K97*Inittialize!$F$8+Stand!K98*Inittialize!$F$9+Stand!K99*Inittialize!$F$10+Stand!K100*Inittialize!$F$11+Stand!K101*Inittialize!$F$12+Stand!K92*Inittialize!$F$3)*2</f>
        <v>0.68256978886050823</v>
      </c>
    </row>
    <row r="92" spans="1:11" x14ac:dyDescent="0.3">
      <c r="A92">
        <v>19</v>
      </c>
      <c r="B92">
        <f>SUM(Stand!B94*Inittialize!$F$4+Stand!B95*Inittialize!$F$5+Stand!B96*Inittialize!$F$6+Stand!B97*Inittialize!$F$7+Stand!B98*Inittialize!$F$8+Stand!B99*Inittialize!$F$9+Stand!B100*Inittialize!$F$10+Stand!B101*Inittialize!$F$11+Stand!B102*Inittialize!$F$12+Stand!B93*Inittialize!$F$3)*2</f>
        <v>0.69849344806029456</v>
      </c>
      <c r="C92">
        <f>SUM(Stand!C94*Inittialize!$F$4+Stand!C95*Inittialize!$F$5+Stand!C96*Inittialize!$F$6+Stand!C97*Inittialize!$F$7+Stand!C98*Inittialize!$F$8+Stand!C99*Inittialize!$F$9+Stand!C100*Inittialize!$F$10+Stand!C101*Inittialize!$F$11+Stand!C102*Inittialize!$F$12+Stand!C93*Inittialize!$F$3)*2</f>
        <v>1.0412847961081955</v>
      </c>
      <c r="D92">
        <f>SUM(Stand!D94*Inittialize!$F$4+Stand!D95*Inittialize!$F$5+Stand!D96*Inittialize!$F$6+Stand!D97*Inittialize!$F$7+Stand!D98*Inittialize!$F$8+Stand!D99*Inittialize!$F$9+Stand!D100*Inittialize!$F$10+Stand!D101*Inittialize!$F$11+Stand!D102*Inittialize!$F$12+Stand!D93*Inittialize!$F$3)*2</f>
        <v>1.0707684735891905</v>
      </c>
      <c r="E92">
        <f>SUM(Stand!E94*Inittialize!$F$4+Stand!E95*Inittialize!$F$5+Stand!E96*Inittialize!$F$6+Stand!E97*Inittialize!$F$7+Stand!E98*Inittialize!$F$8+Stand!E99*Inittialize!$F$9+Stand!E100*Inittialize!$F$10+Stand!E101*Inittialize!$F$11+Stand!E102*Inittialize!$F$12+Stand!E93*Inittialize!$F$3)*2</f>
        <v>1.1009852061072074</v>
      </c>
      <c r="F92">
        <f>SUM(Stand!F94*Inittialize!$F$4+Stand!F95*Inittialize!$F$5+Stand!F96*Inittialize!$F$6+Stand!F97*Inittialize!$F$7+Stand!F98*Inittialize!$F$8+Stand!F99*Inittialize!$F$9+Stand!F100*Inittialize!$F$10+Stand!F101*Inittialize!$F$11+Stand!F102*Inittialize!$F$12+Stand!F93*Inittialize!$F$3)*2</f>
        <v>1.1309325574573299</v>
      </c>
      <c r="G92">
        <f>SUM(Stand!G94*Inittialize!$F$4+Stand!G95*Inittialize!$F$5+Stand!G96*Inittialize!$F$6+Stand!G97*Inittialize!$F$7+Stand!G98*Inittialize!$F$8+Stand!G99*Inittialize!$F$9+Stand!G100*Inittialize!$F$10+Stand!G101*Inittialize!$F$11+Stand!G102*Inittialize!$F$12+Stand!G93*Inittialize!$F$3)*2</f>
        <v>1.1709032586313681</v>
      </c>
      <c r="H92">
        <f>SUM(Stand!H94*Inittialize!$F$4+Stand!H95*Inittialize!$F$5+Stand!H96*Inittialize!$F$6+Stand!H97*Inittialize!$F$7+Stand!H98*Inittialize!$F$8+Stand!H99*Inittialize!$F$9+Stand!H100*Inittialize!$F$10+Stand!H101*Inittialize!$F$11+Stand!H102*Inittialize!$F$12+Stand!H93*Inittialize!$F$3)*2</f>
        <v>1.0850280830131178</v>
      </c>
      <c r="I92">
        <f>SUM(Stand!I94*Inittialize!$F$4+Stand!I95*Inittialize!$F$5+Stand!I96*Inittialize!$F$6+Stand!I97*Inittialize!$F$7+Stand!I98*Inittialize!$F$8+Stand!I99*Inittialize!$F$9+Stand!I100*Inittialize!$F$10+Stand!I101*Inittialize!$F$11+Stand!I102*Inittialize!$F$12+Stand!I93*Inittialize!$F$3)*2</f>
        <v>1.009868407297609</v>
      </c>
      <c r="J92">
        <f>SUM(Stand!J94*Inittialize!$F$4+Stand!J95*Inittialize!$F$5+Stand!J96*Inittialize!$F$6+Stand!J97*Inittialize!$F$7+Stand!J98*Inittialize!$F$8+Stand!J99*Inittialize!$F$9+Stand!J100*Inittialize!$F$10+Stand!J101*Inittialize!$F$11+Stand!J102*Inittialize!$F$12+Stand!J93*Inittialize!$F$3)*2</f>
        <v>0.82322963045546504</v>
      </c>
      <c r="K92">
        <f>SUM(Stand!K94*Inittialize!$F$4+Stand!K95*Inittialize!$F$5+Stand!K96*Inittialize!$F$6+Stand!K97*Inittialize!$F$7+Stand!K98*Inittialize!$F$8+Stand!K99*Inittialize!$F$9+Stand!K100*Inittialize!$F$10+Stand!K101*Inittialize!$F$11+Stand!K102*Inittialize!$F$12+Stand!K93*Inittialize!$F$3)*2</f>
        <v>0.73399640664017618</v>
      </c>
    </row>
    <row r="93" spans="1:11" x14ac:dyDescent="0.3">
      <c r="A93">
        <v>20</v>
      </c>
      <c r="B93">
        <f>SUM(Stand!B95*Inittialize!$F$4+Stand!B96*Inittialize!$F$5+Stand!B97*Inittialize!$F$6+Stand!B98*Inittialize!$F$7+Stand!B99*Inittialize!$F$8+Stand!B100*Inittialize!$F$9+Stand!B101*Inittialize!$F$10+Stand!B102*Inittialize!$F$11+Stand!B103*Inittialize!$F$12+Stand!B94*Inittialize!$F$3)*2</f>
        <v>0.74992006583996251</v>
      </c>
      <c r="C93">
        <f>SUM(Stand!C95*Inittialize!$F$4+Stand!C96*Inittialize!$F$5+Stand!C97*Inittialize!$F$6+Stand!C98*Inittialize!$F$7+Stand!C99*Inittialize!$F$8+Stand!C100*Inittialize!$F$9+Stand!C101*Inittialize!$F$10+Stand!C102*Inittialize!$F$11+Stand!C103*Inittialize!$F$12+Stand!C94*Inittialize!$F$3)*2</f>
        <v>1.1011257653812758</v>
      </c>
      <c r="D93">
        <f>SUM(Stand!D95*Inittialize!$F$4+Stand!D96*Inittialize!$F$5+Stand!D97*Inittialize!$F$6+Stand!D98*Inittialize!$F$7+Stand!D99*Inittialize!$F$8+Stand!D100*Inittialize!$F$9+Stand!D101*Inittialize!$F$10+Stand!D102*Inittialize!$F$11+Stand!D103*Inittialize!$F$12+Stand!D94*Inittialize!$F$3)*2</f>
        <v>1.1287287215745923</v>
      </c>
      <c r="E93">
        <f>SUM(Stand!E95*Inittialize!$F$4+Stand!E96*Inittialize!$F$5+Stand!E97*Inittialize!$F$6+Stand!E98*Inittialize!$F$7+Stand!E99*Inittialize!$F$8+Stand!E100*Inittialize!$F$9+Stand!E101*Inittialize!$F$10+Stand!E102*Inittialize!$F$11+Stand!E103*Inittialize!$F$12+Stand!E94*Inittialize!$F$3)*2</f>
        <v>1.1570097044780419</v>
      </c>
      <c r="F93">
        <f>SUM(Stand!F95*Inittialize!$F$4+Stand!F96*Inittialize!$F$5+Stand!F97*Inittialize!$F$6+Stand!F98*Inittialize!$F$7+Stand!F99*Inittialize!$F$8+Stand!F100*Inittialize!$F$9+Stand!F101*Inittialize!$F$10+Stand!F102*Inittialize!$F$11+Stand!F103*Inittialize!$F$12+Stand!F94*Inittialize!$F$3)*2</f>
        <v>1.1852554608023249</v>
      </c>
      <c r="G93">
        <f>SUM(Stand!G95*Inittialize!$F$4+Stand!G96*Inittialize!$F$5+Stand!G97*Inittialize!$F$6+Stand!G98*Inittialize!$F$7+Stand!G99*Inittialize!$F$8+Stand!G100*Inittialize!$F$9+Stand!G101*Inittialize!$F$10+Stand!G102*Inittialize!$F$11+Stand!G103*Inittialize!$F$12+Stand!G94*Inittialize!$F$3)*2</f>
        <v>1.2199493719560808</v>
      </c>
      <c r="H93">
        <f>SUM(Stand!H95*Inittialize!$F$4+Stand!H96*Inittialize!$F$5+Stand!H97*Inittialize!$F$6+Stand!H98*Inittialize!$F$7+Stand!H99*Inittialize!$F$8+Stand!H100*Inittialize!$F$9+Stand!H101*Inittialize!$F$10+Stand!H102*Inittialize!$F$11+Stand!H103*Inittialize!$F$12+Stand!H94*Inittialize!$F$3)*2</f>
        <v>1.1213167131939819</v>
      </c>
      <c r="I93">
        <f>SUM(Stand!I95*Inittialize!$F$4+Stand!I96*Inittialize!$F$5+Stand!I97*Inittialize!$F$6+Stand!I98*Inittialize!$F$7+Stand!I99*Inittialize!$F$8+Stand!I100*Inittialize!$F$9+Stand!I101*Inittialize!$F$10+Stand!I102*Inittialize!$F$11+Stand!I103*Inittialize!$F$12+Stand!I94*Inittialize!$F$3)*2</f>
        <v>1.0692068124279952</v>
      </c>
      <c r="J93">
        <f>SUM(Stand!J95*Inittialize!$F$4+Stand!J96*Inittialize!$F$5+Stand!J97*Inittialize!$F$6+Stand!J98*Inittialize!$F$7+Stand!J99*Inittialize!$F$8+Stand!J100*Inittialize!$F$9+Stand!J101*Inittialize!$F$10+Stand!J102*Inittialize!$F$11+Stand!J103*Inittialize!$F$12+Stand!J94*Inittialize!$F$3)*2</f>
        <v>0.98512101765013715</v>
      </c>
      <c r="K93">
        <f>SUM(Stand!K95*Inittialize!$F$4+Stand!K96*Inittialize!$F$5+Stand!K97*Inittialize!$F$6+Stand!K98*Inittialize!$F$7+Stand!K99*Inittialize!$F$8+Stand!K100*Inittialize!$F$9+Stand!K101*Inittialize!$F$10+Stand!K102*Inittialize!$F$11+Stand!K103*Inittialize!$F$12+Stand!K94*Inittialize!$F$3)*2</f>
        <v>0.78542302441984424</v>
      </c>
    </row>
    <row r="94" spans="1:11" x14ac:dyDescent="0.3">
      <c r="A94">
        <v>21</v>
      </c>
      <c r="B94">
        <f>SUM(Stand!B96*Inittialize!$F$4+Stand!B97*Inittialize!$F$5+Stand!B98*Inittialize!$F$6+Stand!B99*Inittialize!$F$7+Stand!B100*Inittialize!$F$8+Stand!B101*Inittialize!$F$9+Stand!B102*Inittialize!$F$10+Stand!B103*Inittialize!$F$11+Stand!B104*Inittialize!$F$12+Stand!B95*Inittialize!$F$3)*2</f>
        <v>0.80134668361963046</v>
      </c>
      <c r="C94">
        <f>SUM(Stand!C96*Inittialize!$F$4+Stand!C97*Inittialize!$F$5+Stand!C98*Inittialize!$F$6+Stand!C99*Inittialize!$F$7+Stand!C100*Inittialize!$F$8+Stand!C101*Inittialize!$F$9+Stand!C102*Inittialize!$F$10+Stand!C103*Inittialize!$F$11+Stand!C104*Inittialize!$F$12+Stand!C95*Inittialize!$F$3)*2</f>
        <v>1.1583687449680025</v>
      </c>
      <c r="D94">
        <f>SUM(Stand!D96*Inittialize!$F$4+Stand!D97*Inittialize!$F$5+Stand!D98*Inittialize!$F$6+Stand!D99*Inittialize!$F$7+Stand!D100*Inittialize!$F$8+Stand!D101*Inittialize!$F$9+Stand!D102*Inittialize!$F$10+Stand!D103*Inittialize!$F$11+Stand!D104*Inittialize!$F$12+Stand!D95*Inittialize!$F$3)*2</f>
        <v>1.1842650078909081</v>
      </c>
      <c r="E94">
        <f>SUM(Stand!E96*Inittialize!$F$4+Stand!E97*Inittialize!$F$5+Stand!E98*Inittialize!$F$6+Stand!E99*Inittialize!$F$7+Stand!E100*Inittialize!$F$8+Stand!E101*Inittialize!$F$9+Stand!E102*Inittialize!$F$10+Stand!E103*Inittialize!$F$11+Stand!E104*Inittialize!$F$12+Stand!E95*Inittialize!$F$3)*2</f>
        <v>1.210771838624396</v>
      </c>
      <c r="F94">
        <f>SUM(Stand!F96*Inittialize!$F$4+Stand!F97*Inittialize!$F$5+Stand!F98*Inittialize!$F$6+Stand!F99*Inittialize!$F$7+Stand!F100*Inittialize!$F$8+Stand!F101*Inittialize!$F$9+Stand!F102*Inittialize!$F$10+Stand!F103*Inittialize!$F$11+Stand!F104*Inittialize!$F$12+Stand!F95*Inittialize!$F$3)*2</f>
        <v>1.2374775973674452</v>
      </c>
      <c r="G94">
        <f>SUM(Stand!G96*Inittialize!$F$4+Stand!G97*Inittialize!$F$5+Stand!G98*Inittialize!$F$6+Stand!G99*Inittialize!$F$7+Stand!G100*Inittialize!$F$8+Stand!G101*Inittialize!$F$9+Stand!G102*Inittialize!$F$10+Stand!G103*Inittialize!$F$11+Stand!G104*Inittialize!$F$12+Stand!G95*Inittialize!$F$3)*2</f>
        <v>1.2668947185009185</v>
      </c>
      <c r="H94">
        <f>SUM(Stand!H96*Inittialize!$F$4+Stand!H97*Inittialize!$F$5+Stand!H98*Inittialize!$F$6+Stand!H99*Inittialize!$F$7+Stand!H100*Inittialize!$F$8+Stand!H101*Inittialize!$F$9+Stand!H102*Inittialize!$F$10+Stand!H103*Inittialize!$F$11+Stand!H104*Inittialize!$F$12+Stand!H95*Inittialize!$F$3)*2</f>
        <v>1.1576053433748457</v>
      </c>
      <c r="I94">
        <f>SUM(Stand!I96*Inittialize!$F$4+Stand!I97*Inittialize!$F$5+Stand!I98*Inittialize!$F$6+Stand!I99*Inittialize!$F$7+Stand!I100*Inittialize!$F$8+Stand!I101*Inittialize!$F$9+Stand!I102*Inittialize!$F$10+Stand!I103*Inittialize!$F$11+Stand!I104*Inittialize!$F$12+Stand!I95*Inittialize!$F$3)*2</f>
        <v>1.1012352494200111</v>
      </c>
      <c r="J94">
        <f>SUM(Stand!J96*Inittialize!$F$4+Stand!J97*Inittialize!$F$5+Stand!J98*Inittialize!$F$6+Stand!J99*Inittialize!$F$7+Stand!J100*Inittialize!$F$8+Stand!J101*Inittialize!$F$9+Stand!J102*Inittialize!$F$10+Stand!J103*Inittialize!$F$11+Stand!J104*Inittialize!$F$12+Stand!J95*Inittialize!$F$3)*2</f>
        <v>1.0405035291051643</v>
      </c>
      <c r="K94">
        <f>SUM(Stand!K96*Inittialize!$F$4+Stand!K97*Inittialize!$F$5+Stand!K98*Inittialize!$F$6+Stand!K99*Inittialize!$F$7+Stand!K100*Inittialize!$F$8+Stand!K101*Inittialize!$F$9+Stand!K102*Inittialize!$F$10+Stand!K103*Inittialize!$F$11+Stand!K104*Inittialize!$F$12+Stand!K95*Inittialize!$F$3)*2</f>
        <v>0.94335851793915726</v>
      </c>
    </row>
    <row r="95" spans="1:11" x14ac:dyDescent="0.3">
      <c r="A95">
        <v>22</v>
      </c>
      <c r="B95">
        <f>B63</f>
        <v>0.46511154996698972</v>
      </c>
      <c r="C95">
        <f t="shared" ref="C95:K95" si="2">C63</f>
        <v>0.69688756298685139</v>
      </c>
      <c r="D95">
        <f t="shared" si="2"/>
        <v>0.71814562984669383</v>
      </c>
      <c r="E95">
        <f t="shared" si="2"/>
        <v>0.73988409640896491</v>
      </c>
      <c r="F95">
        <f t="shared" si="2"/>
        <v>0.76183680515696772</v>
      </c>
      <c r="G95">
        <f t="shared" si="2"/>
        <v>0.78510076102203563</v>
      </c>
      <c r="H95">
        <f t="shared" si="2"/>
        <v>0.6898989901048298</v>
      </c>
      <c r="I95">
        <f t="shared" si="2"/>
        <v>0.63407272606568921</v>
      </c>
      <c r="J95">
        <f t="shared" si="2"/>
        <v>0.57189527866267531</v>
      </c>
      <c r="K95">
        <f t="shared" si="2"/>
        <v>0.5006145085468714</v>
      </c>
    </row>
    <row r="96" spans="1:11" x14ac:dyDescent="0.3">
      <c r="A96">
        <v>23</v>
      </c>
      <c r="B96">
        <f t="shared" ref="B96:K104" si="3">B64</f>
        <v>0.43247938433349753</v>
      </c>
      <c r="C96">
        <f t="shared" si="3"/>
        <v>0.6424863112337188</v>
      </c>
      <c r="D96">
        <f t="shared" si="3"/>
        <v>0.66062641671097955</v>
      </c>
      <c r="E96">
        <f t="shared" si="3"/>
        <v>0.67919664325472762</v>
      </c>
      <c r="F96">
        <f t="shared" si="3"/>
        <v>0.69777470214431192</v>
      </c>
      <c r="G96">
        <f t="shared" si="3"/>
        <v>0.72000068531665129</v>
      </c>
      <c r="H96">
        <f t="shared" si="3"/>
        <v>0.64954323497228628</v>
      </c>
      <c r="I96">
        <f t="shared" si="3"/>
        <v>0.59642022725781352</v>
      </c>
      <c r="J96">
        <f t="shared" si="3"/>
        <v>0.53675294644199134</v>
      </c>
      <c r="K96">
        <f t="shared" si="3"/>
        <v>0.4679823429133792</v>
      </c>
    </row>
    <row r="97" spans="1:11" x14ac:dyDescent="0.3">
      <c r="A97">
        <v>24</v>
      </c>
      <c r="B97">
        <f t="shared" si="3"/>
        <v>0.39984721870000534</v>
      </c>
      <c r="C97">
        <f t="shared" si="3"/>
        <v>0.58808505948058631</v>
      </c>
      <c r="D97">
        <f t="shared" si="3"/>
        <v>0.60310720357526515</v>
      </c>
      <c r="E97">
        <f t="shared" si="3"/>
        <v>0.61850919010049021</v>
      </c>
      <c r="F97">
        <f t="shared" si="3"/>
        <v>0.63371259913165623</v>
      </c>
      <c r="G97">
        <f t="shared" si="3"/>
        <v>0.65490060961126717</v>
      </c>
      <c r="H97">
        <f t="shared" si="3"/>
        <v>0.60918747983974264</v>
      </c>
      <c r="I97">
        <f t="shared" si="3"/>
        <v>0.55876772844993794</v>
      </c>
      <c r="J97">
        <f t="shared" si="3"/>
        <v>0.50161061422130748</v>
      </c>
      <c r="K97">
        <f t="shared" si="3"/>
        <v>0.43535017727988706</v>
      </c>
    </row>
    <row r="98" spans="1:11" x14ac:dyDescent="0.3">
      <c r="A98">
        <v>25</v>
      </c>
      <c r="B98">
        <f t="shared" si="3"/>
        <v>0.3672150530665132</v>
      </c>
      <c r="C98">
        <f t="shared" si="3"/>
        <v>0.53368380772745383</v>
      </c>
      <c r="D98">
        <f t="shared" si="3"/>
        <v>0.54558799043955075</v>
      </c>
      <c r="E98">
        <f t="shared" si="3"/>
        <v>0.55782173694625292</v>
      </c>
      <c r="F98">
        <f t="shared" si="3"/>
        <v>0.56965049611900043</v>
      </c>
      <c r="G98">
        <f t="shared" si="3"/>
        <v>0.58980053390588283</v>
      </c>
      <c r="H98">
        <f t="shared" si="3"/>
        <v>0.56883172470719912</v>
      </c>
      <c r="I98">
        <f t="shared" si="3"/>
        <v>0.52111522964206236</v>
      </c>
      <c r="J98">
        <f t="shared" si="3"/>
        <v>0.46646828200062368</v>
      </c>
      <c r="K98">
        <f t="shared" si="3"/>
        <v>0.40271801164639481</v>
      </c>
    </row>
    <row r="99" spans="1:11" x14ac:dyDescent="0.3">
      <c r="A99">
        <v>26</v>
      </c>
      <c r="B99">
        <f t="shared" si="3"/>
        <v>0.334582887433021</v>
      </c>
      <c r="C99">
        <f t="shared" si="3"/>
        <v>0.47928255597432129</v>
      </c>
      <c r="D99">
        <f t="shared" si="3"/>
        <v>0.48806877730383641</v>
      </c>
      <c r="E99">
        <f t="shared" si="3"/>
        <v>0.49713428379201546</v>
      </c>
      <c r="F99">
        <f t="shared" si="3"/>
        <v>0.50558839310634462</v>
      </c>
      <c r="G99">
        <f t="shared" si="3"/>
        <v>0.5247004582004986</v>
      </c>
      <c r="H99">
        <f t="shared" si="3"/>
        <v>0.52847596957465548</v>
      </c>
      <c r="I99">
        <f t="shared" si="3"/>
        <v>0.48346273083418678</v>
      </c>
      <c r="J99">
        <f t="shared" si="3"/>
        <v>0.43132594977993971</v>
      </c>
      <c r="K99">
        <f t="shared" si="3"/>
        <v>0.37008584601290268</v>
      </c>
    </row>
    <row r="100" spans="1:11" x14ac:dyDescent="0.3">
      <c r="A100">
        <v>27</v>
      </c>
      <c r="B100">
        <f t="shared" si="3"/>
        <v>0.30195072179952875</v>
      </c>
      <c r="C100">
        <f t="shared" si="3"/>
        <v>0.42488130422118875</v>
      </c>
      <c r="D100">
        <f t="shared" si="3"/>
        <v>0.43054956416812201</v>
      </c>
      <c r="E100">
        <f t="shared" si="3"/>
        <v>0.43644683063777806</v>
      </c>
      <c r="F100">
        <f t="shared" si="3"/>
        <v>0.44152629009368882</v>
      </c>
      <c r="G100">
        <f t="shared" si="3"/>
        <v>0.45960038249511437</v>
      </c>
      <c r="H100">
        <f t="shared" si="3"/>
        <v>0.48812021444211184</v>
      </c>
      <c r="I100">
        <f t="shared" si="3"/>
        <v>0.4458102320263112</v>
      </c>
      <c r="J100">
        <f t="shared" si="3"/>
        <v>0.39618361755925585</v>
      </c>
      <c r="K100">
        <f t="shared" si="3"/>
        <v>0.33745368037941048</v>
      </c>
    </row>
    <row r="101" spans="1:11" x14ac:dyDescent="0.3">
      <c r="A101">
        <v>28</v>
      </c>
      <c r="B101">
        <f t="shared" si="3"/>
        <v>0.2521763502394806</v>
      </c>
      <c r="C101">
        <f t="shared" si="3"/>
        <v>0.34897095407917395</v>
      </c>
      <c r="D101">
        <f t="shared" si="3"/>
        <v>0.35225589136915536</v>
      </c>
      <c r="E101">
        <f t="shared" si="3"/>
        <v>0.35568403350667943</v>
      </c>
      <c r="F101">
        <f t="shared" si="3"/>
        <v>0.35865629703940993</v>
      </c>
      <c r="G101">
        <f t="shared" si="3"/>
        <v>0.36904827963536913</v>
      </c>
      <c r="H101">
        <f t="shared" si="3"/>
        <v>0.39106196795660841</v>
      </c>
      <c r="I101">
        <f t="shared" si="3"/>
        <v>0.38837826484164018</v>
      </c>
      <c r="J101">
        <f t="shared" si="3"/>
        <v>0.34258044818689626</v>
      </c>
      <c r="K101">
        <f t="shared" si="3"/>
        <v>0.28767930881936227</v>
      </c>
    </row>
    <row r="102" spans="1:11" x14ac:dyDescent="0.3">
      <c r="A102">
        <v>29</v>
      </c>
      <c r="B102">
        <f t="shared" si="3"/>
        <v>0.18525977275287642</v>
      </c>
      <c r="C102">
        <f t="shared" si="3"/>
        <v>0.25230562695643682</v>
      </c>
      <c r="D102">
        <f t="shared" si="3"/>
        <v>0.25388801450022797</v>
      </c>
      <c r="E102">
        <f t="shared" si="3"/>
        <v>0.25554614799201109</v>
      </c>
      <c r="F102">
        <f t="shared" si="3"/>
        <v>0.25697841394350773</v>
      </c>
      <c r="G102">
        <f t="shared" si="3"/>
        <v>0.26214747233405306</v>
      </c>
      <c r="H102">
        <f t="shared" si="3"/>
        <v>0.27280418869802692</v>
      </c>
      <c r="I102">
        <f t="shared" si="3"/>
        <v>0.27566387070029214</v>
      </c>
      <c r="J102">
        <f t="shared" si="3"/>
        <v>0.27051644166286098</v>
      </c>
      <c r="K102">
        <f t="shared" si="3"/>
        <v>0.22076273133275809</v>
      </c>
    </row>
    <row r="103" spans="1:11" x14ac:dyDescent="0.3">
      <c r="A103">
        <v>30</v>
      </c>
      <c r="B103">
        <f t="shared" si="3"/>
        <v>0.1012009893397162</v>
      </c>
      <c r="C103">
        <f t="shared" si="3"/>
        <v>0.13569331007600618</v>
      </c>
      <c r="D103">
        <f t="shared" si="3"/>
        <v>0.13620005496949994</v>
      </c>
      <c r="E103">
        <f t="shared" si="3"/>
        <v>0.13673342968706456</v>
      </c>
      <c r="F103">
        <f t="shared" si="3"/>
        <v>0.1371928963992739</v>
      </c>
      <c r="G103">
        <f t="shared" si="3"/>
        <v>0.13889796059116616</v>
      </c>
      <c r="H103">
        <f t="shared" si="3"/>
        <v>0.14245019937915746</v>
      </c>
      <c r="I103">
        <f t="shared" si="3"/>
        <v>0.14317000818214867</v>
      </c>
      <c r="J103">
        <f t="shared" si="3"/>
        <v>0.14448863940726833</v>
      </c>
      <c r="K103">
        <f t="shared" si="3"/>
        <v>0.13670394791959786</v>
      </c>
    </row>
    <row r="104" spans="1:11" x14ac:dyDescent="0.3">
      <c r="A104">
        <v>31</v>
      </c>
      <c r="B104">
        <f t="shared" si="3"/>
        <v>0</v>
      </c>
      <c r="C104">
        <f t="shared" si="3"/>
        <v>0</v>
      </c>
      <c r="D104">
        <f t="shared" si="3"/>
        <v>0</v>
      </c>
      <c r="E104">
        <f t="shared" si="3"/>
        <v>0</v>
      </c>
      <c r="F104">
        <f t="shared" si="3"/>
        <v>0</v>
      </c>
      <c r="G104">
        <f t="shared" si="3"/>
        <v>0</v>
      </c>
      <c r="H104">
        <f t="shared" si="3"/>
        <v>0</v>
      </c>
      <c r="I104">
        <f t="shared" si="3"/>
        <v>0</v>
      </c>
      <c r="J104">
        <f t="shared" si="3"/>
        <v>0</v>
      </c>
      <c r="K104">
        <f t="shared" si="3"/>
        <v>0</v>
      </c>
    </row>
    <row r="105" spans="1:11" x14ac:dyDescent="0.3">
      <c r="A105" s="500" t="s">
        <v>132</v>
      </c>
      <c r="B105" s="500"/>
      <c r="C105" s="500"/>
      <c r="D105" s="500"/>
      <c r="E105" s="500"/>
      <c r="F105" s="500"/>
      <c r="G105" s="500"/>
      <c r="H105" s="500"/>
      <c r="I105" s="500"/>
      <c r="J105" s="500"/>
      <c r="K105" s="500"/>
    </row>
    <row r="106" spans="1:11" x14ac:dyDescent="0.3">
      <c r="A106" t="s">
        <v>7</v>
      </c>
      <c r="B106">
        <v>1</v>
      </c>
      <c r="C106">
        <v>2</v>
      </c>
      <c r="D106">
        <v>3</v>
      </c>
      <c r="E106">
        <v>4</v>
      </c>
      <c r="F106">
        <v>5</v>
      </c>
      <c r="G106">
        <v>6</v>
      </c>
      <c r="H106">
        <v>7</v>
      </c>
      <c r="I106">
        <v>8</v>
      </c>
      <c r="J106">
        <v>9</v>
      </c>
      <c r="K106">
        <v>10</v>
      </c>
    </row>
    <row r="107" spans="1:11" x14ac:dyDescent="0.3">
      <c r="A107">
        <v>4</v>
      </c>
      <c r="B107">
        <f>SUM(Stand!B109*Inittialize!$F$4+Stand!B110*Inittialize!$F$5+Stand!B111*Inittialize!$F$6+Stand!B112*Inittialize!$F$7+Stand!B113*Inittialize!$F$8+Stand!B114*Inittialize!$F$9+Stand!B115*Inittialize!$F$10+Stand!B116*Inittialize!$F$11+Stand!B117*Inittialize!$F$12+Stand!B140*Inittialize!$F$3)*2</f>
        <v>-1.5757818467646019</v>
      </c>
      <c r="C107">
        <f>SUM(Stand!C109*Inittialize!$F$4+Stand!C110*Inittialize!$F$5+Stand!C111*Inittialize!$F$6+Stand!C112*Inittialize!$F$7+Stand!C113*Inittialize!$F$8+Stand!C114*Inittialize!$F$9+Stand!C115*Inittialize!$F$10+Stand!C116*Inittialize!$F$11+Stand!C117*Inittialize!$F$12+Stand!C140*Inittialize!$F$3)*2</f>
        <v>-1.5757818467646019</v>
      </c>
      <c r="D107">
        <f>SUM(Stand!D109*Inittialize!$F$4+Stand!D110*Inittialize!$F$5+Stand!D111*Inittialize!$F$6+Stand!D112*Inittialize!$F$7+Stand!D113*Inittialize!$F$8+Stand!D114*Inittialize!$F$9+Stand!D115*Inittialize!$F$10+Stand!D116*Inittialize!$F$11+Stand!D117*Inittialize!$F$12+Stand!D140*Inittialize!$F$3)*2</f>
        <v>-1.5757818467646019</v>
      </c>
      <c r="E107">
        <f>SUM(Stand!E109*Inittialize!$F$4+Stand!E110*Inittialize!$F$5+Stand!E111*Inittialize!$F$6+Stand!E112*Inittialize!$F$7+Stand!E113*Inittialize!$F$8+Stand!E114*Inittialize!$F$9+Stand!E115*Inittialize!$F$10+Stand!E116*Inittialize!$F$11+Stand!E117*Inittialize!$F$12+Stand!E140*Inittialize!$F$3)*2</f>
        <v>-1.5757818467646019</v>
      </c>
      <c r="F107">
        <f>SUM(Stand!F109*Inittialize!$F$4+Stand!F110*Inittialize!$F$5+Stand!F111*Inittialize!$F$6+Stand!F112*Inittialize!$F$7+Stand!F113*Inittialize!$F$8+Stand!F114*Inittialize!$F$9+Stand!F115*Inittialize!$F$10+Stand!F116*Inittialize!$F$11+Stand!F117*Inittialize!$F$12+Stand!F140*Inittialize!$F$3)*2</f>
        <v>-1.5757818467646019</v>
      </c>
      <c r="G107">
        <f>SUM(Stand!G109*Inittialize!$F$4+Stand!G110*Inittialize!$F$5+Stand!G111*Inittialize!$F$6+Stand!G112*Inittialize!$F$7+Stand!G113*Inittialize!$F$8+Stand!G114*Inittialize!$F$9+Stand!G115*Inittialize!$F$10+Stand!G116*Inittialize!$F$11+Stand!G117*Inittialize!$F$12+Stand!G140*Inittialize!$F$3)*2</f>
        <v>-1.5757818467646019</v>
      </c>
      <c r="H107">
        <f>SUM(Stand!H109*Inittialize!$F$4+Stand!H110*Inittialize!$F$5+Stand!H111*Inittialize!$F$6+Stand!H112*Inittialize!$F$7+Stand!H113*Inittialize!$F$8+Stand!H114*Inittialize!$F$9+Stand!H115*Inittialize!$F$10+Stand!H116*Inittialize!$F$11+Stand!H117*Inittialize!$F$12+Stand!H140*Inittialize!$F$3)*2</f>
        <v>-1.5757818467646019</v>
      </c>
      <c r="I107">
        <f>SUM(Stand!I109*Inittialize!$F$4+Stand!I110*Inittialize!$F$5+Stand!I111*Inittialize!$F$6+Stand!I112*Inittialize!$F$7+Stand!I113*Inittialize!$F$8+Stand!I114*Inittialize!$F$9+Stand!I115*Inittialize!$F$10+Stand!I116*Inittialize!$F$11+Stand!I117*Inittialize!$F$12+Stand!I140*Inittialize!$F$3)*2</f>
        <v>-1.5757818467646019</v>
      </c>
      <c r="J107">
        <f>SUM(Stand!J109*Inittialize!$F$4+Stand!J110*Inittialize!$F$5+Stand!J111*Inittialize!$F$6+Stand!J112*Inittialize!$F$7+Stand!J113*Inittialize!$F$8+Stand!J114*Inittialize!$F$9+Stand!J115*Inittialize!$F$10+Stand!J116*Inittialize!$F$11+Stand!J117*Inittialize!$F$12+Stand!J140*Inittialize!$F$3)*2</f>
        <v>-1.5757818467646019</v>
      </c>
      <c r="K107">
        <f>SUM(Stand!K109*Inittialize!$F$4+Stand!K110*Inittialize!$F$5+Stand!K111*Inittialize!$F$6+Stand!K112*Inittialize!$F$7+Stand!K113*Inittialize!$F$8+Stand!K114*Inittialize!$F$9+Stand!K115*Inittialize!$F$10+Stand!K116*Inittialize!$F$11+Stand!K117*Inittialize!$F$12+Stand!K140*Inittialize!$F$3)*2</f>
        <v>-1.5757818467646019</v>
      </c>
    </row>
    <row r="108" spans="1:11" x14ac:dyDescent="0.3">
      <c r="A108">
        <v>5</v>
      </c>
      <c r="B108">
        <f>SUM(Stand!B110*Inittialize!$F$4+Stand!B111*Inittialize!$F$5+Stand!B112*Inittialize!$F$6+Stand!B113*Inittialize!$F$7+Stand!B114*Inittialize!$F$8+Stand!B115*Inittialize!$F$9+Stand!B116*Inittialize!$F$10+Stand!B117*Inittialize!$F$11+Stand!B118*Inittialize!$F$12+Stand!B141*Inittialize!$F$3)*2</f>
        <v>-1.5757818467646019</v>
      </c>
      <c r="C108">
        <f>SUM(Stand!C110*Inittialize!$F$4+Stand!C111*Inittialize!$F$5+Stand!C112*Inittialize!$F$6+Stand!C113*Inittialize!$F$7+Stand!C114*Inittialize!$F$8+Stand!C115*Inittialize!$F$9+Stand!C116*Inittialize!$F$10+Stand!C117*Inittialize!$F$11+Stand!C118*Inittialize!$F$12+Stand!C141*Inittialize!$F$3)*2</f>
        <v>-1.5757818467646019</v>
      </c>
      <c r="D108">
        <f>SUM(Stand!D110*Inittialize!$F$4+Stand!D111*Inittialize!$F$5+Stand!D112*Inittialize!$F$6+Stand!D113*Inittialize!$F$7+Stand!D114*Inittialize!$F$8+Stand!D115*Inittialize!$F$9+Stand!D116*Inittialize!$F$10+Stand!D117*Inittialize!$F$11+Stand!D118*Inittialize!$F$12+Stand!D141*Inittialize!$F$3)*2</f>
        <v>-1.5757818467646019</v>
      </c>
      <c r="E108">
        <f>SUM(Stand!E110*Inittialize!$F$4+Stand!E111*Inittialize!$F$5+Stand!E112*Inittialize!$F$6+Stand!E113*Inittialize!$F$7+Stand!E114*Inittialize!$F$8+Stand!E115*Inittialize!$F$9+Stand!E116*Inittialize!$F$10+Stand!E117*Inittialize!$F$11+Stand!E118*Inittialize!$F$12+Stand!E141*Inittialize!$F$3)*2</f>
        <v>-1.5757818467646019</v>
      </c>
      <c r="F108">
        <f>SUM(Stand!F110*Inittialize!$F$4+Stand!F111*Inittialize!$F$5+Stand!F112*Inittialize!$F$6+Stand!F113*Inittialize!$F$7+Stand!F114*Inittialize!$F$8+Stand!F115*Inittialize!$F$9+Stand!F116*Inittialize!$F$10+Stand!F117*Inittialize!$F$11+Stand!F118*Inittialize!$F$12+Stand!F141*Inittialize!$F$3)*2</f>
        <v>-1.5757818467646019</v>
      </c>
      <c r="G108">
        <f>SUM(Stand!G110*Inittialize!$F$4+Stand!G111*Inittialize!$F$5+Stand!G112*Inittialize!$F$6+Stand!G113*Inittialize!$F$7+Stand!G114*Inittialize!$F$8+Stand!G115*Inittialize!$F$9+Stand!G116*Inittialize!$F$10+Stand!G117*Inittialize!$F$11+Stand!G118*Inittialize!$F$12+Stand!G141*Inittialize!$F$3)*2</f>
        <v>-1.5757818467646019</v>
      </c>
      <c r="H108">
        <f>SUM(Stand!H110*Inittialize!$F$4+Stand!H111*Inittialize!$F$5+Stand!H112*Inittialize!$F$6+Stand!H113*Inittialize!$F$7+Stand!H114*Inittialize!$F$8+Stand!H115*Inittialize!$F$9+Stand!H116*Inittialize!$F$10+Stand!H117*Inittialize!$F$11+Stand!H118*Inittialize!$F$12+Stand!H141*Inittialize!$F$3)*2</f>
        <v>-1.5757818467646019</v>
      </c>
      <c r="I108">
        <f>SUM(Stand!I110*Inittialize!$F$4+Stand!I111*Inittialize!$F$5+Stand!I112*Inittialize!$F$6+Stand!I113*Inittialize!$F$7+Stand!I114*Inittialize!$F$8+Stand!I115*Inittialize!$F$9+Stand!I116*Inittialize!$F$10+Stand!I117*Inittialize!$F$11+Stand!I118*Inittialize!$F$12+Stand!I141*Inittialize!$F$3)*2</f>
        <v>-1.5757818467646019</v>
      </c>
      <c r="J108">
        <f>SUM(Stand!J110*Inittialize!$F$4+Stand!J111*Inittialize!$F$5+Stand!J112*Inittialize!$F$6+Stand!J113*Inittialize!$F$7+Stand!J114*Inittialize!$F$8+Stand!J115*Inittialize!$F$9+Stand!J116*Inittialize!$F$10+Stand!J117*Inittialize!$F$11+Stand!J118*Inittialize!$F$12+Stand!J141*Inittialize!$F$3)*2</f>
        <v>-1.5757818467646019</v>
      </c>
      <c r="K108">
        <f>SUM(Stand!K110*Inittialize!$F$4+Stand!K111*Inittialize!$F$5+Stand!K112*Inittialize!$F$6+Stand!K113*Inittialize!$F$7+Stand!K114*Inittialize!$F$8+Stand!K115*Inittialize!$F$9+Stand!K116*Inittialize!$F$10+Stand!K117*Inittialize!$F$11+Stand!K118*Inittialize!$F$12+Stand!K141*Inittialize!$F$3)*2</f>
        <v>-1.5757818467646019</v>
      </c>
    </row>
    <row r="109" spans="1:11" x14ac:dyDescent="0.3">
      <c r="A109">
        <v>6</v>
      </c>
      <c r="B109">
        <f>SUM(Stand!B111*Inittialize!$F$4+Stand!B112*Inittialize!$F$5+Stand!B113*Inittialize!$F$6+Stand!B114*Inittialize!$F$7+Stand!B115*Inittialize!$F$8+Stand!B116*Inittialize!$F$9+Stand!B117*Inittialize!$F$10+Stand!B118*Inittialize!$F$11+Stand!B119*Inittialize!$F$12+Stand!B142*Inittialize!$F$3)*2</f>
        <v>-1.5586396408380458</v>
      </c>
      <c r="C109">
        <f>SUM(Stand!C111*Inittialize!$F$4+Stand!C112*Inittialize!$F$5+Stand!C113*Inittialize!$F$6+Stand!C114*Inittialize!$F$7+Stand!C115*Inittialize!$F$8+Stand!C116*Inittialize!$F$9+Stand!C117*Inittialize!$F$10+Stand!C118*Inittialize!$F$11+Stand!C119*Inittialize!$F$12+Stand!C142*Inittialize!$F$3)*2</f>
        <v>-1.532503662256079</v>
      </c>
      <c r="D109">
        <f>SUM(Stand!D111*Inittialize!$F$4+Stand!D112*Inittialize!$F$5+Stand!D113*Inittialize!$F$6+Stand!D114*Inittialize!$F$7+Stand!D115*Inittialize!$F$8+Stand!D116*Inittialize!$F$9+Stand!D117*Inittialize!$F$10+Stand!D118*Inittialize!$F$11+Stand!D119*Inittialize!$F$12+Stand!D142*Inittialize!$F$3)*2</f>
        <v>-1.5301203395991274</v>
      </c>
      <c r="E109">
        <f>SUM(Stand!E111*Inittialize!$F$4+Stand!E112*Inittialize!$F$5+Stand!E113*Inittialize!$F$6+Stand!E114*Inittialize!$F$7+Stand!E115*Inittialize!$F$8+Stand!E116*Inittialize!$F$9+Stand!E117*Inittialize!$F$10+Stand!E118*Inittialize!$F$11+Stand!E119*Inittialize!$F$12+Stand!E142*Inittialize!$F$3)*2</f>
        <v>-1.5276512152669954</v>
      </c>
      <c r="F109">
        <f>SUM(Stand!F111*Inittialize!$F$4+Stand!F112*Inittialize!$F$5+Stand!F113*Inittialize!$F$6+Stand!F114*Inittialize!$F$7+Stand!F115*Inittialize!$F$8+Stand!F116*Inittialize!$F$9+Stand!F117*Inittialize!$F$10+Stand!F118*Inittialize!$F$11+Stand!F119*Inittialize!$F$12+Stand!F142*Inittialize!$F$3)*2</f>
        <v>-1.525544019343815</v>
      </c>
      <c r="G109">
        <f>SUM(Stand!G111*Inittialize!$F$4+Stand!G112*Inittialize!$F$5+Stand!G113*Inittialize!$F$6+Stand!G114*Inittialize!$F$7+Stand!G115*Inittialize!$F$8+Stand!G116*Inittialize!$F$9+Stand!G117*Inittialize!$F$10+Stand!G118*Inittialize!$F$11+Stand!G119*Inittialize!$F$12+Stand!G142*Inittialize!$F$3)*2</f>
        <v>-1.5178619095383488</v>
      </c>
      <c r="H109">
        <f>SUM(Stand!H111*Inittialize!$F$4+Stand!H112*Inittialize!$F$5+Stand!H113*Inittialize!$F$6+Stand!H114*Inittialize!$F$7+Stand!H115*Inittialize!$F$8+Stand!H116*Inittialize!$F$9+Stand!H117*Inittialize!$F$10+Stand!H118*Inittialize!$F$11+Stand!H119*Inittialize!$F$12+Stand!H142*Inittialize!$F$3)*2</f>
        <v>-1.5113557659125907</v>
      </c>
      <c r="I109">
        <f>SUM(Stand!I111*Inittialize!$F$4+Stand!I112*Inittialize!$F$5+Stand!I113*Inittialize!$F$6+Stand!I114*Inittialize!$F$7+Stand!I115*Inittialize!$F$8+Stand!I116*Inittialize!$F$9+Stand!I117*Inittialize!$F$10+Stand!I118*Inittialize!$F$11+Stand!I119*Inittialize!$F$12+Stand!I142*Inittialize!$F$3)*2</f>
        <v>-1.5509820452134231</v>
      </c>
      <c r="J109">
        <f>SUM(Stand!J111*Inittialize!$F$4+Stand!J112*Inittialize!$F$5+Stand!J113*Inittialize!$F$6+Stand!J114*Inittialize!$F$7+Stand!J115*Inittialize!$F$8+Stand!J116*Inittialize!$F$9+Stand!J117*Inittialize!$F$10+Stand!J118*Inittialize!$F$11+Stand!J119*Inittialize!$F$12+Stand!J142*Inittialize!$F$3)*2</f>
        <v>-1.5548108430257344</v>
      </c>
      <c r="K109">
        <f>SUM(Stand!K111*Inittialize!$F$4+Stand!K112*Inittialize!$F$5+Stand!K113*Inittialize!$F$6+Stand!K114*Inittialize!$F$7+Stand!K115*Inittialize!$F$8+Stand!K116*Inittialize!$F$9+Stand!K117*Inittialize!$F$10+Stand!K118*Inittialize!$F$11+Stand!K119*Inittialize!$F$12+Stand!K142*Inittialize!$F$3)*2</f>
        <v>-1.5586396408380458</v>
      </c>
    </row>
    <row r="110" spans="1:11" x14ac:dyDescent="0.3">
      <c r="A110">
        <v>7</v>
      </c>
      <c r="B110">
        <f>SUM(Stand!B112*Inittialize!$F$4+Stand!B113*Inittialize!$F$5+Stand!B114*Inittialize!$F$6+Stand!B115*Inittialize!$F$7+Stand!B116*Inittialize!$F$8+Stand!B117*Inittialize!$F$9+Stand!B118*Inittialize!$F$10+Stand!B119*Inittialize!$F$11+Stand!B120*Inittialize!$F$12+Stand!B143*Inittialize!$F$3)*2</f>
        <v>-1.472928611205266</v>
      </c>
      <c r="C110">
        <f>SUM(Stand!C112*Inittialize!$F$4+Stand!C113*Inittialize!$F$5+Stand!C114*Inittialize!$F$6+Stand!C115*Inittialize!$F$7+Stand!C116*Inittialize!$F$8+Stand!C117*Inittialize!$F$9+Stand!C118*Inittialize!$F$10+Stand!C119*Inittialize!$F$11+Stand!C120*Inittialize!$F$12+Stand!C143*Inittialize!$F$3)*2</f>
        <v>-1.3386359472412663</v>
      </c>
      <c r="D110">
        <f>SUM(Stand!D112*Inittialize!$F$4+Stand!D113*Inittialize!$F$5+Stand!D114*Inittialize!$F$6+Stand!D115*Inittialize!$F$7+Stand!D116*Inittialize!$F$8+Stand!D117*Inittialize!$F$9+Stand!D118*Inittialize!$F$10+Stand!D119*Inittialize!$F$11+Stand!D120*Inittialize!$F$12+Stand!D143*Inittialize!$F$3)*2</f>
        <v>-1.3274001068672687</v>
      </c>
      <c r="E110">
        <f>SUM(Stand!E112*Inittialize!$F$4+Stand!E113*Inittialize!$F$5+Stand!E114*Inittialize!$F$6+Stand!E115*Inittialize!$F$7+Stand!E116*Inittialize!$F$8+Stand!E117*Inittialize!$F$9+Stand!E118*Inittialize!$F$10+Stand!E119*Inittialize!$F$11+Stand!E120*Inittialize!$F$12+Stand!E143*Inittialize!$F$3)*2</f>
        <v>-1.315753600893</v>
      </c>
      <c r="F110">
        <f>SUM(Stand!F112*Inittialize!$F$4+Stand!F113*Inittialize!$F$5+Stand!F114*Inittialize!$F$6+Stand!F115*Inittialize!$F$7+Stand!F116*Inittialize!$F$8+Stand!F117*Inittialize!$F$9+Stand!F118*Inittialize!$F$10+Stand!F119*Inittialize!$F$11+Stand!F120*Inittialize!$F$12+Stand!F143*Inittialize!$F$3)*2</f>
        <v>-1.3057848196190449</v>
      </c>
      <c r="G110">
        <f>SUM(Stand!G112*Inittialize!$F$4+Stand!G113*Inittialize!$F$5+Stand!G114*Inittialize!$F$6+Stand!G115*Inittialize!$F$7+Stand!G116*Inittialize!$F$8+Stand!G117*Inittialize!$F$9+Stand!G118*Inittialize!$F$10+Stand!G119*Inittialize!$F$11+Stand!G120*Inittialize!$F$12+Stand!G143*Inittialize!$F$3)*2</f>
        <v>-1.2698334561917657</v>
      </c>
      <c r="H110">
        <f>SUM(Stand!H112*Inittialize!$F$4+Stand!H113*Inittialize!$F$5+Stand!H114*Inittialize!$F$6+Stand!H115*Inittialize!$F$7+Stand!H116*Inittialize!$F$8+Stand!H117*Inittialize!$F$9+Stand!H118*Inittialize!$F$10+Stand!H119*Inittialize!$F$11+Stand!H120*Inittialize!$F$12+Stand!H143*Inittialize!$F$3)*2</f>
        <v>-1.2324519097314677</v>
      </c>
      <c r="I110">
        <f>SUM(Stand!I112*Inittialize!$F$4+Stand!I113*Inittialize!$F$5+Stand!I114*Inittialize!$F$6+Stand!I115*Inittialize!$F$7+Stand!I116*Inittialize!$F$8+Stand!I117*Inittialize!$F$9+Stand!I118*Inittialize!$F$10+Stand!I119*Inittialize!$F$11+Stand!I120*Inittialize!$F$12+Stand!I143*Inittialize!$F$3)*2</f>
        <v>-1.3965004120520308</v>
      </c>
      <c r="J110">
        <f>SUM(Stand!J112*Inittialize!$F$4+Stand!J113*Inittialize!$F$5+Stand!J114*Inittialize!$F$6+Stand!J115*Inittialize!$F$7+Stand!J116*Inittialize!$F$8+Stand!J117*Inittialize!$F$9+Stand!J118*Inittialize!$F$10+Stand!J119*Inittialize!$F$11+Stand!J120*Inittialize!$F$12+Stand!J143*Inittialize!$F$3)*2</f>
        <v>-1.4524659909185891</v>
      </c>
      <c r="K110">
        <f>SUM(Stand!K112*Inittialize!$F$4+Stand!K113*Inittialize!$F$5+Stand!K114*Inittialize!$F$6+Stand!K115*Inittialize!$F$7+Stand!K116*Inittialize!$F$8+Stand!K117*Inittialize!$F$9+Stand!K118*Inittialize!$F$10+Stand!K119*Inittialize!$F$11+Stand!K120*Inittialize!$F$12+Stand!K143*Inittialize!$F$3)*2</f>
        <v>-1.4729286112052657</v>
      </c>
    </row>
    <row r="111" spans="1:11" x14ac:dyDescent="0.3">
      <c r="A111">
        <v>8</v>
      </c>
      <c r="B111">
        <f>SUM(Stand!B113*Inittialize!$F$4+Stand!B114*Inittialize!$F$5+Stand!B115*Inittialize!$F$6+Stand!B116*Inittialize!$F$7+Stand!B117*Inittialize!$F$8+Stand!B118*Inittialize!$F$9+Stand!B119*Inittialize!$F$10+Stand!B120*Inittialize!$F$11+Stand!B121*Inittialize!$F$12+Stand!B144*Inittialize!$F$3)*2</f>
        <v>-1.3700753756459298</v>
      </c>
      <c r="C111">
        <f>SUM(Stand!C113*Inittialize!$F$4+Stand!C114*Inittialize!$F$5+Stand!C115*Inittialize!$F$6+Stand!C116*Inittialize!$F$7+Stand!C117*Inittialize!$F$8+Stand!C118*Inittialize!$F$9+Stand!C119*Inittialize!$F$10+Stand!C120*Inittialize!$F$11+Stand!C121*Inittialize!$F$12+Stand!C144*Inittialize!$F$3)*2</f>
        <v>-1.1923908650521611</v>
      </c>
      <c r="D111">
        <f>SUM(Stand!D113*Inittialize!$F$4+Stand!D114*Inittialize!$F$5+Stand!D115*Inittialize!$F$6+Stand!D116*Inittialize!$F$7+Stand!D117*Inittialize!$F$8+Stand!D118*Inittialize!$F$9+Stand!D119*Inittialize!$F$10+Stand!D120*Inittialize!$F$11+Stand!D121*Inittialize!$F$12+Stand!D144*Inittialize!$F$3)*2</f>
        <v>-1.1821217007601508</v>
      </c>
      <c r="E111">
        <f>SUM(Stand!E113*Inittialize!$F$4+Stand!E114*Inittialize!$F$5+Stand!E115*Inittialize!$F$6+Stand!E116*Inittialize!$F$7+Stand!E117*Inittialize!$F$8+Stand!E118*Inittialize!$F$9+Stand!E119*Inittialize!$F$10+Stand!E120*Inittialize!$F$11+Stand!E121*Inittialize!$F$12+Stand!E144*Inittialize!$F$3)*2</f>
        <v>-1.1714477830708365</v>
      </c>
      <c r="F111">
        <f>SUM(Stand!F113*Inittialize!$F$4+Stand!F114*Inittialize!$F$5+Stand!F115*Inittialize!$F$6+Stand!F116*Inittialize!$F$7+Stand!F117*Inittialize!$F$8+Stand!F118*Inittialize!$F$9+Stand!F119*Inittialize!$F$10+Stand!F120*Inittialize!$F$11+Stand!F121*Inittialize!$F$12+Stand!F144*Inittialize!$F$3)*2</f>
        <v>-1.1622077975834337</v>
      </c>
      <c r="G111">
        <f>SUM(Stand!G113*Inittialize!$F$4+Stand!G114*Inittialize!$F$5+Stand!G115*Inittialize!$F$6+Stand!G116*Inittialize!$F$7+Stand!G117*Inittialize!$F$8+Stand!G118*Inittialize!$F$9+Stand!G119*Inittialize!$F$10+Stand!G120*Inittialize!$F$11+Stand!G121*Inittialize!$F$12+Stand!G144*Inittialize!$F$3)*2</f>
        <v>-1.1301699967576586</v>
      </c>
      <c r="H111">
        <f>SUM(Stand!H113*Inittialize!$F$4+Stand!H114*Inittialize!$F$5+Stand!H115*Inittialize!$F$6+Stand!H116*Inittialize!$F$7+Stand!H117*Inittialize!$F$8+Stand!H118*Inittialize!$F$9+Stand!H119*Inittialize!$F$10+Stand!H120*Inittialize!$F$11+Stand!H121*Inittialize!$F$12+Stand!H144*Inittialize!$F$3)*2</f>
        <v>-1.0711314877268561</v>
      </c>
      <c r="I111">
        <f>SUM(Stand!I113*Inittialize!$F$4+Stand!I114*Inittialize!$F$5+Stand!I115*Inittialize!$F$6+Stand!I116*Inittialize!$F$7+Stand!I117*Inittialize!$F$8+Stand!I118*Inittialize!$F$9+Stand!I119*Inittialize!$F$10+Stand!I120*Inittialize!$F$11+Stand!I121*Inittialize!$F$12+Stand!I144*Inittialize!$F$3)*2</f>
        <v>-1.1307914342973484</v>
      </c>
      <c r="J111">
        <f>SUM(Stand!J113*Inittialize!$F$4+Stand!J114*Inittialize!$F$5+Stand!J115*Inittialize!$F$6+Stand!J116*Inittialize!$F$7+Stand!J117*Inittialize!$F$8+Stand!J118*Inittialize!$F$9+Stand!J119*Inittialize!$F$10+Stand!J120*Inittialize!$F$11+Stand!J121*Inittialize!$F$12+Stand!J144*Inittialize!$F$3)*2</f>
        <v>-1.3036878428414618</v>
      </c>
      <c r="K111">
        <f>SUM(Stand!K113*Inittialize!$F$4+Stand!K114*Inittialize!$F$5+Stand!K115*Inittialize!$F$6+Stand!K116*Inittialize!$F$7+Stand!K117*Inittialize!$F$8+Stand!K118*Inittialize!$F$9+Stand!K119*Inittialize!$F$10+Stand!K120*Inittialize!$F$11+Stand!K121*Inittialize!$F$12+Stand!K144*Inittialize!$F$3)*2</f>
        <v>-1.3700753756459298</v>
      </c>
    </row>
    <row r="112" spans="1:11" x14ac:dyDescent="0.3">
      <c r="A112">
        <v>9</v>
      </c>
      <c r="B112">
        <f>SUM(Stand!B114*Inittialize!$F$4+Stand!B115*Inittialize!$F$5+Stand!B116*Inittialize!$F$6+Stand!B117*Inittialize!$F$7+Stand!B118*Inittialize!$F$8+Stand!B119*Inittialize!$F$9+Stand!B120*Inittialize!$F$10+Stand!B121*Inittialize!$F$11+Stand!B122*Inittialize!$F$12+Stand!B145*Inittialize!$F$3)*2</f>
        <v>-1.2500799341600377</v>
      </c>
      <c r="C112">
        <f>SUM(Stand!C114*Inittialize!$F$4+Stand!C115*Inittialize!$F$5+Stand!C116*Inittialize!$F$6+Stand!C117*Inittialize!$F$7+Stand!C118*Inittialize!$F$8+Stand!C119*Inittialize!$F$9+Stand!C120*Inittialize!$F$10+Stand!C121*Inittialize!$F$11+Stand!C122*Inittialize!$F$12+Stand!C145*Inittialize!$F$3)*2</f>
        <v>-1.0294887513365665</v>
      </c>
      <c r="D112">
        <f>SUM(Stand!D114*Inittialize!$F$4+Stand!D115*Inittialize!$F$5+Stand!D116*Inittialize!$F$6+Stand!D117*Inittialize!$F$7+Stand!D118*Inittialize!$F$8+Stand!D119*Inittialize!$F$9+Stand!D120*Inittialize!$F$10+Stand!D121*Inittialize!$F$11+Stand!D122*Inittialize!$F$12+Stand!D145*Inittialize!$F$3)*2</f>
        <v>-1.0205935634387413</v>
      </c>
      <c r="E112">
        <f>SUM(Stand!E114*Inittialize!$F$4+Stand!E115*Inittialize!$F$5+Stand!E116*Inittialize!$F$6+Stand!E117*Inittialize!$F$7+Stand!E118*Inittialize!$F$8+Stand!E119*Inittialize!$F$9+Stand!E120*Inittialize!$F$10+Stand!E121*Inittialize!$F$11+Stand!E122*Inittialize!$F$12+Stand!E145*Inittialize!$F$3)*2</f>
        <v>-1.0113220206464297</v>
      </c>
      <c r="F112">
        <f>SUM(Stand!F114*Inittialize!$F$4+Stand!F115*Inittialize!$F$5+Stand!F116*Inittialize!$F$6+Stand!F117*Inittialize!$F$7+Stand!F118*Inittialize!$F$8+Stand!F119*Inittialize!$F$9+Stand!F120*Inittialize!$F$10+Stand!F121*Inittialize!$F$11+Stand!F122*Inittialize!$F$12+Stand!F145*Inittialize!$F$3)*2</f>
        <v>-1.0033241634726571</v>
      </c>
      <c r="G112">
        <f>SUM(Stand!G114*Inittialize!$F$4+Stand!G115*Inittialize!$F$5+Stand!G116*Inittialize!$F$6+Stand!G117*Inittialize!$F$7+Stand!G118*Inittialize!$F$8+Stand!G119*Inittialize!$F$9+Stand!G120*Inittialize!$F$10+Stand!G121*Inittialize!$F$11+Stand!G122*Inittialize!$F$12+Stand!G145*Inittialize!$F$3)*2</f>
        <v>-0.97485808847527222</v>
      </c>
      <c r="H112">
        <f>SUM(Stand!H114*Inittialize!$F$4+Stand!H115*Inittialize!$F$5+Stand!H116*Inittialize!$F$6+Stand!H117*Inittialize!$F$7+Stand!H118*Inittialize!$F$8+Stand!H119*Inittialize!$F$9+Stand!H120*Inittialize!$F$10+Stand!H121*Inittialize!$F$11+Stand!H122*Inittialize!$F$12+Stand!H145*Inittialize!$F$3)*2</f>
        <v>-0.92502482380032691</v>
      </c>
      <c r="I112">
        <f>SUM(Stand!I114*Inittialize!$F$4+Stand!I115*Inittialize!$F$5+Stand!I116*Inittialize!$F$6+Stand!I117*Inittialize!$F$7+Stand!I118*Inittialize!$F$8+Stand!I119*Inittialize!$F$9+Stand!I120*Inittialize!$F$10+Stand!I121*Inittialize!$F$11+Stand!I122*Inittialize!$F$12+Stand!I145*Inittialize!$F$3)*2</f>
        <v>-0.96091518661830577</v>
      </c>
      <c r="J112">
        <f>SUM(Stand!J114*Inittialize!$F$4+Stand!J115*Inittialize!$F$5+Stand!J116*Inittialize!$F$6+Stand!J117*Inittialize!$F$7+Stand!J118*Inittialize!$F$8+Stand!J119*Inittialize!$F$9+Stand!J120*Inittialize!$F$10+Stand!J121*Inittialize!$F$11+Stand!J122*Inittialize!$F$12+Stand!J145*Inittialize!$F$3)*2</f>
        <v>-1.0299399818730135</v>
      </c>
      <c r="K112">
        <f>SUM(Stand!K114*Inittialize!$F$4+Stand!K115*Inittialize!$F$5+Stand!K116*Inittialize!$F$6+Stand!K117*Inittialize!$F$7+Stand!K118*Inittialize!$F$8+Stand!K119*Inittialize!$F$9+Stand!K120*Inittialize!$F$10+Stand!K121*Inittialize!$F$11+Stand!K122*Inittialize!$F$12+Stand!K145*Inittialize!$F$3)*2</f>
        <v>-1.2145769755801561</v>
      </c>
    </row>
    <row r="113" spans="1:11" x14ac:dyDescent="0.3">
      <c r="A113">
        <v>10</v>
      </c>
      <c r="B113">
        <f>SUM(Stand!B115*Inittialize!$F$4+Stand!B116*Inittialize!$F$5+Stand!B117*Inittialize!$F$6+Stand!B118*Inittialize!$F$7+Stand!B119*Inittialize!$F$8+Stand!B120*Inittialize!$F$9+Stand!B121*Inittialize!$F$10+Stand!B122*Inittialize!$F$11+Stand!B123*Inittialize!$F$12+Stand!B146*Inittialize!$F$3)*2</f>
        <v>-1.0774393281677082</v>
      </c>
      <c r="C113">
        <f>SUM(Stand!C115*Inittialize!$F$4+Stand!C116*Inittialize!$F$5+Stand!C117*Inittialize!$F$6+Stand!C118*Inittialize!$F$7+Stand!C119*Inittialize!$F$8+Stand!C120*Inittialize!$F$9+Stand!C121*Inittialize!$F$10+Stand!C122*Inittialize!$F$11+Stand!C123*Inittialize!$F$12+Stand!C146*Inittialize!$F$3)*2</f>
        <v>-0.85103178353717812</v>
      </c>
      <c r="D113">
        <f>SUM(Stand!D115*Inittialize!$F$4+Stand!D116*Inittialize!$F$5+Stand!D117*Inittialize!$F$6+Stand!D118*Inittialize!$F$7+Stand!D119*Inittialize!$F$8+Stand!D120*Inittialize!$F$9+Stand!D121*Inittialize!$F$10+Stand!D122*Inittialize!$F$11+Stand!D123*Inittialize!$F$12+Stand!D146*Inittialize!$F$3)*2</f>
        <v>-0.84384328890976379</v>
      </c>
      <c r="E113">
        <f>SUM(Stand!E115*Inittialize!$F$4+Stand!E116*Inittialize!$F$5+Stand!E117*Inittialize!$F$6+Stand!E118*Inittialize!$F$7+Stand!E119*Inittialize!$F$8+Stand!E120*Inittialize!$F$9+Stand!E121*Inittialize!$F$10+Stand!E122*Inittialize!$F$11+Stand!E123*Inittialize!$F$12+Stand!E146*Inittialize!$F$3)*2</f>
        <v>-0.83634589828741379</v>
      </c>
      <c r="F113">
        <f>SUM(Stand!F115*Inittialize!$F$4+Stand!F116*Inittialize!$F$5+Stand!F117*Inittialize!$F$6+Stand!F118*Inittialize!$F$7+Stand!F119*Inittialize!$F$8+Stand!F120*Inittialize!$F$9+Stand!F121*Inittialize!$F$10+Stand!F122*Inittialize!$F$11+Stand!F123*Inittialize!$F$12+Stand!F146*Inittialize!$F$3)*2</f>
        <v>-0.82988803869487504</v>
      </c>
      <c r="G113">
        <f>SUM(Stand!G115*Inittialize!$F$4+Stand!G116*Inittialize!$F$5+Stand!G117*Inittialize!$F$6+Stand!G118*Inittialize!$F$7+Stand!G119*Inittialize!$F$8+Stand!G120*Inittialize!$F$9+Stand!G121*Inittialize!$F$10+Stand!G122*Inittialize!$F$11+Stand!G123*Inittialize!$F$12+Stand!G146*Inittialize!$F$3)*2</f>
        <v>-0.80669875371777267</v>
      </c>
      <c r="H113">
        <f>SUM(Stand!H115*Inittialize!$F$4+Stand!H116*Inittialize!$F$5+Stand!H117*Inittialize!$F$6+Stand!H118*Inittialize!$F$7+Stand!H119*Inittialize!$F$8+Stand!H120*Inittialize!$F$9+Stand!H121*Inittialize!$F$10+Stand!H122*Inittialize!$F$11+Stand!H123*Inittialize!$F$12+Stand!H146*Inittialize!$F$3)*2</f>
        <v>-0.76752220540680138</v>
      </c>
      <c r="I113">
        <f>SUM(Stand!I115*Inittialize!$F$4+Stand!I116*Inittialize!$F$5+Stand!I117*Inittialize!$F$6+Stand!I118*Inittialize!$F$7+Stand!I119*Inittialize!$F$8+Stand!I120*Inittialize!$F$9+Stand!I121*Inittialize!$F$10+Stand!I122*Inittialize!$F$11+Stand!I123*Inittialize!$F$12+Stand!I146*Inittialize!$F$3)*2</f>
        <v>-0.80767276141362832</v>
      </c>
      <c r="J113">
        <f>SUM(Stand!J115*Inittialize!$F$4+Stand!J116*Inittialize!$F$5+Stand!J117*Inittialize!$F$6+Stand!J118*Inittialize!$F$7+Stand!J119*Inittialize!$F$8+Stand!J120*Inittialize!$F$9+Stand!J121*Inittialize!$F$10+Stand!J122*Inittialize!$F$11+Stand!J123*Inittialize!$F$12+Stand!J146*Inittialize!$F$3)*2</f>
        <v>-0.85334348220532463</v>
      </c>
      <c r="K113">
        <f>SUM(Stand!K115*Inittialize!$F$4+Stand!K116*Inittialize!$F$5+Stand!K117*Inittialize!$F$6+Stand!K118*Inittialize!$F$7+Stand!K119*Inittialize!$F$8+Stand!K120*Inittialize!$F$9+Stand!K121*Inittialize!$F$10+Stand!K122*Inittialize!$F$11+Stand!K123*Inittialize!$F$12+Stand!K146*Inittialize!$F$3)*2</f>
        <v>-0.93542749384818136</v>
      </c>
    </row>
    <row r="114" spans="1:11" x14ac:dyDescent="0.3">
      <c r="A114">
        <v>11</v>
      </c>
      <c r="B114">
        <f>SUM(Stand!B116*Inittialize!$F$4+Stand!B117*Inittialize!$F$5+Stand!B118*Inittialize!$F$6+Stand!B119*Inittialize!$F$7+Stand!B120*Inittialize!$F$8+Stand!B121*Inittialize!$F$9+Stand!B122*Inittialize!$F$10+Stand!B123*Inittialize!$F$11+Stand!B124*Inittialize!$F$12+Stand!B147*Inittialize!$F$3)*2</f>
        <v>-0.91950383464839502</v>
      </c>
      <c r="C114">
        <f>SUM(Stand!C116*Inittialize!$F$4+Stand!C117*Inittialize!$F$5+Stand!C118*Inittialize!$F$6+Stand!C119*Inittialize!$F$7+Stand!C120*Inittialize!$F$8+Stand!C121*Inittialize!$F$9+Stand!C122*Inittialize!$F$10+Stand!C123*Inittialize!$F$11+Stand!C124*Inittialize!$F$12+Stand!C147*Inittialize!$F$3)*2</f>
        <v>-0.79657325222673514</v>
      </c>
      <c r="D114">
        <f>SUM(Stand!D116*Inittialize!$F$4+Stand!D117*Inittialize!$F$5+Stand!D118*Inittialize!$F$6+Stand!D119*Inittialize!$F$7+Stand!D120*Inittialize!$F$8+Stand!D121*Inittialize!$F$9+Stand!D122*Inittialize!$F$10+Stand!D123*Inittialize!$F$11+Stand!D124*Inittialize!$F$12+Stand!D147*Inittialize!$F$3)*2</f>
        <v>-0.79090499227980193</v>
      </c>
      <c r="E114">
        <f>SUM(Stand!E116*Inittialize!$F$4+Stand!E117*Inittialize!$F$5+Stand!E118*Inittialize!$F$6+Stand!E119*Inittialize!$F$7+Stand!E120*Inittialize!$F$8+Stand!E121*Inittialize!$F$9+Stand!E122*Inittialize!$F$10+Stand!E123*Inittialize!$F$11+Stand!E124*Inittialize!$F$12+Stand!E147*Inittialize!$F$3)*2</f>
        <v>-0.78500772581014577</v>
      </c>
      <c r="F114">
        <f>SUM(Stand!F116*Inittialize!$F$4+Stand!F117*Inittialize!$F$5+Stand!F118*Inittialize!$F$6+Stand!F119*Inittialize!$F$7+Stand!F120*Inittialize!$F$8+Stand!F121*Inittialize!$F$9+Stand!F122*Inittialize!$F$10+Stand!F123*Inittialize!$F$11+Stand!F124*Inittialize!$F$12+Stand!F147*Inittialize!$F$3)*2</f>
        <v>-0.77992826635423507</v>
      </c>
      <c r="G114">
        <f>SUM(Stand!G116*Inittialize!$F$4+Stand!G117*Inittialize!$F$5+Stand!G118*Inittialize!$F$6+Stand!G119*Inittialize!$F$7+Stand!G120*Inittialize!$F$8+Stand!G121*Inittialize!$F$9+Stand!G122*Inittialize!$F$10+Stand!G123*Inittialize!$F$11+Stand!G124*Inittialize!$F$12+Stand!G147*Inittialize!$F$3)*2</f>
        <v>-0.76185417395280952</v>
      </c>
      <c r="H114">
        <f>SUM(Stand!H116*Inittialize!$F$4+Stand!H117*Inittialize!$F$5+Stand!H118*Inittialize!$F$6+Stand!H119*Inittialize!$F$7+Stand!H120*Inittialize!$F$8+Stand!H121*Inittialize!$F$9+Stand!H122*Inittialize!$F$10+Stand!H123*Inittialize!$F$11+Stand!H124*Inittialize!$F$12+Stand!H147*Inittialize!$F$3)*2</f>
        <v>-0.73333434200581205</v>
      </c>
      <c r="I114">
        <f>SUM(Stand!I116*Inittialize!$F$4+Stand!I117*Inittialize!$F$5+Stand!I118*Inittialize!$F$6+Stand!I119*Inittialize!$F$7+Stand!I120*Inittialize!$F$8+Stand!I121*Inittialize!$F$9+Stand!I122*Inittialize!$F$10+Stand!I123*Inittialize!$F$11+Stand!I124*Inittialize!$F$12+Stand!I147*Inittialize!$F$3)*2</f>
        <v>-0.7756443244216128</v>
      </c>
      <c r="J114">
        <f>SUM(Stand!J116*Inittialize!$F$4+Stand!J117*Inittialize!$F$5+Stand!J118*Inittialize!$F$6+Stand!J119*Inittialize!$F$7+Stand!J120*Inittialize!$F$8+Stand!J121*Inittialize!$F$9+Stand!J122*Inittialize!$F$10+Stand!J123*Inittialize!$F$11+Stand!J124*Inittialize!$F$12+Stand!J147*Inittialize!$F$3)*2</f>
        <v>-0.82527093888866809</v>
      </c>
      <c r="K114">
        <f>SUM(Stand!K116*Inittialize!$F$4+Stand!K117*Inittialize!$F$5+Stand!K118*Inittialize!$F$6+Stand!K119*Inittialize!$F$7+Stand!K120*Inittialize!$F$8+Stand!K121*Inittialize!$F$9+Stand!K122*Inittialize!$F$10+Stand!K123*Inittialize!$F$11+Stand!K124*Inittialize!$F$12+Stand!K147*Inittialize!$F$3)*2</f>
        <v>-0.88400087606851341</v>
      </c>
    </row>
    <row r="115" spans="1:11" x14ac:dyDescent="0.3">
      <c r="A115">
        <v>12</v>
      </c>
      <c r="B115">
        <f>SUM(Stand!B117*Inittialize!$F$4+Stand!B118*Inittialize!$F$5+Stand!B119*Inittialize!$F$6+Stand!B120*Inittialize!$F$7+Stand!B121*Inittialize!$F$8+Stand!B122*Inittialize!$F$9+Stand!B123*Inittialize!$F$10+Stand!B124*Inittialize!$F$11+Stand!B125*Inittialize!$F$12+Stand!B148*Inittialize!$F$3)*2</f>
        <v>-1.4136744618203487</v>
      </c>
      <c r="C115">
        <f>SUM(Stand!C117*Inittialize!$F$4+Stand!C118*Inittialize!$F$5+Stand!C119*Inittialize!$F$6+Stand!C120*Inittialize!$F$7+Stand!C121*Inittialize!$F$8+Stand!C122*Inittialize!$F$9+Stand!C123*Inittialize!$F$10+Stand!C124*Inittialize!$F$11+Stand!C125*Inittialize!$F$12+Stand!C148*Inittialize!$F$3)*2</f>
        <v>-1.2907438793986887</v>
      </c>
      <c r="D115">
        <f>SUM(Stand!D117*Inittialize!$F$4+Stand!D118*Inittialize!$F$5+Stand!D119*Inittialize!$F$6+Stand!D120*Inittialize!$F$7+Stand!D121*Inittialize!$F$8+Stand!D122*Inittialize!$F$9+Stand!D123*Inittialize!$F$10+Stand!D124*Inittialize!$F$11+Stand!D125*Inittialize!$F$12+Stand!D148*Inittialize!$F$3)*2</f>
        <v>-1.2850756194517556</v>
      </c>
      <c r="E115">
        <f>SUM(Stand!E117*Inittialize!$F$4+Stand!E118*Inittialize!$F$5+Stand!E119*Inittialize!$F$6+Stand!E120*Inittialize!$F$7+Stand!E121*Inittialize!$F$8+Stand!E122*Inittialize!$F$9+Stand!E123*Inittialize!$F$10+Stand!E124*Inittialize!$F$11+Stand!E125*Inittialize!$F$12+Stand!E148*Inittialize!$F$3)*2</f>
        <v>-1.2791783529820995</v>
      </c>
      <c r="F115">
        <f>SUM(Stand!F117*Inittialize!$F$4+Stand!F118*Inittialize!$F$5+Stand!F119*Inittialize!$F$6+Stand!F120*Inittialize!$F$7+Stand!F121*Inittialize!$F$8+Stand!F122*Inittialize!$F$9+Stand!F123*Inittialize!$F$10+Stand!F124*Inittialize!$F$11+Stand!F125*Inittialize!$F$12+Stand!F148*Inittialize!$F$3)*2</f>
        <v>-1.2740988935261888</v>
      </c>
      <c r="G115">
        <f>SUM(Stand!G117*Inittialize!$F$4+Stand!G118*Inittialize!$F$5+Stand!G119*Inittialize!$F$6+Stand!G120*Inittialize!$F$7+Stand!G121*Inittialize!$F$8+Stand!G122*Inittialize!$F$9+Stand!G123*Inittialize!$F$10+Stand!G124*Inittialize!$F$11+Stand!G125*Inittialize!$F$12+Stand!G148*Inittialize!$F$3)*2</f>
        <v>-1.2560248011247632</v>
      </c>
      <c r="H115">
        <f>SUM(Stand!H117*Inittialize!$F$4+Stand!H118*Inittialize!$F$5+Stand!H119*Inittialize!$F$6+Stand!H120*Inittialize!$F$7+Stand!H121*Inittialize!$F$8+Stand!H122*Inittialize!$F$9+Stand!H123*Inittialize!$F$10+Stand!H124*Inittialize!$F$11+Stand!H125*Inittialize!$F$12+Stand!H148*Inittialize!$F$3)*2</f>
        <v>-1.2275049691777657</v>
      </c>
      <c r="I115">
        <f>SUM(Stand!I117*Inittialize!$F$4+Stand!I118*Inittialize!$F$5+Stand!I119*Inittialize!$F$6+Stand!I120*Inittialize!$F$7+Stand!I121*Inittialize!$F$8+Stand!I122*Inittialize!$F$9+Stand!I123*Inittialize!$F$10+Stand!I124*Inittialize!$F$11+Stand!I125*Inittialize!$F$12+Stand!I148*Inittialize!$F$3)*2</f>
        <v>-1.2698149515935666</v>
      </c>
      <c r="J115">
        <f>SUM(Stand!J117*Inittialize!$F$4+Stand!J118*Inittialize!$F$5+Stand!J119*Inittialize!$F$6+Stand!J120*Inittialize!$F$7+Stand!J121*Inittialize!$F$8+Stand!J122*Inittialize!$F$9+Stand!J123*Inittialize!$F$10+Stand!J124*Inittialize!$F$11+Stand!J125*Inittialize!$F$12+Stand!J148*Inittialize!$F$3)*2</f>
        <v>-1.3194415660606218</v>
      </c>
      <c r="K115">
        <f>SUM(Stand!K117*Inittialize!$F$4+Stand!K118*Inittialize!$F$5+Stand!K119*Inittialize!$F$6+Stand!K120*Inittialize!$F$7+Stand!K121*Inittialize!$F$8+Stand!K122*Inittialize!$F$9+Stand!K123*Inittialize!$F$10+Stand!K124*Inittialize!$F$11+Stand!K125*Inittialize!$F$12+Stand!K148*Inittialize!$F$3)*2</f>
        <v>-1.3781715032404673</v>
      </c>
    </row>
    <row r="116" spans="1:11" x14ac:dyDescent="0.3">
      <c r="A116">
        <v>13</v>
      </c>
      <c r="B116">
        <f>SUM(Stand!B118*Inittialize!$F$4+Stand!B119*Inittialize!$F$5+Stand!B120*Inittialize!$F$6+Stand!B121*Inittialize!$F$7+Stand!B122*Inittialize!$F$8+Stand!B123*Inittialize!$F$9+Stand!B124*Inittialize!$F$10+Stand!B125*Inittialize!$F$11+Stand!B126*Inittialize!$F$12+Stand!B149*Inittialize!$F$3)*2</f>
        <v>-1.446306627453841</v>
      </c>
      <c r="C116">
        <f>SUM(Stand!C118*Inittialize!$F$4+Stand!C119*Inittialize!$F$5+Stand!C120*Inittialize!$F$6+Stand!C121*Inittialize!$F$7+Stand!C122*Inittialize!$F$8+Stand!C123*Inittialize!$F$9+Stand!C124*Inittialize!$F$10+Stand!C125*Inittialize!$F$11+Stand!C126*Inittialize!$F$12+Stand!C149*Inittialize!$F$3)*2</f>
        <v>-1.323376045032181</v>
      </c>
      <c r="D116">
        <f>SUM(Stand!D118*Inittialize!$F$4+Stand!D119*Inittialize!$F$5+Stand!D120*Inittialize!$F$6+Stand!D121*Inittialize!$F$7+Stand!D122*Inittialize!$F$8+Stand!D123*Inittialize!$F$9+Stand!D124*Inittialize!$F$10+Stand!D125*Inittialize!$F$11+Stand!D126*Inittialize!$F$12+Stand!D149*Inittialize!$F$3)*2</f>
        <v>-1.3177077850852479</v>
      </c>
      <c r="E116">
        <f>SUM(Stand!E118*Inittialize!$F$4+Stand!E119*Inittialize!$F$5+Stand!E120*Inittialize!$F$6+Stand!E121*Inittialize!$F$7+Stand!E122*Inittialize!$F$8+Stand!E123*Inittialize!$F$9+Stand!E124*Inittialize!$F$10+Stand!E125*Inittialize!$F$11+Stand!E126*Inittialize!$F$12+Stand!E149*Inittialize!$F$3)*2</f>
        <v>-1.3118105186155917</v>
      </c>
      <c r="F116">
        <f>SUM(Stand!F118*Inittialize!$F$4+Stand!F119*Inittialize!$F$5+Stand!F120*Inittialize!$F$6+Stand!F121*Inittialize!$F$7+Stand!F122*Inittialize!$F$8+Stand!F123*Inittialize!$F$9+Stand!F124*Inittialize!$F$10+Stand!F125*Inittialize!$F$11+Stand!F126*Inittialize!$F$12+Stand!F149*Inittialize!$F$3)*2</f>
        <v>-1.306731059159681</v>
      </c>
      <c r="G116">
        <f>SUM(Stand!G118*Inittialize!$F$4+Stand!G119*Inittialize!$F$5+Stand!G120*Inittialize!$F$6+Stand!G121*Inittialize!$F$7+Stand!G122*Inittialize!$F$8+Stand!G123*Inittialize!$F$9+Stand!G124*Inittialize!$F$10+Stand!G125*Inittialize!$F$11+Stand!G126*Inittialize!$F$12+Stand!G149*Inittialize!$F$3)*2</f>
        <v>-1.2886569667582555</v>
      </c>
      <c r="H116">
        <f>SUM(Stand!H118*Inittialize!$F$4+Stand!H119*Inittialize!$F$5+Stand!H120*Inittialize!$F$6+Stand!H121*Inittialize!$F$7+Stand!H122*Inittialize!$F$8+Stand!H123*Inittialize!$F$9+Stand!H124*Inittialize!$F$10+Stand!H125*Inittialize!$F$11+Stand!H126*Inittialize!$F$12+Stand!H149*Inittialize!$F$3)*2</f>
        <v>-1.260137134811258</v>
      </c>
      <c r="I116">
        <f>SUM(Stand!I118*Inittialize!$F$4+Stand!I119*Inittialize!$F$5+Stand!I120*Inittialize!$F$6+Stand!I121*Inittialize!$F$7+Stand!I122*Inittialize!$F$8+Stand!I123*Inittialize!$F$9+Stand!I124*Inittialize!$F$10+Stand!I125*Inittialize!$F$11+Stand!I126*Inittialize!$F$12+Stand!I149*Inittialize!$F$3)*2</f>
        <v>-1.3024471172270586</v>
      </c>
      <c r="J116">
        <f>SUM(Stand!J118*Inittialize!$F$4+Stand!J119*Inittialize!$F$5+Stand!J120*Inittialize!$F$6+Stand!J121*Inittialize!$F$7+Stand!J122*Inittialize!$F$8+Stand!J123*Inittialize!$F$9+Stand!J124*Inittialize!$F$10+Stand!J125*Inittialize!$F$11+Stand!J126*Inittialize!$F$12+Stand!J149*Inittialize!$F$3)*2</f>
        <v>-1.352073731694114</v>
      </c>
      <c r="K116">
        <f>SUM(Stand!K118*Inittialize!$F$4+Stand!K119*Inittialize!$F$5+Stand!K120*Inittialize!$F$6+Stand!K121*Inittialize!$F$7+Stand!K122*Inittialize!$F$8+Stand!K123*Inittialize!$F$9+Stand!K124*Inittialize!$F$10+Stand!K125*Inittialize!$F$11+Stand!K126*Inittialize!$F$12+Stand!K149*Inittialize!$F$3)*2</f>
        <v>-1.4108036688739594</v>
      </c>
    </row>
    <row r="117" spans="1:11" x14ac:dyDescent="0.3">
      <c r="A117">
        <v>14</v>
      </c>
      <c r="B117">
        <f>SUM(Stand!B119*Inittialize!$F$4+Stand!B120*Inittialize!$F$5+Stand!B121*Inittialize!$F$6+Stand!B122*Inittialize!$F$7+Stand!B123*Inittialize!$F$8+Stand!B124*Inittialize!$F$9+Stand!B125*Inittialize!$F$10+Stand!B126*Inittialize!$F$11+Stand!B127*Inittialize!$F$12+Stand!B150*Inittialize!$F$3)*2</f>
        <v>-1.4789387930873332</v>
      </c>
      <c r="C117">
        <f>SUM(Stand!C119*Inittialize!$F$4+Stand!C120*Inittialize!$F$5+Stand!C121*Inittialize!$F$6+Stand!C122*Inittialize!$F$7+Stand!C123*Inittialize!$F$8+Stand!C124*Inittialize!$F$9+Stand!C125*Inittialize!$F$10+Stand!C126*Inittialize!$F$11+Stand!C127*Inittialize!$F$12+Stand!C150*Inittialize!$F$3)*2</f>
        <v>-1.3560082106656732</v>
      </c>
      <c r="D117">
        <f>SUM(Stand!D119*Inittialize!$F$4+Stand!D120*Inittialize!$F$5+Stand!D121*Inittialize!$F$6+Stand!D122*Inittialize!$F$7+Stand!D123*Inittialize!$F$8+Stand!D124*Inittialize!$F$9+Stand!D125*Inittialize!$F$10+Stand!D126*Inittialize!$F$11+Stand!D127*Inittialize!$F$12+Stand!D150*Inittialize!$F$3)*2</f>
        <v>-1.3503399507187399</v>
      </c>
      <c r="E117">
        <f>SUM(Stand!E119*Inittialize!$F$4+Stand!E120*Inittialize!$F$5+Stand!E121*Inittialize!$F$6+Stand!E122*Inittialize!$F$7+Stand!E123*Inittialize!$F$8+Stand!E124*Inittialize!$F$9+Stand!E125*Inittialize!$F$10+Stand!E126*Inittialize!$F$11+Stand!E127*Inittialize!$F$12+Stand!E150*Inittialize!$F$3)*2</f>
        <v>-1.344442684249084</v>
      </c>
      <c r="F117">
        <f>SUM(Stand!F119*Inittialize!$F$4+Stand!F120*Inittialize!$F$5+Stand!F121*Inittialize!$F$6+Stand!F122*Inittialize!$F$7+Stand!F123*Inittialize!$F$8+Stand!F124*Inittialize!$F$9+Stand!F125*Inittialize!$F$10+Stand!F126*Inittialize!$F$11+Stand!F127*Inittialize!$F$12+Stand!F150*Inittialize!$F$3)*2</f>
        <v>-1.3393632247931733</v>
      </c>
      <c r="G117">
        <f>SUM(Stand!G119*Inittialize!$F$4+Stand!G120*Inittialize!$F$5+Stand!G121*Inittialize!$F$6+Stand!G122*Inittialize!$F$7+Stand!G123*Inittialize!$F$8+Stand!G124*Inittialize!$F$9+Stand!G125*Inittialize!$F$10+Stand!G126*Inittialize!$F$11+Stand!G127*Inittialize!$F$12+Stand!G150*Inittialize!$F$3)*2</f>
        <v>-1.3212891323917475</v>
      </c>
      <c r="H117">
        <f>SUM(Stand!H119*Inittialize!$F$4+Stand!H120*Inittialize!$F$5+Stand!H121*Inittialize!$F$6+Stand!H122*Inittialize!$F$7+Stand!H123*Inittialize!$F$8+Stand!H124*Inittialize!$F$9+Stand!H125*Inittialize!$F$10+Stand!H126*Inittialize!$F$11+Stand!H127*Inittialize!$F$12+Stand!H150*Inittialize!$F$3)*2</f>
        <v>-1.29276930044475</v>
      </c>
      <c r="I117">
        <f>SUM(Stand!I119*Inittialize!$F$4+Stand!I120*Inittialize!$F$5+Stand!I121*Inittialize!$F$6+Stand!I122*Inittialize!$F$7+Stand!I123*Inittialize!$F$8+Stand!I124*Inittialize!$F$9+Stand!I125*Inittialize!$F$10+Stand!I126*Inittialize!$F$11+Stand!I127*Inittialize!$F$12+Stand!I150*Inittialize!$F$3)*2</f>
        <v>-1.3350792828605509</v>
      </c>
      <c r="J117">
        <f>SUM(Stand!J119*Inittialize!$F$4+Stand!J120*Inittialize!$F$5+Stand!J121*Inittialize!$F$6+Stand!J122*Inittialize!$F$7+Stand!J123*Inittialize!$F$8+Stand!J124*Inittialize!$F$9+Stand!J125*Inittialize!$F$10+Stand!J126*Inittialize!$F$11+Stand!J127*Inittialize!$F$12+Stand!J150*Inittialize!$F$3)*2</f>
        <v>-1.3847058973276061</v>
      </c>
      <c r="K117">
        <f>SUM(Stand!K119*Inittialize!$F$4+Stand!K120*Inittialize!$F$5+Stand!K121*Inittialize!$F$6+Stand!K122*Inittialize!$F$7+Stand!K123*Inittialize!$F$8+Stand!K124*Inittialize!$F$9+Stand!K125*Inittialize!$F$10+Stand!K126*Inittialize!$F$11+Stand!K127*Inittialize!$F$12+Stand!K150*Inittialize!$F$3)*2</f>
        <v>-1.4434358345074514</v>
      </c>
    </row>
    <row r="118" spans="1:11" x14ac:dyDescent="0.3">
      <c r="A118">
        <v>15</v>
      </c>
      <c r="B118">
        <f>SUM(Stand!B120*Inittialize!$F$4+Stand!B121*Inittialize!$F$5+Stand!B122*Inittialize!$F$6+Stand!B123*Inittialize!$F$7+Stand!B124*Inittialize!$F$8+Stand!B125*Inittialize!$F$9+Stand!B126*Inittialize!$F$10+Stand!B127*Inittialize!$F$11+Stand!B128*Inittialize!$F$12+Stand!B151*Inittialize!$F$3)*2</f>
        <v>-1.5115709587208255</v>
      </c>
      <c r="C118">
        <f>SUM(Stand!C120*Inittialize!$F$4+Stand!C121*Inittialize!$F$5+Stand!C122*Inittialize!$F$6+Stand!C123*Inittialize!$F$7+Stand!C124*Inittialize!$F$8+Stand!C125*Inittialize!$F$9+Stand!C126*Inittialize!$F$10+Stand!C127*Inittialize!$F$11+Stand!C128*Inittialize!$F$12+Stand!C151*Inittialize!$F$3)*2</f>
        <v>-1.3886403762991655</v>
      </c>
      <c r="D118">
        <f>SUM(Stand!D120*Inittialize!$F$4+Stand!D121*Inittialize!$F$5+Stand!D122*Inittialize!$F$6+Stand!D123*Inittialize!$F$7+Stand!D124*Inittialize!$F$8+Stand!D125*Inittialize!$F$9+Stand!D126*Inittialize!$F$10+Stand!D127*Inittialize!$F$11+Stand!D128*Inittialize!$F$12+Stand!D151*Inittialize!$F$3)*2</f>
        <v>-1.3829721163522322</v>
      </c>
      <c r="E118">
        <f>SUM(Stand!E120*Inittialize!$F$4+Stand!E121*Inittialize!$F$5+Stand!E122*Inittialize!$F$6+Stand!E123*Inittialize!$F$7+Stand!E124*Inittialize!$F$8+Stand!E125*Inittialize!$F$9+Stand!E126*Inittialize!$F$10+Stand!E127*Inittialize!$F$11+Stand!E128*Inittialize!$F$12+Stand!E151*Inittialize!$F$3)*2</f>
        <v>-1.377074849882576</v>
      </c>
      <c r="F118">
        <f>SUM(Stand!F120*Inittialize!$F$4+Stand!F121*Inittialize!$F$5+Stand!F122*Inittialize!$F$6+Stand!F123*Inittialize!$F$7+Stand!F124*Inittialize!$F$8+Stand!F125*Inittialize!$F$9+Stand!F126*Inittialize!$F$10+Stand!F127*Inittialize!$F$11+Stand!F128*Inittialize!$F$12+Stand!F151*Inittialize!$F$3)*2</f>
        <v>-1.3719953904266653</v>
      </c>
      <c r="G118">
        <f>SUM(Stand!G120*Inittialize!$F$4+Stand!G121*Inittialize!$F$5+Stand!G122*Inittialize!$F$6+Stand!G123*Inittialize!$F$7+Stand!G124*Inittialize!$F$8+Stand!G125*Inittialize!$F$9+Stand!G126*Inittialize!$F$10+Stand!G127*Inittialize!$F$11+Stand!G128*Inittialize!$F$12+Stand!G151*Inittialize!$F$3)*2</f>
        <v>-1.3539212980252398</v>
      </c>
      <c r="H118">
        <f>SUM(Stand!H120*Inittialize!$F$4+Stand!H121*Inittialize!$F$5+Stand!H122*Inittialize!$F$6+Stand!H123*Inittialize!$F$7+Stand!H124*Inittialize!$F$8+Stand!H125*Inittialize!$F$9+Stand!H126*Inittialize!$F$10+Stand!H127*Inittialize!$F$11+Stand!H128*Inittialize!$F$12+Stand!H151*Inittialize!$F$3)*2</f>
        <v>-1.3254014660782423</v>
      </c>
      <c r="I118">
        <f>SUM(Stand!I120*Inittialize!$F$4+Stand!I121*Inittialize!$F$5+Stand!I122*Inittialize!$F$6+Stand!I123*Inittialize!$F$7+Stand!I124*Inittialize!$F$8+Stand!I125*Inittialize!$F$9+Stand!I126*Inittialize!$F$10+Stand!I127*Inittialize!$F$11+Stand!I128*Inittialize!$F$12+Stand!I151*Inittialize!$F$3)*2</f>
        <v>-1.3677114484940429</v>
      </c>
      <c r="J118">
        <f>SUM(Stand!J120*Inittialize!$F$4+Stand!J121*Inittialize!$F$5+Stand!J122*Inittialize!$F$6+Stand!J123*Inittialize!$F$7+Stand!J124*Inittialize!$F$8+Stand!J125*Inittialize!$F$9+Stand!J126*Inittialize!$F$10+Stand!J127*Inittialize!$F$11+Stand!J128*Inittialize!$F$12+Stand!J151*Inittialize!$F$3)*2</f>
        <v>-1.4173380629610983</v>
      </c>
      <c r="K118">
        <f>SUM(Stand!K120*Inittialize!$F$4+Stand!K121*Inittialize!$F$5+Stand!K122*Inittialize!$F$6+Stand!K123*Inittialize!$F$7+Stand!K124*Inittialize!$F$8+Stand!K125*Inittialize!$F$9+Stand!K126*Inittialize!$F$10+Stand!K127*Inittialize!$F$11+Stand!K128*Inittialize!$F$12+Stand!K151*Inittialize!$F$3)*2</f>
        <v>-1.4760680001409436</v>
      </c>
    </row>
    <row r="119" spans="1:11" x14ac:dyDescent="0.3">
      <c r="A119">
        <v>16</v>
      </c>
      <c r="B119">
        <f>SUM(Stand!B121*Inittialize!$F$4+Stand!B122*Inittialize!$F$5+Stand!B123*Inittialize!$F$6+Stand!B124*Inittialize!$F$7+Stand!B125*Inittialize!$F$8+Stand!B126*Inittialize!$F$9+Stand!B127*Inittialize!$F$10+Stand!B128*Inittialize!$F$11+Stand!B129*Inittialize!$F$12+Stand!B152*Inittialize!$F$3)*2</f>
        <v>-1.5442031243543175</v>
      </c>
      <c r="C119">
        <f>SUM(Stand!C121*Inittialize!$F$4+Stand!C122*Inittialize!$F$5+Stand!C123*Inittialize!$F$6+Stand!C124*Inittialize!$F$7+Stand!C125*Inittialize!$F$8+Stand!C126*Inittialize!$F$9+Stand!C127*Inittialize!$F$10+Stand!C128*Inittialize!$F$11+Stand!C129*Inittialize!$F$12+Stand!C152*Inittialize!$F$3)*2</f>
        <v>-1.4212725419326575</v>
      </c>
      <c r="D119">
        <f>SUM(Stand!D121*Inittialize!$F$4+Stand!D122*Inittialize!$F$5+Stand!D123*Inittialize!$F$6+Stand!D124*Inittialize!$F$7+Stand!D125*Inittialize!$F$8+Stand!D126*Inittialize!$F$9+Stand!D127*Inittialize!$F$10+Stand!D128*Inittialize!$F$11+Stand!D129*Inittialize!$F$12+Stand!D152*Inittialize!$F$3)*2</f>
        <v>-1.4156042819857244</v>
      </c>
      <c r="E119">
        <f>SUM(Stand!E121*Inittialize!$F$4+Stand!E122*Inittialize!$F$5+Stand!E123*Inittialize!$F$6+Stand!E124*Inittialize!$F$7+Stand!E125*Inittialize!$F$8+Stand!E126*Inittialize!$F$9+Stand!E127*Inittialize!$F$10+Stand!E128*Inittialize!$F$11+Stand!E129*Inittialize!$F$12+Stand!E152*Inittialize!$F$3)*2</f>
        <v>-1.4097070155160685</v>
      </c>
      <c r="F119">
        <f>SUM(Stand!F121*Inittialize!$F$4+Stand!F122*Inittialize!$F$5+Stand!F123*Inittialize!$F$6+Stand!F124*Inittialize!$F$7+Stand!F125*Inittialize!$F$8+Stand!F126*Inittialize!$F$9+Stand!F127*Inittialize!$F$10+Stand!F128*Inittialize!$F$11+Stand!F129*Inittialize!$F$12+Stand!F152*Inittialize!$F$3)*2</f>
        <v>-1.4046275560601575</v>
      </c>
      <c r="G119">
        <f>SUM(Stand!G121*Inittialize!$F$4+Stand!G122*Inittialize!$F$5+Stand!G123*Inittialize!$F$6+Stand!G124*Inittialize!$F$7+Stand!G125*Inittialize!$F$8+Stand!G126*Inittialize!$F$9+Stand!G127*Inittialize!$F$10+Stand!G128*Inittialize!$F$11+Stand!G129*Inittialize!$F$12+Stand!G152*Inittialize!$F$3)*2</f>
        <v>-1.3865534636587318</v>
      </c>
      <c r="H119">
        <f>SUM(Stand!H121*Inittialize!$F$4+Stand!H122*Inittialize!$F$5+Stand!H123*Inittialize!$F$6+Stand!H124*Inittialize!$F$7+Stand!H125*Inittialize!$F$8+Stand!H126*Inittialize!$F$9+Stand!H127*Inittialize!$F$10+Stand!H128*Inittialize!$F$11+Stand!H129*Inittialize!$F$12+Stand!H152*Inittialize!$F$3)*2</f>
        <v>-1.3580336317117345</v>
      </c>
      <c r="I119">
        <f>SUM(Stand!I121*Inittialize!$F$4+Stand!I122*Inittialize!$F$5+Stand!I123*Inittialize!$F$6+Stand!I124*Inittialize!$F$7+Stand!I125*Inittialize!$F$8+Stand!I126*Inittialize!$F$9+Stand!I127*Inittialize!$F$10+Stand!I128*Inittialize!$F$11+Stand!I129*Inittialize!$F$12+Stand!I152*Inittialize!$F$3)*2</f>
        <v>-1.4003436141275354</v>
      </c>
      <c r="J119">
        <f>SUM(Stand!J121*Inittialize!$F$4+Stand!J122*Inittialize!$F$5+Stand!J123*Inittialize!$F$6+Stand!J124*Inittialize!$F$7+Stand!J125*Inittialize!$F$8+Stand!J126*Inittialize!$F$9+Stand!J127*Inittialize!$F$10+Stand!J128*Inittialize!$F$11+Stand!J129*Inittialize!$F$12+Stand!J152*Inittialize!$F$3)*2</f>
        <v>-1.4499702285945903</v>
      </c>
      <c r="K119">
        <f>SUM(Stand!K121*Inittialize!$F$4+Stand!K122*Inittialize!$F$5+Stand!K123*Inittialize!$F$6+Stand!K124*Inittialize!$F$7+Stand!K125*Inittialize!$F$8+Stand!K126*Inittialize!$F$9+Stand!K127*Inittialize!$F$10+Stand!K128*Inittialize!$F$11+Stand!K129*Inittialize!$F$12+Stand!K152*Inittialize!$F$3)*2</f>
        <v>-1.5087001657744359</v>
      </c>
    </row>
    <row r="120" spans="1:11" x14ac:dyDescent="0.3">
      <c r="A120">
        <v>17</v>
      </c>
      <c r="B120">
        <f>SUM(Stand!B122*Inittialize!$F$4+Stand!B123*Inittialize!$F$5+Stand!B124*Inittialize!$F$6+Stand!B125*Inittialize!$F$7+Stand!B126*Inittialize!$F$8+Stand!B127*Inittialize!$F$9+Stand!B128*Inittialize!$F$10+Stand!B129*Inittialize!$F$11+Stand!B130*Inittialize!$F$12+Stand!B153*Inittialize!$F$3)*2</f>
        <v>-1.5939774959143658</v>
      </c>
      <c r="C120">
        <f>SUM(Stand!C122*Inittialize!$F$4+Stand!C123*Inittialize!$F$5+Stand!C124*Inittialize!$F$6+Stand!C125*Inittialize!$F$7+Stand!C126*Inittialize!$F$8+Stand!C127*Inittialize!$F$9+Stand!C128*Inittialize!$F$10+Stand!C129*Inittialize!$F$11+Stand!C130*Inittialize!$F$12+Stand!C153*Inittialize!$F$3)*2</f>
        <v>-1.4971828920746726</v>
      </c>
      <c r="D120">
        <f>SUM(Stand!D122*Inittialize!$F$4+Stand!D123*Inittialize!$F$5+Stand!D124*Inittialize!$F$6+Stand!D125*Inittialize!$F$7+Stand!D126*Inittialize!$F$8+Stand!D127*Inittialize!$F$9+Stand!D128*Inittialize!$F$10+Stand!D129*Inittialize!$F$11+Stand!D130*Inittialize!$F$12+Stand!D153*Inittialize!$F$3)*2</f>
        <v>-1.4938979547846909</v>
      </c>
      <c r="E120">
        <f>SUM(Stand!E122*Inittialize!$F$4+Stand!E123*Inittialize!$F$5+Stand!E124*Inittialize!$F$6+Stand!E125*Inittialize!$F$7+Stand!E126*Inittialize!$F$8+Stand!E127*Inittialize!$F$9+Stand!E128*Inittialize!$F$10+Stand!E129*Inittialize!$F$11+Stand!E130*Inittialize!$F$12+Stand!E153*Inittialize!$F$3)*2</f>
        <v>-1.4904698126471669</v>
      </c>
      <c r="F120">
        <f>SUM(Stand!F122*Inittialize!$F$4+Stand!F123*Inittialize!$F$5+Stand!F124*Inittialize!$F$6+Stand!F125*Inittialize!$F$7+Stand!F126*Inittialize!$F$8+Stand!F127*Inittialize!$F$9+Stand!F128*Inittialize!$F$10+Stand!F129*Inittialize!$F$11+Stand!F130*Inittialize!$F$12+Stand!F153*Inittialize!$F$3)*2</f>
        <v>-1.4874975491144364</v>
      </c>
      <c r="G120">
        <f>SUM(Stand!G122*Inittialize!$F$4+Stand!G123*Inittialize!$F$5+Stand!G124*Inittialize!$F$6+Stand!G125*Inittialize!$F$7+Stand!G126*Inittialize!$F$8+Stand!G127*Inittialize!$F$9+Stand!G128*Inittialize!$F$10+Stand!G129*Inittialize!$F$11+Stand!G130*Inittialize!$F$12+Stand!G153*Inittialize!$F$3)*2</f>
        <v>-1.4771055665184771</v>
      </c>
      <c r="H120">
        <f>SUM(Stand!H122*Inittialize!$F$4+Stand!H123*Inittialize!$F$5+Stand!H124*Inittialize!$F$6+Stand!H125*Inittialize!$F$7+Stand!H126*Inittialize!$F$8+Stand!H127*Inittialize!$F$9+Stand!H128*Inittialize!$F$10+Stand!H129*Inittialize!$F$11+Stand!H130*Inittialize!$F$12+Stand!H153*Inittialize!$F$3)*2</f>
        <v>-1.4550918781972377</v>
      </c>
      <c r="I120">
        <f>SUM(Stand!I122*Inittialize!$F$4+Stand!I123*Inittialize!$F$5+Stand!I124*Inittialize!$F$6+Stand!I125*Inittialize!$F$7+Stand!I126*Inittialize!$F$8+Stand!I127*Inittialize!$F$9+Stand!I128*Inittialize!$F$10+Stand!I129*Inittialize!$F$11+Stand!I130*Inittialize!$F$12+Stand!I153*Inittialize!$F$3)*2</f>
        <v>-1.4577755813122062</v>
      </c>
      <c r="J120">
        <f>SUM(Stand!J122*Inittialize!$F$4+Stand!J123*Inittialize!$F$5+Stand!J124*Inittialize!$F$6+Stand!J125*Inittialize!$F$7+Stand!J126*Inittialize!$F$8+Stand!J127*Inittialize!$F$9+Stand!J128*Inittialize!$F$10+Stand!J129*Inittialize!$F$11+Stand!J130*Inittialize!$F$12+Stand!J153*Inittialize!$F$3)*2</f>
        <v>-1.5035733979669499</v>
      </c>
      <c r="K120">
        <f>SUM(Stand!K122*Inittialize!$F$4+Stand!K123*Inittialize!$F$5+Stand!K124*Inittialize!$F$6+Stand!K125*Inittialize!$F$7+Stand!K126*Inittialize!$F$8+Stand!K127*Inittialize!$F$9+Stand!K128*Inittialize!$F$10+Stand!K129*Inittialize!$F$11+Stand!K130*Inittialize!$F$12+Stand!K153*Inittialize!$F$3)*2</f>
        <v>-1.5584745373344842</v>
      </c>
    </row>
    <row r="121" spans="1:11" x14ac:dyDescent="0.3">
      <c r="A121">
        <v>18</v>
      </c>
      <c r="B121">
        <f>SUM(Stand!B123*Inittialize!$F$4+Stand!B124*Inittialize!$F$5+Stand!B125*Inittialize!$F$6+Stand!B126*Inittialize!$F$7+Stand!B127*Inittialize!$F$8+Stand!B128*Inittialize!$F$9+Stand!B129*Inittialize!$F$10+Stand!B130*Inittialize!$F$11+Stand!B131*Inittialize!$F$12+Stand!B154*Inittialize!$F$3)*2</f>
        <v>-1.6608940734009698</v>
      </c>
      <c r="C121">
        <f>SUM(Stand!C123*Inittialize!$F$4+Stand!C124*Inittialize!$F$5+Stand!C125*Inittialize!$F$6+Stand!C126*Inittialize!$F$7+Stand!C127*Inittialize!$F$8+Stand!C128*Inittialize!$F$9+Stand!C129*Inittialize!$F$10+Stand!C130*Inittialize!$F$11+Stand!C131*Inittialize!$F$12+Stand!C154*Inittialize!$F$3)*2</f>
        <v>-1.5938482191974095</v>
      </c>
      <c r="D121">
        <f>SUM(Stand!D123*Inittialize!$F$4+Stand!D124*Inittialize!$F$5+Stand!D125*Inittialize!$F$6+Stand!D126*Inittialize!$F$7+Stand!D127*Inittialize!$F$8+Stand!D128*Inittialize!$F$9+Stand!D129*Inittialize!$F$10+Stand!D130*Inittialize!$F$11+Stand!D131*Inittialize!$F$12+Stand!D154*Inittialize!$F$3)*2</f>
        <v>-1.5922658316536182</v>
      </c>
      <c r="E121">
        <f>SUM(Stand!E123*Inittialize!$F$4+Stand!E124*Inittialize!$F$5+Stand!E125*Inittialize!$F$6+Stand!E126*Inittialize!$F$7+Stand!E127*Inittialize!$F$8+Stand!E128*Inittialize!$F$9+Stand!E129*Inittialize!$F$10+Stand!E130*Inittialize!$F$11+Stand!E131*Inittialize!$F$12+Stand!E154*Inittialize!$F$3)*2</f>
        <v>-1.5906076981618353</v>
      </c>
      <c r="F121">
        <f>SUM(Stand!F123*Inittialize!$F$4+Stand!F124*Inittialize!$F$5+Stand!F125*Inittialize!$F$6+Stand!F126*Inittialize!$F$7+Stand!F127*Inittialize!$F$8+Stand!F128*Inittialize!$F$9+Stand!F129*Inittialize!$F$10+Stand!F130*Inittialize!$F$11+Stand!F131*Inittialize!$F$12+Stand!F154*Inittialize!$F$3)*2</f>
        <v>-1.5891754322103384</v>
      </c>
      <c r="G121">
        <f>SUM(Stand!G123*Inittialize!$F$4+Stand!G124*Inittialize!$F$5+Stand!G125*Inittialize!$F$6+Stand!G126*Inittialize!$F$7+Stand!G127*Inittialize!$F$8+Stand!G128*Inittialize!$F$9+Stand!G129*Inittialize!$F$10+Stand!G130*Inittialize!$F$11+Stand!G131*Inittialize!$F$12+Stand!G154*Inittialize!$F$3)*2</f>
        <v>-1.5840063738197934</v>
      </c>
      <c r="H121">
        <f>SUM(Stand!H123*Inittialize!$F$4+Stand!H124*Inittialize!$F$5+Stand!H125*Inittialize!$F$6+Stand!H126*Inittialize!$F$7+Stand!H127*Inittialize!$F$8+Stand!H128*Inittialize!$F$9+Stand!H129*Inittialize!$F$10+Stand!H130*Inittialize!$F$11+Stand!H131*Inittialize!$F$12+Stand!H154*Inittialize!$F$3)*2</f>
        <v>-1.5733496574558192</v>
      </c>
      <c r="I121">
        <f>SUM(Stand!I123*Inittialize!$F$4+Stand!I124*Inittialize!$F$5+Stand!I125*Inittialize!$F$6+Stand!I126*Inittialize!$F$7+Stand!I127*Inittialize!$F$8+Stand!I128*Inittialize!$F$9+Stand!I129*Inittialize!$F$10+Stand!I130*Inittialize!$F$11+Stand!I131*Inittialize!$F$12+Stand!I154*Inittialize!$F$3)*2</f>
        <v>-1.5704899754535542</v>
      </c>
      <c r="J121">
        <f>SUM(Stand!J123*Inittialize!$F$4+Stand!J124*Inittialize!$F$5+Stand!J125*Inittialize!$F$6+Stand!J126*Inittialize!$F$7+Stand!J127*Inittialize!$F$8+Stand!J128*Inittialize!$F$9+Stand!J129*Inittialize!$F$10+Stand!J130*Inittialize!$F$11+Stand!J131*Inittialize!$F$12+Stand!J154*Inittialize!$F$3)*2</f>
        <v>-1.5756374044909853</v>
      </c>
      <c r="K121">
        <f>SUM(Stand!K123*Inittialize!$F$4+Stand!K124*Inittialize!$F$5+Stand!K125*Inittialize!$F$6+Stand!K126*Inittialize!$F$7+Stand!K127*Inittialize!$F$8+Stand!K128*Inittialize!$F$9+Stand!K129*Inittialize!$F$10+Stand!K130*Inittialize!$F$11+Stand!K131*Inittialize!$F$12+Stand!K154*Inittialize!$F$3)*2</f>
        <v>-1.6253911148210882</v>
      </c>
    </row>
    <row r="122" spans="1:11" x14ac:dyDescent="0.3">
      <c r="A122">
        <v>19</v>
      </c>
      <c r="B122">
        <f>SUM(Stand!B124*Inittialize!$F$4+Stand!B125*Inittialize!$F$5+Stand!B126*Inittialize!$F$6+Stand!B127*Inittialize!$F$7+Stand!B128*Inittialize!$F$8+Stand!B129*Inittialize!$F$9+Stand!B130*Inittialize!$F$10+Stand!B131*Inittialize!$F$11+Stand!B132*Inittialize!$F$12+Stand!B155*Inittialize!$F$3)*2</f>
        <v>-1.7449528568141301</v>
      </c>
      <c r="C122">
        <f>SUM(Stand!C124*Inittialize!$F$4+Stand!C125*Inittialize!$F$5+Stand!C126*Inittialize!$F$6+Stand!C127*Inittialize!$F$7+Stand!C128*Inittialize!$F$8+Stand!C129*Inittialize!$F$9+Stand!C130*Inittialize!$F$10+Stand!C131*Inittialize!$F$11+Stand!C132*Inittialize!$F$12+Stand!C155*Inittialize!$F$3)*2</f>
        <v>-1.7104605360778402</v>
      </c>
      <c r="D122">
        <f>SUM(Stand!D124*Inittialize!$F$4+Stand!D125*Inittialize!$F$5+Stand!D126*Inittialize!$F$6+Stand!D127*Inittialize!$F$7+Stand!D128*Inittialize!$F$8+Stand!D129*Inittialize!$F$9+Stand!D130*Inittialize!$F$10+Stand!D131*Inittialize!$F$11+Stand!D132*Inittialize!$F$12+Stand!D155*Inittialize!$F$3)*2</f>
        <v>-1.7099537911843465</v>
      </c>
      <c r="E122">
        <f>SUM(Stand!E124*Inittialize!$F$4+Stand!E125*Inittialize!$F$5+Stand!E126*Inittialize!$F$6+Stand!E127*Inittialize!$F$7+Stand!E128*Inittialize!$F$8+Stand!E129*Inittialize!$F$9+Stand!E130*Inittialize!$F$10+Stand!E131*Inittialize!$F$11+Stand!E132*Inittialize!$F$12+Stand!E155*Inittialize!$F$3)*2</f>
        <v>-1.7094204164667819</v>
      </c>
      <c r="F122">
        <f>SUM(Stand!F124*Inittialize!$F$4+Stand!F125*Inittialize!$F$5+Stand!F126*Inittialize!$F$6+Stand!F127*Inittialize!$F$7+Stand!F128*Inittialize!$F$8+Stand!F129*Inittialize!$F$9+Stand!F130*Inittialize!$F$10+Stand!F131*Inittialize!$F$11+Stand!F132*Inittialize!$F$12+Stand!F155*Inittialize!$F$3)*2</f>
        <v>-1.7089609497545726</v>
      </c>
      <c r="G122">
        <f>SUM(Stand!G124*Inittialize!$F$4+Stand!G125*Inittialize!$F$5+Stand!G126*Inittialize!$F$6+Stand!G127*Inittialize!$F$7+Stand!G128*Inittialize!$F$8+Stand!G129*Inittialize!$F$9+Stand!G130*Inittialize!$F$10+Stand!G131*Inittialize!$F$11+Stand!G132*Inittialize!$F$12+Stand!G155*Inittialize!$F$3)*2</f>
        <v>-1.7072558855626803</v>
      </c>
      <c r="H122">
        <f>SUM(Stand!H124*Inittialize!$F$4+Stand!H125*Inittialize!$F$5+Stand!H126*Inittialize!$F$6+Stand!H127*Inittialize!$F$7+Stand!H128*Inittialize!$F$8+Stand!H129*Inittialize!$F$9+Stand!H130*Inittialize!$F$10+Stand!H131*Inittialize!$F$11+Stand!H132*Inittialize!$F$12+Stand!H155*Inittialize!$F$3)*2</f>
        <v>-1.7037036467746889</v>
      </c>
      <c r="I122">
        <f>SUM(Stand!I124*Inittialize!$F$4+Stand!I125*Inittialize!$F$5+Stand!I126*Inittialize!$F$6+Stand!I127*Inittialize!$F$7+Stand!I128*Inittialize!$F$8+Stand!I129*Inittialize!$F$9+Stand!I130*Inittialize!$F$10+Stand!I131*Inittialize!$F$11+Stand!I132*Inittialize!$F$12+Stand!I155*Inittialize!$F$3)*2</f>
        <v>-1.7029838379716977</v>
      </c>
      <c r="J122">
        <f>SUM(Stand!J124*Inittialize!$F$4+Stand!J125*Inittialize!$F$5+Stand!J126*Inittialize!$F$6+Stand!J127*Inittialize!$F$7+Stand!J128*Inittialize!$F$8+Stand!J129*Inittialize!$F$9+Stand!J130*Inittialize!$F$10+Stand!J131*Inittialize!$F$11+Stand!J132*Inittialize!$F$12+Stand!J155*Inittialize!$F$3)*2</f>
        <v>-1.7016652067465781</v>
      </c>
      <c r="K122">
        <f>SUM(Stand!K124*Inittialize!$F$4+Stand!K125*Inittialize!$F$5+Stand!K126*Inittialize!$F$6+Stand!K127*Inittialize!$F$7+Stand!K128*Inittialize!$F$8+Stand!K129*Inittialize!$F$9+Stand!K130*Inittialize!$F$10+Stand!K131*Inittialize!$F$11+Stand!K132*Inittialize!$F$12+Stand!K155*Inittialize!$F$3)*2</f>
        <v>-1.7094498982342485</v>
      </c>
    </row>
    <row r="123" spans="1:11" x14ac:dyDescent="0.3">
      <c r="A123">
        <v>20</v>
      </c>
      <c r="B123">
        <f>SUM(Stand!B125*Inittialize!$F$4+Stand!B126*Inittialize!$F$5+Stand!B127*Inittialize!$F$6+Stand!B128*Inittialize!$F$7+Stand!B129*Inittialize!$F$8+Stand!B130*Inittialize!$F$9+Stand!B131*Inittialize!$F$10+Stand!B132*Inittialize!$F$11+Stand!B133*Inittialize!$F$12+Stand!B156*Inittialize!$F$3)*2</f>
        <v>-1.8461538461538463</v>
      </c>
      <c r="C123">
        <f>SUM(Stand!C125*Inittialize!$F$4+Stand!C126*Inittialize!$F$5+Stand!C127*Inittialize!$F$6+Stand!C128*Inittialize!$F$7+Stand!C129*Inittialize!$F$8+Stand!C130*Inittialize!$F$9+Stand!C131*Inittialize!$F$10+Stand!C132*Inittialize!$F$11+Stand!C133*Inittialize!$F$12+Stand!C156*Inittialize!$F$3)*2</f>
        <v>-1.8461538461538463</v>
      </c>
      <c r="D123">
        <f>SUM(Stand!D125*Inittialize!$F$4+Stand!D126*Inittialize!$F$5+Stand!D127*Inittialize!$F$6+Stand!D128*Inittialize!$F$7+Stand!D129*Inittialize!$F$8+Stand!D130*Inittialize!$F$9+Stand!D131*Inittialize!$F$10+Stand!D132*Inittialize!$F$11+Stand!D133*Inittialize!$F$12+Stand!D156*Inittialize!$F$3)*2</f>
        <v>-1.8461538461538463</v>
      </c>
      <c r="E123">
        <f>SUM(Stand!E125*Inittialize!$F$4+Stand!E126*Inittialize!$F$5+Stand!E127*Inittialize!$F$6+Stand!E128*Inittialize!$F$7+Stand!E129*Inittialize!$F$8+Stand!E130*Inittialize!$F$9+Stand!E131*Inittialize!$F$10+Stand!E132*Inittialize!$F$11+Stand!E133*Inittialize!$F$12+Stand!E156*Inittialize!$F$3)*2</f>
        <v>-1.8461538461538463</v>
      </c>
      <c r="F123">
        <f>SUM(Stand!F125*Inittialize!$F$4+Stand!F126*Inittialize!$F$5+Stand!F127*Inittialize!$F$6+Stand!F128*Inittialize!$F$7+Stand!F129*Inittialize!$F$8+Stand!F130*Inittialize!$F$9+Stand!F131*Inittialize!$F$10+Stand!F132*Inittialize!$F$11+Stand!F133*Inittialize!$F$12+Stand!F156*Inittialize!$F$3)*2</f>
        <v>-1.8461538461538463</v>
      </c>
      <c r="G123">
        <f>SUM(Stand!G125*Inittialize!$F$4+Stand!G126*Inittialize!$F$5+Stand!G127*Inittialize!$F$6+Stand!G128*Inittialize!$F$7+Stand!G129*Inittialize!$F$8+Stand!G130*Inittialize!$F$9+Stand!G131*Inittialize!$F$10+Stand!G132*Inittialize!$F$11+Stand!G133*Inittialize!$F$12+Stand!G156*Inittialize!$F$3)*2</f>
        <v>-1.8461538461538463</v>
      </c>
      <c r="H123">
        <f>SUM(Stand!H125*Inittialize!$F$4+Stand!H126*Inittialize!$F$5+Stand!H127*Inittialize!$F$6+Stand!H128*Inittialize!$F$7+Stand!H129*Inittialize!$F$8+Stand!H130*Inittialize!$F$9+Stand!H131*Inittialize!$F$10+Stand!H132*Inittialize!$F$11+Stand!H133*Inittialize!$F$12+Stand!H156*Inittialize!$F$3)*2</f>
        <v>-1.8461538461538463</v>
      </c>
      <c r="I123">
        <f>SUM(Stand!I125*Inittialize!$F$4+Stand!I126*Inittialize!$F$5+Stand!I127*Inittialize!$F$6+Stand!I128*Inittialize!$F$7+Stand!I129*Inittialize!$F$8+Stand!I130*Inittialize!$F$9+Stand!I131*Inittialize!$F$10+Stand!I132*Inittialize!$F$11+Stand!I133*Inittialize!$F$12+Stand!I156*Inittialize!$F$3)*2</f>
        <v>-1.8461538461538463</v>
      </c>
      <c r="J123">
        <f>SUM(Stand!J125*Inittialize!$F$4+Stand!J126*Inittialize!$F$5+Stand!J127*Inittialize!$F$6+Stand!J128*Inittialize!$F$7+Stand!J129*Inittialize!$F$8+Stand!J130*Inittialize!$F$9+Stand!J131*Inittialize!$F$10+Stand!J132*Inittialize!$F$11+Stand!J133*Inittialize!$F$12+Stand!J156*Inittialize!$F$3)*2</f>
        <v>-1.8461538461538463</v>
      </c>
      <c r="K123">
        <f>SUM(Stand!K125*Inittialize!$F$4+Stand!K126*Inittialize!$F$5+Stand!K127*Inittialize!$F$6+Stand!K128*Inittialize!$F$7+Stand!K129*Inittialize!$F$8+Stand!K130*Inittialize!$F$9+Stand!K131*Inittialize!$F$10+Stand!K132*Inittialize!$F$11+Stand!K133*Inittialize!$F$12+Stand!K156*Inittialize!$F$3)*2</f>
        <v>-1.8461538461538463</v>
      </c>
    </row>
    <row r="124" spans="1:11" x14ac:dyDescent="0.3">
      <c r="A124">
        <v>21</v>
      </c>
      <c r="B124">
        <v>-2</v>
      </c>
      <c r="C124">
        <v>-2</v>
      </c>
      <c r="D124">
        <v>-2</v>
      </c>
      <c r="E124">
        <v>-2</v>
      </c>
      <c r="F124">
        <v>-2</v>
      </c>
      <c r="G124">
        <v>-2</v>
      </c>
      <c r="H124">
        <v>-2</v>
      </c>
      <c r="I124">
        <v>-2</v>
      </c>
      <c r="J124">
        <v>-2</v>
      </c>
      <c r="K124">
        <v>-2</v>
      </c>
    </row>
    <row r="125" spans="1:11" x14ac:dyDescent="0.3">
      <c r="A125">
        <v>22</v>
      </c>
      <c r="B125">
        <v>-2</v>
      </c>
      <c r="C125">
        <v>-2</v>
      </c>
      <c r="D125">
        <v>-2</v>
      </c>
      <c r="E125">
        <v>-2</v>
      </c>
      <c r="F125">
        <v>-2</v>
      </c>
      <c r="G125">
        <v>-2</v>
      </c>
      <c r="H125">
        <v>-2</v>
      </c>
      <c r="I125">
        <v>-2</v>
      </c>
      <c r="J125">
        <v>-2</v>
      </c>
      <c r="K125">
        <v>-2</v>
      </c>
    </row>
    <row r="126" spans="1:11" x14ac:dyDescent="0.3">
      <c r="A126">
        <v>23</v>
      </c>
      <c r="B126">
        <v>-2</v>
      </c>
      <c r="C126">
        <v>-2</v>
      </c>
      <c r="D126">
        <v>-2</v>
      </c>
      <c r="E126">
        <v>-2</v>
      </c>
      <c r="F126">
        <v>-2</v>
      </c>
      <c r="G126">
        <v>-2</v>
      </c>
      <c r="H126">
        <v>-2</v>
      </c>
      <c r="I126">
        <v>-2</v>
      </c>
      <c r="J126">
        <v>-2</v>
      </c>
      <c r="K126">
        <v>-2</v>
      </c>
    </row>
    <row r="127" spans="1:11" x14ac:dyDescent="0.3">
      <c r="A127">
        <v>24</v>
      </c>
      <c r="B127">
        <v>-2</v>
      </c>
      <c r="C127">
        <v>-2</v>
      </c>
      <c r="D127">
        <v>-2</v>
      </c>
      <c r="E127">
        <v>-2</v>
      </c>
      <c r="F127">
        <v>-2</v>
      </c>
      <c r="G127">
        <v>-2</v>
      </c>
      <c r="H127">
        <v>-2</v>
      </c>
      <c r="I127">
        <v>-2</v>
      </c>
      <c r="J127">
        <v>-2</v>
      </c>
      <c r="K127">
        <v>-2</v>
      </c>
    </row>
    <row r="128" spans="1:11" x14ac:dyDescent="0.3">
      <c r="A128">
        <v>25</v>
      </c>
      <c r="B128">
        <v>-2</v>
      </c>
      <c r="C128">
        <v>-2</v>
      </c>
      <c r="D128">
        <v>-2</v>
      </c>
      <c r="E128">
        <v>-2</v>
      </c>
      <c r="F128">
        <v>-2</v>
      </c>
      <c r="G128">
        <v>-2</v>
      </c>
      <c r="H128">
        <v>-2</v>
      </c>
      <c r="I128">
        <v>-2</v>
      </c>
      <c r="J128">
        <v>-2</v>
      </c>
      <c r="K128">
        <v>-2</v>
      </c>
    </row>
    <row r="129" spans="1:11" x14ac:dyDescent="0.3">
      <c r="A129">
        <v>26</v>
      </c>
      <c r="B129">
        <v>-2</v>
      </c>
      <c r="C129">
        <v>-2</v>
      </c>
      <c r="D129">
        <v>-2</v>
      </c>
      <c r="E129">
        <v>-2</v>
      </c>
      <c r="F129">
        <v>-2</v>
      </c>
      <c r="G129">
        <v>-2</v>
      </c>
      <c r="H129">
        <v>-2</v>
      </c>
      <c r="I129">
        <v>-2</v>
      </c>
      <c r="J129">
        <v>-2</v>
      </c>
      <c r="K129">
        <v>-2</v>
      </c>
    </row>
    <row r="130" spans="1:11" x14ac:dyDescent="0.3">
      <c r="A130">
        <v>27</v>
      </c>
      <c r="B130">
        <v>-2</v>
      </c>
      <c r="C130">
        <v>-2</v>
      </c>
      <c r="D130">
        <v>-2</v>
      </c>
      <c r="E130">
        <v>-2</v>
      </c>
      <c r="F130">
        <v>-2</v>
      </c>
      <c r="G130">
        <v>-2</v>
      </c>
      <c r="H130">
        <v>-2</v>
      </c>
      <c r="I130">
        <v>-2</v>
      </c>
      <c r="J130">
        <v>-2</v>
      </c>
      <c r="K130">
        <v>-2</v>
      </c>
    </row>
    <row r="131" spans="1:11" x14ac:dyDescent="0.3">
      <c r="A131">
        <v>28</v>
      </c>
      <c r="B131">
        <v>-2</v>
      </c>
      <c r="C131">
        <v>-2</v>
      </c>
      <c r="D131">
        <v>-2</v>
      </c>
      <c r="E131">
        <v>-2</v>
      </c>
      <c r="F131">
        <v>-2</v>
      </c>
      <c r="G131">
        <v>-2</v>
      </c>
      <c r="H131">
        <v>-2</v>
      </c>
      <c r="I131">
        <v>-2</v>
      </c>
      <c r="J131">
        <v>-2</v>
      </c>
      <c r="K131">
        <v>-2</v>
      </c>
    </row>
    <row r="132" spans="1:11" x14ac:dyDescent="0.3">
      <c r="A132">
        <v>29</v>
      </c>
      <c r="B132">
        <v>-2</v>
      </c>
      <c r="C132">
        <v>-2</v>
      </c>
      <c r="D132">
        <v>-2</v>
      </c>
      <c r="E132">
        <v>-2</v>
      </c>
      <c r="F132">
        <v>-2</v>
      </c>
      <c r="G132">
        <v>-2</v>
      </c>
      <c r="H132">
        <v>-2</v>
      </c>
      <c r="I132">
        <v>-2</v>
      </c>
      <c r="J132">
        <v>-2</v>
      </c>
      <c r="K132">
        <v>-2</v>
      </c>
    </row>
    <row r="133" spans="1:11" x14ac:dyDescent="0.3">
      <c r="A133">
        <v>30</v>
      </c>
      <c r="B133">
        <v>-2</v>
      </c>
      <c r="C133">
        <v>-2</v>
      </c>
      <c r="D133">
        <v>-2</v>
      </c>
      <c r="E133">
        <v>-2</v>
      </c>
      <c r="F133">
        <v>-2</v>
      </c>
      <c r="G133">
        <v>-2</v>
      </c>
      <c r="H133">
        <v>-2</v>
      </c>
      <c r="I133">
        <v>-2</v>
      </c>
      <c r="J133">
        <v>-2</v>
      </c>
      <c r="K133">
        <v>-2</v>
      </c>
    </row>
    <row r="134" spans="1:11" x14ac:dyDescent="0.3">
      <c r="A134">
        <v>31</v>
      </c>
      <c r="B134">
        <v>-2</v>
      </c>
      <c r="C134">
        <v>-2</v>
      </c>
      <c r="D134">
        <v>-2</v>
      </c>
      <c r="E134">
        <v>-2</v>
      </c>
      <c r="F134">
        <v>-2</v>
      </c>
      <c r="G134">
        <v>-2</v>
      </c>
      <c r="H134">
        <v>-2</v>
      </c>
      <c r="I134">
        <v>-2</v>
      </c>
      <c r="J134">
        <v>-2</v>
      </c>
      <c r="K134">
        <v>-2</v>
      </c>
    </row>
    <row r="136" spans="1:11" x14ac:dyDescent="0.3">
      <c r="A136" t="s">
        <v>4</v>
      </c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</row>
    <row r="137" spans="1:11" x14ac:dyDescent="0.3">
      <c r="A137">
        <v>12</v>
      </c>
      <c r="B137">
        <f>SUM(Stand!B139*Inittialize!$F$4+Stand!B140*Inittialize!$F$5+Stand!B141*Inittialize!$F$6+Stand!B142*Inittialize!$F$7+Stand!B143*Inittialize!$F$8+Stand!B144*Inittialize!$F$9+Stand!B145*Inittialize!$F$10+Stand!B146*Inittialize!$F$11+Stand!B147*Inittialize!$F$12+Stand!B138*Inittialize!$F$3)*2</f>
        <v>-1.2831457992863802</v>
      </c>
      <c r="C137">
        <f>SUM(Stand!C139*Inittialize!$F$4+Stand!C140*Inittialize!$F$5+Stand!C141*Inittialize!$F$6+Stand!C142*Inittialize!$F$7+Stand!C143*Inittialize!$F$8+Stand!C144*Inittialize!$F$9+Stand!C145*Inittialize!$F$10+Stand!C146*Inittialize!$F$11+Stand!C147*Inittialize!$F$12+Stand!C138*Inittialize!$F$3)*2</f>
        <v>-1.1602152168647202</v>
      </c>
      <c r="D137">
        <f>SUM(Stand!D139*Inittialize!$F$4+Stand!D140*Inittialize!$F$5+Stand!D141*Inittialize!$F$6+Stand!D142*Inittialize!$F$7+Stand!D143*Inittialize!$F$8+Stand!D144*Inittialize!$F$9+Stand!D145*Inittialize!$F$10+Stand!D146*Inittialize!$F$11+Stand!D147*Inittialize!$F$12+Stand!D138*Inittialize!$F$3)*2</f>
        <v>-1.1545469569177869</v>
      </c>
      <c r="E137">
        <f>SUM(Stand!E139*Inittialize!$F$4+Stand!E140*Inittialize!$F$5+Stand!E141*Inittialize!$F$6+Stand!E142*Inittialize!$F$7+Stand!E143*Inittialize!$F$8+Stand!E144*Inittialize!$F$9+Stand!E145*Inittialize!$F$10+Stand!E146*Inittialize!$F$11+Stand!E147*Inittialize!$F$12+Stand!E138*Inittialize!$F$3)*2</f>
        <v>-1.1486496904481307</v>
      </c>
      <c r="F137">
        <f>SUM(Stand!F139*Inittialize!$F$4+Stand!F140*Inittialize!$F$5+Stand!F141*Inittialize!$F$6+Stand!F142*Inittialize!$F$7+Stand!F143*Inittialize!$F$8+Stand!F144*Inittialize!$F$9+Stand!F145*Inittialize!$F$10+Stand!F146*Inittialize!$F$11+Stand!F147*Inittialize!$F$12+Stand!F138*Inittialize!$F$3)*2</f>
        <v>-1.14357023099222</v>
      </c>
      <c r="G137">
        <f>SUM(Stand!G139*Inittialize!$F$4+Stand!G140*Inittialize!$F$5+Stand!G141*Inittialize!$F$6+Stand!G142*Inittialize!$F$7+Stand!G143*Inittialize!$F$8+Stand!G144*Inittialize!$F$9+Stand!G145*Inittialize!$F$10+Stand!G146*Inittialize!$F$11+Stand!G147*Inittialize!$F$12+Stand!G138*Inittialize!$F$3)*2</f>
        <v>-1.1254961385907947</v>
      </c>
      <c r="H137">
        <f>SUM(Stand!H139*Inittialize!$F$4+Stand!H140*Inittialize!$F$5+Stand!H141*Inittialize!$F$6+Stand!H142*Inittialize!$F$7+Stand!H143*Inittialize!$F$8+Stand!H144*Inittialize!$F$9+Stand!H145*Inittialize!$F$10+Stand!H146*Inittialize!$F$11+Stand!H147*Inittialize!$F$12+Stand!H138*Inittialize!$F$3)*2</f>
        <v>-1.096976306643797</v>
      </c>
      <c r="I137">
        <f>SUM(Stand!I139*Inittialize!$F$4+Stand!I140*Inittialize!$F$5+Stand!I141*Inittialize!$F$6+Stand!I142*Inittialize!$F$7+Stand!I143*Inittialize!$F$8+Stand!I144*Inittialize!$F$9+Stand!I145*Inittialize!$F$10+Stand!I146*Inittialize!$F$11+Stand!I147*Inittialize!$F$12+Stand!I138*Inittialize!$F$3)*2</f>
        <v>-1.1392862890595978</v>
      </c>
      <c r="J137">
        <f>SUM(Stand!J139*Inittialize!$F$4+Stand!J140*Inittialize!$F$5+Stand!J141*Inittialize!$F$6+Stand!J142*Inittialize!$F$7+Stand!J143*Inittialize!$F$8+Stand!J144*Inittialize!$F$9+Stand!J145*Inittialize!$F$10+Stand!J146*Inittialize!$F$11+Stand!J147*Inittialize!$F$12+Stand!J138*Inittialize!$F$3)*2</f>
        <v>-1.188912903526653</v>
      </c>
      <c r="K137">
        <f>SUM(Stand!K139*Inittialize!$F$4+Stand!K140*Inittialize!$F$5+Stand!K141*Inittialize!$F$6+Stand!K142*Inittialize!$F$7+Stand!K143*Inittialize!$F$8+Stand!K144*Inittialize!$F$9+Stand!K145*Inittialize!$F$10+Stand!K146*Inittialize!$F$11+Stand!K147*Inittialize!$F$12+Stand!K138*Inittialize!$F$3)*2</f>
        <v>-1.2476428407064986</v>
      </c>
    </row>
    <row r="138" spans="1:11" x14ac:dyDescent="0.3">
      <c r="A138">
        <v>13</v>
      </c>
      <c r="B138">
        <f>SUM(Stand!B140*Inittialize!$F$4+Stand!B141*Inittialize!$F$5+Stand!B142*Inittialize!$F$6+Stand!B143*Inittialize!$F$7+Stand!B144*Inittialize!$F$8+Stand!B145*Inittialize!$F$9+Stand!B146*Inittialize!$F$10+Stand!B147*Inittialize!$F$11+Stand!B148*Inittialize!$F$12+Stand!B139*Inittialize!$F$3)*2</f>
        <v>-1.2831457992863802</v>
      </c>
      <c r="C138">
        <f>SUM(Stand!C140*Inittialize!$F$4+Stand!C141*Inittialize!$F$5+Stand!C142*Inittialize!$F$6+Stand!C143*Inittialize!$F$7+Stand!C144*Inittialize!$F$8+Stand!C145*Inittialize!$F$9+Stand!C146*Inittialize!$F$10+Stand!C147*Inittialize!$F$11+Stand!C148*Inittialize!$F$12+Stand!C139*Inittialize!$F$3)*2</f>
        <v>-1.1602152168647202</v>
      </c>
      <c r="D138">
        <f>SUM(Stand!D140*Inittialize!$F$4+Stand!D141*Inittialize!$F$5+Stand!D142*Inittialize!$F$6+Stand!D143*Inittialize!$F$7+Stand!D144*Inittialize!$F$8+Stand!D145*Inittialize!$F$9+Stand!D146*Inittialize!$F$10+Stand!D147*Inittialize!$F$11+Stand!D148*Inittialize!$F$12+Stand!D139*Inittialize!$F$3)*2</f>
        <v>-1.1545469569177869</v>
      </c>
      <c r="E138">
        <f>SUM(Stand!E140*Inittialize!$F$4+Stand!E141*Inittialize!$F$5+Stand!E142*Inittialize!$F$6+Stand!E143*Inittialize!$F$7+Stand!E144*Inittialize!$F$8+Stand!E145*Inittialize!$F$9+Stand!E146*Inittialize!$F$10+Stand!E147*Inittialize!$F$11+Stand!E148*Inittialize!$F$12+Stand!E139*Inittialize!$F$3)*2</f>
        <v>-1.1486496904481309</v>
      </c>
      <c r="F138">
        <f>SUM(Stand!F140*Inittialize!$F$4+Stand!F141*Inittialize!$F$5+Stand!F142*Inittialize!$F$6+Stand!F143*Inittialize!$F$7+Stand!F144*Inittialize!$F$8+Stand!F145*Inittialize!$F$9+Stand!F146*Inittialize!$F$10+Stand!F147*Inittialize!$F$11+Stand!F148*Inittialize!$F$12+Stand!F139*Inittialize!$F$3)*2</f>
        <v>-1.1435702309922202</v>
      </c>
      <c r="G138">
        <f>SUM(Stand!G140*Inittialize!$F$4+Stand!G141*Inittialize!$F$5+Stand!G142*Inittialize!$F$6+Stand!G143*Inittialize!$F$7+Stand!G144*Inittialize!$F$8+Stand!G145*Inittialize!$F$9+Stand!G146*Inittialize!$F$10+Stand!G147*Inittialize!$F$11+Stand!G148*Inittialize!$F$12+Stand!G139*Inittialize!$F$3)*2</f>
        <v>-1.1254961385907944</v>
      </c>
      <c r="H138">
        <f>SUM(Stand!H140*Inittialize!$F$4+Stand!H141*Inittialize!$F$5+Stand!H142*Inittialize!$F$6+Stand!H143*Inittialize!$F$7+Stand!H144*Inittialize!$F$8+Stand!H145*Inittialize!$F$9+Stand!H146*Inittialize!$F$10+Stand!H147*Inittialize!$F$11+Stand!H148*Inittialize!$F$12+Stand!H139*Inittialize!$F$3)*2</f>
        <v>-1.096976306643797</v>
      </c>
      <c r="I138">
        <f>SUM(Stand!I140*Inittialize!$F$4+Stand!I141*Inittialize!$F$5+Stand!I142*Inittialize!$F$6+Stand!I143*Inittialize!$F$7+Stand!I144*Inittialize!$F$8+Stand!I145*Inittialize!$F$9+Stand!I146*Inittialize!$F$10+Stand!I147*Inittialize!$F$11+Stand!I148*Inittialize!$F$12+Stand!I139*Inittialize!$F$3)*2</f>
        <v>-1.1392862890595978</v>
      </c>
      <c r="J138">
        <f>SUM(Stand!J140*Inittialize!$F$4+Stand!J141*Inittialize!$F$5+Stand!J142*Inittialize!$F$6+Stand!J143*Inittialize!$F$7+Stand!J144*Inittialize!$F$8+Stand!J145*Inittialize!$F$9+Stand!J146*Inittialize!$F$10+Stand!J147*Inittialize!$F$11+Stand!J148*Inittialize!$F$12+Stand!J139*Inittialize!$F$3)*2</f>
        <v>-1.188912903526653</v>
      </c>
      <c r="K138">
        <f>SUM(Stand!K140*Inittialize!$F$4+Stand!K141*Inittialize!$F$5+Stand!K142*Inittialize!$F$6+Stand!K143*Inittialize!$F$7+Stand!K144*Inittialize!$F$8+Stand!K145*Inittialize!$F$9+Stand!K146*Inittialize!$F$10+Stand!K147*Inittialize!$F$11+Stand!K148*Inittialize!$F$12+Stand!K139*Inittialize!$F$3)*2</f>
        <v>-1.2476428407064986</v>
      </c>
    </row>
    <row r="139" spans="1:11" x14ac:dyDescent="0.3">
      <c r="A139">
        <v>14</v>
      </c>
      <c r="B139">
        <f>SUM(Stand!B141*Inittialize!$F$4+Stand!B142*Inittialize!$F$5+Stand!B143*Inittialize!$F$6+Stand!B144*Inittialize!$F$7+Stand!B145*Inittialize!$F$8+Stand!B146*Inittialize!$F$9+Stand!B147*Inittialize!$F$10+Stand!B148*Inittialize!$F$11+Stand!B149*Inittialize!$F$12+Stand!B140*Inittialize!$F$3)*2</f>
        <v>-1.2831457992863802</v>
      </c>
      <c r="C139">
        <f>SUM(Stand!C141*Inittialize!$F$4+Stand!C142*Inittialize!$F$5+Stand!C143*Inittialize!$F$6+Stand!C144*Inittialize!$F$7+Stand!C145*Inittialize!$F$8+Stand!C146*Inittialize!$F$9+Stand!C147*Inittialize!$F$10+Stand!C148*Inittialize!$F$11+Stand!C149*Inittialize!$F$12+Stand!C140*Inittialize!$F$3)*2</f>
        <v>-1.1602152168647202</v>
      </c>
      <c r="D139">
        <f>SUM(Stand!D141*Inittialize!$F$4+Stand!D142*Inittialize!$F$5+Stand!D143*Inittialize!$F$6+Stand!D144*Inittialize!$F$7+Stand!D145*Inittialize!$F$8+Stand!D146*Inittialize!$F$9+Stand!D147*Inittialize!$F$10+Stand!D148*Inittialize!$F$11+Stand!D149*Inittialize!$F$12+Stand!D140*Inittialize!$F$3)*2</f>
        <v>-1.1545469569177869</v>
      </c>
      <c r="E139">
        <f>SUM(Stand!E141*Inittialize!$F$4+Stand!E142*Inittialize!$F$5+Stand!E143*Inittialize!$F$6+Stand!E144*Inittialize!$F$7+Stand!E145*Inittialize!$F$8+Stand!E146*Inittialize!$F$9+Stand!E147*Inittialize!$F$10+Stand!E148*Inittialize!$F$11+Stand!E149*Inittialize!$F$12+Stand!E140*Inittialize!$F$3)*2</f>
        <v>-1.1486496904481309</v>
      </c>
      <c r="F139">
        <f>SUM(Stand!F141*Inittialize!$F$4+Stand!F142*Inittialize!$F$5+Stand!F143*Inittialize!$F$6+Stand!F144*Inittialize!$F$7+Stand!F145*Inittialize!$F$8+Stand!F146*Inittialize!$F$9+Stand!F147*Inittialize!$F$10+Stand!F148*Inittialize!$F$11+Stand!F149*Inittialize!$F$12+Stand!F140*Inittialize!$F$3)*2</f>
        <v>-1.14357023099222</v>
      </c>
      <c r="G139">
        <f>SUM(Stand!G141*Inittialize!$F$4+Stand!G142*Inittialize!$F$5+Stand!G143*Inittialize!$F$6+Stand!G144*Inittialize!$F$7+Stand!G145*Inittialize!$F$8+Stand!G146*Inittialize!$F$9+Stand!G147*Inittialize!$F$10+Stand!G148*Inittialize!$F$11+Stand!G149*Inittialize!$F$12+Stand!G140*Inittialize!$F$3)*2</f>
        <v>-1.1254961385907944</v>
      </c>
      <c r="H139">
        <f>SUM(Stand!H141*Inittialize!$F$4+Stand!H142*Inittialize!$F$5+Stand!H143*Inittialize!$F$6+Stand!H144*Inittialize!$F$7+Stand!H145*Inittialize!$F$8+Stand!H146*Inittialize!$F$9+Stand!H147*Inittialize!$F$10+Stand!H148*Inittialize!$F$11+Stand!H149*Inittialize!$F$12+Stand!H140*Inittialize!$F$3)*2</f>
        <v>-1.096976306643797</v>
      </c>
      <c r="I139">
        <f>SUM(Stand!I141*Inittialize!$F$4+Stand!I142*Inittialize!$F$5+Stand!I143*Inittialize!$F$6+Stand!I144*Inittialize!$F$7+Stand!I145*Inittialize!$F$8+Stand!I146*Inittialize!$F$9+Stand!I147*Inittialize!$F$10+Stand!I148*Inittialize!$F$11+Stand!I149*Inittialize!$F$12+Stand!I140*Inittialize!$F$3)*2</f>
        <v>-1.1392862890595978</v>
      </c>
      <c r="J139">
        <f>SUM(Stand!J141*Inittialize!$F$4+Stand!J142*Inittialize!$F$5+Stand!J143*Inittialize!$F$6+Stand!J144*Inittialize!$F$7+Stand!J145*Inittialize!$F$8+Stand!J146*Inittialize!$F$9+Stand!J147*Inittialize!$F$10+Stand!J148*Inittialize!$F$11+Stand!J149*Inittialize!$F$12+Stand!J140*Inittialize!$F$3)*2</f>
        <v>-1.188912903526653</v>
      </c>
      <c r="K139">
        <f>SUM(Stand!K141*Inittialize!$F$4+Stand!K142*Inittialize!$F$5+Stand!K143*Inittialize!$F$6+Stand!K144*Inittialize!$F$7+Stand!K145*Inittialize!$F$8+Stand!K146*Inittialize!$F$9+Stand!K147*Inittialize!$F$10+Stand!K148*Inittialize!$F$11+Stand!K149*Inittialize!$F$12+Stand!K140*Inittialize!$F$3)*2</f>
        <v>-1.2476428407064986</v>
      </c>
    </row>
    <row r="140" spans="1:11" x14ac:dyDescent="0.3">
      <c r="A140">
        <v>15</v>
      </c>
      <c r="B140">
        <f>SUM(Stand!B142*Inittialize!$F$4+Stand!B143*Inittialize!$F$5+Stand!B144*Inittialize!$F$6+Stand!B145*Inittialize!$F$7+Stand!B146*Inittialize!$F$8+Stand!B147*Inittialize!$F$9+Stand!B148*Inittialize!$F$10+Stand!B149*Inittialize!$F$11+Stand!B150*Inittialize!$F$12+Stand!B141*Inittialize!$F$3)*2</f>
        <v>-1.2831457992863802</v>
      </c>
      <c r="C140">
        <f>SUM(Stand!C142*Inittialize!$F$4+Stand!C143*Inittialize!$F$5+Stand!C144*Inittialize!$F$6+Stand!C145*Inittialize!$F$7+Stand!C146*Inittialize!$F$8+Stand!C147*Inittialize!$F$9+Stand!C148*Inittialize!$F$10+Stand!C149*Inittialize!$F$11+Stand!C150*Inittialize!$F$12+Stand!C141*Inittialize!$F$3)*2</f>
        <v>-1.1602152168647202</v>
      </c>
      <c r="D140">
        <f>SUM(Stand!D142*Inittialize!$F$4+Stand!D143*Inittialize!$F$5+Stand!D144*Inittialize!$F$6+Stand!D145*Inittialize!$F$7+Stand!D146*Inittialize!$F$8+Stand!D147*Inittialize!$F$9+Stand!D148*Inittialize!$F$10+Stand!D149*Inittialize!$F$11+Stand!D150*Inittialize!$F$12+Stand!D141*Inittialize!$F$3)*2</f>
        <v>-1.1545469569177869</v>
      </c>
      <c r="E140">
        <f>SUM(Stand!E142*Inittialize!$F$4+Stand!E143*Inittialize!$F$5+Stand!E144*Inittialize!$F$6+Stand!E145*Inittialize!$F$7+Stand!E146*Inittialize!$F$8+Stand!E147*Inittialize!$F$9+Stand!E148*Inittialize!$F$10+Stand!E149*Inittialize!$F$11+Stand!E150*Inittialize!$F$12+Stand!E141*Inittialize!$F$3)*2</f>
        <v>-1.1486496904481309</v>
      </c>
      <c r="F140">
        <f>SUM(Stand!F142*Inittialize!$F$4+Stand!F143*Inittialize!$F$5+Stand!F144*Inittialize!$F$6+Stand!F145*Inittialize!$F$7+Stand!F146*Inittialize!$F$8+Stand!F147*Inittialize!$F$9+Stand!F148*Inittialize!$F$10+Stand!F149*Inittialize!$F$11+Stand!F150*Inittialize!$F$12+Stand!F141*Inittialize!$F$3)*2</f>
        <v>-1.14357023099222</v>
      </c>
      <c r="G140">
        <f>SUM(Stand!G142*Inittialize!$F$4+Stand!G143*Inittialize!$F$5+Stand!G144*Inittialize!$F$6+Stand!G145*Inittialize!$F$7+Stand!G146*Inittialize!$F$8+Stand!G147*Inittialize!$F$9+Stand!G148*Inittialize!$F$10+Stand!G149*Inittialize!$F$11+Stand!G150*Inittialize!$F$12+Stand!G141*Inittialize!$F$3)*2</f>
        <v>-1.1254961385907944</v>
      </c>
      <c r="H140">
        <f>SUM(Stand!H142*Inittialize!$F$4+Stand!H143*Inittialize!$F$5+Stand!H144*Inittialize!$F$6+Stand!H145*Inittialize!$F$7+Stand!H146*Inittialize!$F$8+Stand!H147*Inittialize!$F$9+Stand!H148*Inittialize!$F$10+Stand!H149*Inittialize!$F$11+Stand!H150*Inittialize!$F$12+Stand!H141*Inittialize!$F$3)*2</f>
        <v>-1.096976306643797</v>
      </c>
      <c r="I140">
        <f>SUM(Stand!I142*Inittialize!$F$4+Stand!I143*Inittialize!$F$5+Stand!I144*Inittialize!$F$6+Stand!I145*Inittialize!$F$7+Stand!I146*Inittialize!$F$8+Stand!I147*Inittialize!$F$9+Stand!I148*Inittialize!$F$10+Stand!I149*Inittialize!$F$11+Stand!I150*Inittialize!$F$12+Stand!I141*Inittialize!$F$3)*2</f>
        <v>-1.1392862890595978</v>
      </c>
      <c r="J140">
        <f>SUM(Stand!J142*Inittialize!$F$4+Stand!J143*Inittialize!$F$5+Stand!J144*Inittialize!$F$6+Stand!J145*Inittialize!$F$7+Stand!J146*Inittialize!$F$8+Stand!J147*Inittialize!$F$9+Stand!J148*Inittialize!$F$10+Stand!J149*Inittialize!$F$11+Stand!J150*Inittialize!$F$12+Stand!J141*Inittialize!$F$3)*2</f>
        <v>-1.188912903526653</v>
      </c>
      <c r="K140">
        <f>SUM(Stand!K142*Inittialize!$F$4+Stand!K143*Inittialize!$F$5+Stand!K144*Inittialize!$F$6+Stand!K145*Inittialize!$F$7+Stand!K146*Inittialize!$F$8+Stand!K147*Inittialize!$F$9+Stand!K148*Inittialize!$F$10+Stand!K149*Inittialize!$F$11+Stand!K150*Inittialize!$F$12+Stand!K141*Inittialize!$F$3)*2</f>
        <v>-1.2476428407064986</v>
      </c>
    </row>
    <row r="141" spans="1:11" x14ac:dyDescent="0.3">
      <c r="A141">
        <v>16</v>
      </c>
      <c r="B141">
        <f>SUM(Stand!B143*Inittialize!$F$4+Stand!B144*Inittialize!$F$5+Stand!B145*Inittialize!$F$6+Stand!B146*Inittialize!$F$7+Stand!B147*Inittialize!$F$8+Stand!B148*Inittialize!$F$9+Stand!B149*Inittialize!$F$10+Stand!B150*Inittialize!$F$11+Stand!B151*Inittialize!$F$12+Stand!B142*Inittialize!$F$3)*2</f>
        <v>-1.2831457992863802</v>
      </c>
      <c r="C141">
        <f>SUM(Stand!C143*Inittialize!$F$4+Stand!C144*Inittialize!$F$5+Stand!C145*Inittialize!$F$6+Stand!C146*Inittialize!$F$7+Stand!C147*Inittialize!$F$8+Stand!C148*Inittialize!$F$9+Stand!C149*Inittialize!$F$10+Stand!C150*Inittialize!$F$11+Stand!C151*Inittialize!$F$12+Stand!C142*Inittialize!$F$3)*2</f>
        <v>-1.16021521686472</v>
      </c>
      <c r="D141">
        <f>SUM(Stand!D143*Inittialize!$F$4+Stand!D144*Inittialize!$F$5+Stand!D145*Inittialize!$F$6+Stand!D146*Inittialize!$F$7+Stand!D147*Inittialize!$F$8+Stand!D148*Inittialize!$F$9+Stand!D149*Inittialize!$F$10+Stand!D150*Inittialize!$F$11+Stand!D151*Inittialize!$F$12+Stand!D142*Inittialize!$F$3)*2</f>
        <v>-1.1545469569177869</v>
      </c>
      <c r="E141">
        <f>SUM(Stand!E143*Inittialize!$F$4+Stand!E144*Inittialize!$F$5+Stand!E145*Inittialize!$F$6+Stand!E146*Inittialize!$F$7+Stand!E147*Inittialize!$F$8+Stand!E148*Inittialize!$F$9+Stand!E149*Inittialize!$F$10+Stand!E150*Inittialize!$F$11+Stand!E151*Inittialize!$F$12+Stand!E142*Inittialize!$F$3)*2</f>
        <v>-1.1486496904481309</v>
      </c>
      <c r="F141">
        <f>SUM(Stand!F143*Inittialize!$F$4+Stand!F144*Inittialize!$F$5+Stand!F145*Inittialize!$F$6+Stand!F146*Inittialize!$F$7+Stand!F147*Inittialize!$F$8+Stand!F148*Inittialize!$F$9+Stand!F149*Inittialize!$F$10+Stand!F150*Inittialize!$F$11+Stand!F151*Inittialize!$F$12+Stand!F142*Inittialize!$F$3)*2</f>
        <v>-1.14357023099222</v>
      </c>
      <c r="G141">
        <f>SUM(Stand!G143*Inittialize!$F$4+Stand!G144*Inittialize!$F$5+Stand!G145*Inittialize!$F$6+Stand!G146*Inittialize!$F$7+Stand!G147*Inittialize!$F$8+Stand!G148*Inittialize!$F$9+Stand!G149*Inittialize!$F$10+Stand!G150*Inittialize!$F$11+Stand!G151*Inittialize!$F$12+Stand!G142*Inittialize!$F$3)*2</f>
        <v>-1.1254961385907944</v>
      </c>
      <c r="H141">
        <f>SUM(Stand!H143*Inittialize!$F$4+Stand!H144*Inittialize!$F$5+Stand!H145*Inittialize!$F$6+Stand!H146*Inittialize!$F$7+Stand!H147*Inittialize!$F$8+Stand!H148*Inittialize!$F$9+Stand!H149*Inittialize!$F$10+Stand!H150*Inittialize!$F$11+Stand!H151*Inittialize!$F$12+Stand!H142*Inittialize!$F$3)*2</f>
        <v>-1.096976306643797</v>
      </c>
      <c r="I141">
        <f>SUM(Stand!I143*Inittialize!$F$4+Stand!I144*Inittialize!$F$5+Stand!I145*Inittialize!$F$6+Stand!I146*Inittialize!$F$7+Stand!I147*Inittialize!$F$8+Stand!I148*Inittialize!$F$9+Stand!I149*Inittialize!$F$10+Stand!I150*Inittialize!$F$11+Stand!I151*Inittialize!$F$12+Stand!I142*Inittialize!$F$3)*2</f>
        <v>-1.1392862890595978</v>
      </c>
      <c r="J141">
        <f>SUM(Stand!J143*Inittialize!$F$4+Stand!J144*Inittialize!$F$5+Stand!J145*Inittialize!$F$6+Stand!J146*Inittialize!$F$7+Stand!J147*Inittialize!$F$8+Stand!J148*Inittialize!$F$9+Stand!J149*Inittialize!$F$10+Stand!J150*Inittialize!$F$11+Stand!J151*Inittialize!$F$12+Stand!J142*Inittialize!$F$3)*2</f>
        <v>-1.188912903526653</v>
      </c>
      <c r="K141">
        <f>SUM(Stand!K143*Inittialize!$F$4+Stand!K144*Inittialize!$F$5+Stand!K145*Inittialize!$F$6+Stand!K146*Inittialize!$F$7+Stand!K147*Inittialize!$F$8+Stand!K148*Inittialize!$F$9+Stand!K149*Inittialize!$F$10+Stand!K150*Inittialize!$F$11+Stand!K151*Inittialize!$F$12+Stand!K142*Inittialize!$F$3)*2</f>
        <v>-1.2476428407064986</v>
      </c>
    </row>
    <row r="142" spans="1:11" x14ac:dyDescent="0.3">
      <c r="A142">
        <v>17</v>
      </c>
      <c r="B142">
        <f>SUM(Stand!B144*Inittialize!$F$4+Stand!B145*Inittialize!$F$5+Stand!B146*Inittialize!$F$6+Stand!B147*Inittialize!$F$7+Stand!B148*Inittialize!$F$8+Stand!B149*Inittialize!$F$9+Stand!B150*Inittialize!$F$10+Stand!B151*Inittialize!$F$11+Stand!B152*Inittialize!$F$12+Stand!B143*Inittialize!$F$3)*2</f>
        <v>-1.2317191815067121</v>
      </c>
      <c r="C142">
        <f>SUM(Stand!C144*Inittialize!$F$4+Stand!C145*Inittialize!$F$5+Stand!C146*Inittialize!$F$6+Stand!C147*Inittialize!$F$7+Stand!C148*Inittialize!$F$8+Stand!C149*Inittialize!$F$9+Stand!C150*Inittialize!$F$10+Stand!C151*Inittialize!$F$11+Stand!C152*Inittialize!$F$12+Stand!C143*Inittialize!$F$3)*2</f>
        <v>-1.0303806633391521</v>
      </c>
      <c r="D142">
        <f>SUM(Stand!D144*Inittialize!$F$4+Stand!D145*Inittialize!$F$5+Stand!D146*Inittialize!$F$6+Stand!D147*Inittialize!$F$7+Stand!D148*Inittialize!$F$8+Stand!D149*Inittialize!$F$9+Stand!D150*Inittialize!$F$10+Stand!D151*Inittialize!$F$11+Stand!D152*Inittialize!$F$12+Stand!D143*Inittialize!$F$3)*2</f>
        <v>-1.0175624354213635</v>
      </c>
      <c r="E142">
        <f>SUM(Stand!E144*Inittialize!$F$4+Stand!E145*Inittialize!$F$5+Stand!E146*Inittialize!$F$6+Stand!E147*Inittialize!$F$7+Stand!E148*Inittialize!$F$8+Stand!E149*Inittialize!$F$9+Stand!E150*Inittialize!$F$10+Stand!E151*Inittialize!$F$11+Stand!E152*Inittialize!$F$12+Stand!E143*Inittialize!$F$3)*2</f>
        <v>-1.0042577959553116</v>
      </c>
      <c r="F142">
        <f>SUM(Stand!F144*Inittialize!$F$4+Stand!F145*Inittialize!$F$5+Stand!F146*Inittialize!$F$6+Stand!F147*Inittialize!$F$7+Stand!F148*Inittialize!$F$8+Stand!F149*Inittialize!$F$9+Stand!F150*Inittialize!$F$10+Stand!F151*Inittialize!$F$11+Stand!F152*Inittialize!$F$12+Stand!F143*Inittialize!$F$3)*2</f>
        <v>-0.99285674872985985</v>
      </c>
      <c r="G142">
        <f>SUM(Stand!G144*Inittialize!$F$4+Stand!G145*Inittialize!$F$5+Stand!G146*Inittialize!$F$6+Stand!G147*Inittialize!$F$7+Stand!G148*Inittialize!$F$8+Stand!G149*Inittialize!$F$9+Stand!G150*Inittialize!$F$10+Stand!G151*Inittialize!$F$11+Stand!G152*Inittialize!$F$12+Stand!G143*Inittialize!$F$3)*2</f>
        <v>-0.95173632691203536</v>
      </c>
      <c r="H142">
        <f>SUM(Stand!H144*Inittialize!$F$4+Stand!H145*Inittialize!$F$5+Stand!H146*Inittialize!$F$6+Stand!H147*Inittialize!$F$7+Stand!H148*Inittialize!$F$8+Stand!H149*Inittialize!$F$9+Stand!H150*Inittialize!$F$10+Stand!H151*Inittialize!$F$11+Stand!H152*Inittialize!$F$12+Stand!H143*Inittialize!$F$3)*2</f>
        <v>-0.90369806408776343</v>
      </c>
      <c r="I142">
        <f>SUM(Stand!I144*Inittialize!$F$4+Stand!I145*Inittialize!$F$5+Stand!I146*Inittialize!$F$6+Stand!I147*Inittialize!$F$7+Stand!I148*Inittialize!$F$8+Stand!I149*Inittialize!$F$9+Stand!I150*Inittialize!$F$10+Stand!I151*Inittialize!$F$11+Stand!I152*Inittialize!$F$12+Stand!I143*Inittialize!$F$3)*2</f>
        <v>-1.0648868844060613</v>
      </c>
      <c r="J142">
        <f>SUM(Stand!J144*Inittialize!$F$4+Stand!J145*Inittialize!$F$5+Stand!J146*Inittialize!$F$6+Stand!J147*Inittialize!$F$7+Stand!J148*Inittialize!$F$8+Stand!J149*Inittialize!$F$9+Stand!J150*Inittialize!$F$10+Stand!J151*Inittialize!$F$11+Stand!J152*Inittialize!$F$12+Stand!J143*Inittialize!$F$3)*2</f>
        <v>-1.1259998923100507</v>
      </c>
      <c r="K142">
        <f>SUM(Stand!K144*Inittialize!$F$4+Stand!K145*Inittialize!$F$5+Stand!K146*Inittialize!$F$6+Stand!K147*Inittialize!$F$7+Stand!K148*Inittialize!$F$8+Stand!K149*Inittialize!$F$9+Stand!K150*Inittialize!$F$10+Stand!K151*Inittialize!$F$11+Stand!K152*Inittialize!$F$12+Stand!K143*Inittialize!$F$3)*2</f>
        <v>-1.1962162229268303</v>
      </c>
    </row>
    <row r="143" spans="1:11" x14ac:dyDescent="0.3">
      <c r="A143">
        <v>18</v>
      </c>
      <c r="B143">
        <f>SUM(Stand!B145*Inittialize!$F$4+Stand!B146*Inittialize!$F$5+Stand!B147*Inittialize!$F$6+Stand!B148*Inittialize!$F$7+Stand!B149*Inittialize!$F$8+Stand!B150*Inittialize!$F$9+Stand!B151*Inittialize!$F$10+Stand!B152*Inittialize!$F$11+Stand!B153*Inittialize!$F$12+Stand!B144*Inittialize!$F$3)*2</f>
        <v>-1.1802925637270441</v>
      </c>
      <c r="C143">
        <f>SUM(Stand!C145*Inittialize!$F$4+Stand!C146*Inittialize!$F$5+Stand!C147*Inittialize!$F$6+Stand!C148*Inittialize!$F$7+Stand!C149*Inittialize!$F$8+Stand!C150*Inittialize!$F$9+Stand!C151*Inittialize!$F$10+Stand!C152*Inittialize!$F$11+Stand!C153*Inittialize!$F$12+Stand!C144*Inittialize!$F$3)*2</f>
        <v>-0.96811573239698545</v>
      </c>
      <c r="D143">
        <f>SUM(Stand!D145*Inittialize!$F$4+Stand!D146*Inittialize!$F$5+Stand!D147*Inittialize!$F$6+Stand!D148*Inittialize!$F$7+Stand!D149*Inittialize!$F$8+Stand!D150*Inittialize!$F$9+Stand!D151*Inittialize!$F$10+Stand!D152*Inittialize!$F$11+Stand!D153*Inittialize!$F$12+Stand!D144*Inittialize!$F$3)*2</f>
        <v>-0.95733982321148137</v>
      </c>
      <c r="E143">
        <f>SUM(Stand!E145*Inittialize!$F$4+Stand!E146*Inittialize!$F$5+Stand!E147*Inittialize!$F$6+Stand!E148*Inittialize!$F$7+Stand!E149*Inittialize!$F$8+Stand!E150*Inittialize!$F$9+Stand!E151*Inittialize!$F$10+Stand!E152*Inittialize!$F$11+Stand!E153*Inittialize!$F$12+Stand!E144*Inittialize!$F$3)*2</f>
        <v>-0.94613253080460236</v>
      </c>
      <c r="F143">
        <f>SUM(Stand!F145*Inittialize!$F$4+Stand!F146*Inittialize!$F$5+Stand!F147*Inittialize!$F$6+Stand!F148*Inittialize!$F$7+Stand!F149*Inittialize!$F$8+Stand!F150*Inittialize!$F$9+Stand!F151*Inittialize!$F$10+Stand!F152*Inittialize!$F$11+Stand!F153*Inittialize!$F$12+Stand!F144*Inittialize!$F$3)*2</f>
        <v>-0.93643307860499025</v>
      </c>
      <c r="G143">
        <f>SUM(Stand!G145*Inittialize!$F$4+Stand!G146*Inittialize!$F$5+Stand!G147*Inittialize!$F$6+Stand!G148*Inittialize!$F$7+Stand!G149*Inittialize!$F$8+Stand!G150*Inittialize!$F$9+Stand!G151*Inittialize!$F$10+Stand!G152*Inittialize!$F$11+Stand!G153*Inittialize!$F$12+Stand!G144*Inittialize!$F$3)*2</f>
        <v>-0.90269021358732282</v>
      </c>
      <c r="H143">
        <f>SUM(Stand!H145*Inittialize!$F$4+Stand!H146*Inittialize!$F$5+Stand!H147*Inittialize!$F$6+Stand!H148*Inittialize!$F$7+Stand!H149*Inittialize!$F$8+Stand!H150*Inittialize!$F$9+Stand!H151*Inittialize!$F$10+Stand!H152*Inittialize!$F$11+Stand!H153*Inittialize!$F$12+Stand!H144*Inittialize!$F$3)*2</f>
        <v>-0.84009946576852912</v>
      </c>
      <c r="I143">
        <f>SUM(Stand!I145*Inittialize!$F$4+Stand!I146*Inittialize!$F$5+Stand!I147*Inittialize!$F$6+Stand!I148*Inittialize!$F$7+Stand!I149*Inittialize!$F$8+Stand!I150*Inittialize!$F$9+Stand!I151*Inittialize!$F$10+Stand!I152*Inittialize!$F$11+Stand!I153*Inittialize!$F$12+Stand!I144*Inittialize!$F$3)*2</f>
        <v>-0.89903960353603019</v>
      </c>
      <c r="J143">
        <f>SUM(Stand!J145*Inittialize!$F$4+Stand!J146*Inittialize!$F$5+Stand!J147*Inittialize!$F$6+Stand!J148*Inittialize!$F$7+Stand!J149*Inittialize!$F$8+Stand!J150*Inittialize!$F$9+Stand!J151*Inittialize!$F$10+Stand!J152*Inittialize!$F$11+Stand!J153*Inittialize!$F$12+Stand!J144*Inittialize!$F$3)*2</f>
        <v>-1.0706173808550237</v>
      </c>
      <c r="K143">
        <f>SUM(Stand!K145*Inittialize!$F$4+Stand!K146*Inittialize!$F$5+Stand!K147*Inittialize!$F$6+Stand!K148*Inittialize!$F$7+Stand!K149*Inittialize!$F$8+Stand!K150*Inittialize!$F$9+Stand!K151*Inittialize!$F$10+Stand!K152*Inittialize!$F$11+Stand!K153*Inittialize!$F$12+Stand!K144*Inittialize!$F$3)*2</f>
        <v>-1.1447896051471624</v>
      </c>
    </row>
    <row r="144" spans="1:11" x14ac:dyDescent="0.3">
      <c r="A144">
        <v>19</v>
      </c>
      <c r="B144">
        <f>SUM(Stand!B146*Inittialize!$F$4+Stand!B147*Inittialize!$F$5+Stand!B148*Inittialize!$F$6+Stand!B149*Inittialize!$F$7+Stand!B150*Inittialize!$F$8+Stand!B151*Inittialize!$F$9+Stand!B152*Inittialize!$F$10+Stand!B153*Inittialize!$F$11+Stand!B154*Inittialize!$F$12+Stand!B145*Inittialize!$F$3)*2</f>
        <v>-1.128865945947376</v>
      </c>
      <c r="C144">
        <f>SUM(Stand!C146*Inittialize!$F$4+Stand!C147*Inittialize!$F$5+Stand!C148*Inittialize!$F$6+Stand!C149*Inittialize!$F$7+Stand!C150*Inittialize!$F$8+Stand!C151*Inittialize!$F$9+Stand!C152*Inittialize!$F$10+Stand!C153*Inittialize!$F$11+Stand!C154*Inittialize!$F$12+Stand!C145*Inittialize!$F$3)*2</f>
        <v>-0.90827476312390476</v>
      </c>
      <c r="D144">
        <f>SUM(Stand!D146*Inittialize!$F$4+Stand!D147*Inittialize!$F$5+Stand!D148*Inittialize!$F$6+Stand!D149*Inittialize!$F$7+Stand!D150*Inittialize!$F$8+Stand!D151*Inittialize!$F$9+Stand!D152*Inittialize!$F$10+Stand!D153*Inittialize!$F$11+Stand!D154*Inittialize!$F$12+Stand!D145*Inittialize!$F$3)*2</f>
        <v>-0.89937957522607948</v>
      </c>
      <c r="E144">
        <f>SUM(Stand!E146*Inittialize!$F$4+Stand!E147*Inittialize!$F$5+Stand!E148*Inittialize!$F$6+Stand!E149*Inittialize!$F$7+Stand!E150*Inittialize!$F$8+Stand!E151*Inittialize!$F$9+Stand!E152*Inittialize!$F$10+Stand!E153*Inittialize!$F$11+Stand!E154*Inittialize!$F$12+Stand!E145*Inittialize!$F$3)*2</f>
        <v>-0.89010803243376801</v>
      </c>
      <c r="F144">
        <f>SUM(Stand!F146*Inittialize!$F$4+Stand!F147*Inittialize!$F$5+Stand!F148*Inittialize!$F$6+Stand!F149*Inittialize!$F$7+Stand!F150*Inittialize!$F$8+Stand!F151*Inittialize!$F$9+Stand!F152*Inittialize!$F$10+Stand!F153*Inittialize!$F$11+Stand!F154*Inittialize!$F$12+Stand!F145*Inittialize!$F$3)*2</f>
        <v>-0.88211017525999524</v>
      </c>
      <c r="G144">
        <f>SUM(Stand!G146*Inittialize!$F$4+Stand!G147*Inittialize!$F$5+Stand!G148*Inittialize!$F$6+Stand!G149*Inittialize!$F$7+Stand!G150*Inittialize!$F$8+Stand!G151*Inittialize!$F$9+Stand!G152*Inittialize!$F$10+Stand!G153*Inittialize!$F$11+Stand!G154*Inittialize!$F$12+Stand!G145*Inittialize!$F$3)*2</f>
        <v>-0.85364410026261051</v>
      </c>
      <c r="H144">
        <f>SUM(Stand!H146*Inittialize!$F$4+Stand!H147*Inittialize!$F$5+Stand!H148*Inittialize!$F$6+Stand!H149*Inittialize!$F$7+Stand!H150*Inittialize!$F$8+Stand!H151*Inittialize!$F$9+Stand!H152*Inittialize!$F$10+Stand!H153*Inittialize!$F$11+Stand!H154*Inittialize!$F$12+Stand!H145*Inittialize!$F$3)*2</f>
        <v>-0.8038108355876652</v>
      </c>
      <c r="I144">
        <f>SUM(Stand!I146*Inittialize!$F$4+Stand!I147*Inittialize!$F$5+Stand!I148*Inittialize!$F$6+Stand!I149*Inittialize!$F$7+Stand!I150*Inittialize!$F$8+Stand!I151*Inittialize!$F$9+Stand!I152*Inittialize!$F$10+Stand!I153*Inittialize!$F$11+Stand!I154*Inittialize!$F$12+Stand!I145*Inittialize!$F$3)*2</f>
        <v>-0.83970119840564406</v>
      </c>
      <c r="J144">
        <f>SUM(Stand!J146*Inittialize!$F$4+Stand!J147*Inittialize!$F$5+Stand!J148*Inittialize!$F$6+Stand!J149*Inittialize!$F$7+Stand!J150*Inittialize!$F$8+Stand!J151*Inittialize!$F$9+Stand!J152*Inittialize!$F$10+Stand!J153*Inittialize!$F$11+Stand!J154*Inittialize!$F$12+Stand!J145*Inittialize!$F$3)*2</f>
        <v>-0.90872599366035178</v>
      </c>
      <c r="K144">
        <f>SUM(Stand!K146*Inittialize!$F$4+Stand!K147*Inittialize!$F$5+Stand!K148*Inittialize!$F$6+Stand!K149*Inittialize!$F$7+Stand!K150*Inittialize!$F$8+Stand!K151*Inittialize!$F$9+Stand!K152*Inittialize!$F$10+Stand!K153*Inittialize!$F$11+Stand!K154*Inittialize!$F$12+Stand!K145*Inittialize!$F$3)*2</f>
        <v>-1.0933629873674944</v>
      </c>
    </row>
    <row r="145" spans="1:11" x14ac:dyDescent="0.3">
      <c r="A145">
        <v>20</v>
      </c>
      <c r="B145">
        <f>SUM(Stand!B147*Inittialize!$F$4+Stand!B148*Inittialize!$F$5+Stand!B149*Inittialize!$F$6+Stand!B150*Inittialize!$F$7+Stand!B151*Inittialize!$F$8+Stand!B152*Inittialize!$F$9+Stand!B153*Inittialize!$F$10+Stand!B154*Inittialize!$F$11+Stand!B155*Inittialize!$F$12+Stand!B146*Inittialize!$F$3)*2</f>
        <v>-1.0774393281677082</v>
      </c>
      <c r="C145">
        <f>SUM(Stand!C147*Inittialize!$F$4+Stand!C148*Inittialize!$F$5+Stand!C149*Inittialize!$F$6+Stand!C150*Inittialize!$F$7+Stand!C151*Inittialize!$F$8+Stand!C152*Inittialize!$F$9+Stand!C153*Inittialize!$F$10+Stand!C154*Inittialize!$F$11+Stand!C155*Inittialize!$F$12+Stand!C146*Inittialize!$F$3)*2</f>
        <v>-0.85103178353717812</v>
      </c>
      <c r="D145">
        <f>SUM(Stand!D147*Inittialize!$F$4+Stand!D148*Inittialize!$F$5+Stand!D149*Inittialize!$F$6+Stand!D150*Inittialize!$F$7+Stand!D151*Inittialize!$F$8+Stand!D152*Inittialize!$F$9+Stand!D153*Inittialize!$F$10+Stand!D154*Inittialize!$F$11+Stand!D155*Inittialize!$F$12+Stand!D146*Inittialize!$F$3)*2</f>
        <v>-0.84384328890976379</v>
      </c>
      <c r="E145">
        <f>SUM(Stand!E147*Inittialize!$F$4+Stand!E148*Inittialize!$F$5+Stand!E149*Inittialize!$F$6+Stand!E150*Inittialize!$F$7+Stand!E151*Inittialize!$F$8+Stand!E152*Inittialize!$F$9+Stand!E153*Inittialize!$F$10+Stand!E154*Inittialize!$F$11+Stand!E155*Inittialize!$F$12+Stand!E146*Inittialize!$F$3)*2</f>
        <v>-0.83634589828741379</v>
      </c>
      <c r="F145">
        <f>SUM(Stand!F147*Inittialize!$F$4+Stand!F148*Inittialize!$F$5+Stand!F149*Inittialize!$F$6+Stand!F150*Inittialize!$F$7+Stand!F151*Inittialize!$F$8+Stand!F152*Inittialize!$F$9+Stand!F153*Inittialize!$F$10+Stand!F154*Inittialize!$F$11+Stand!F155*Inittialize!$F$12+Stand!F146*Inittialize!$F$3)*2</f>
        <v>-0.82988803869487504</v>
      </c>
      <c r="G145">
        <f>SUM(Stand!G147*Inittialize!$F$4+Stand!G148*Inittialize!$F$5+Stand!G149*Inittialize!$F$6+Stand!G150*Inittialize!$F$7+Stand!G151*Inittialize!$F$8+Stand!G152*Inittialize!$F$9+Stand!G153*Inittialize!$F$10+Stand!G154*Inittialize!$F$11+Stand!G155*Inittialize!$F$12+Stand!G146*Inittialize!$F$3)*2</f>
        <v>-0.80669875371777267</v>
      </c>
      <c r="H145">
        <f>SUM(Stand!H147*Inittialize!$F$4+Stand!H148*Inittialize!$F$5+Stand!H149*Inittialize!$F$6+Stand!H150*Inittialize!$F$7+Stand!H151*Inittialize!$F$8+Stand!H152*Inittialize!$F$9+Stand!H153*Inittialize!$F$10+Stand!H154*Inittialize!$F$11+Stand!H155*Inittialize!$F$12+Stand!H146*Inittialize!$F$3)*2</f>
        <v>-0.76752220540680138</v>
      </c>
      <c r="I145">
        <f>SUM(Stand!I147*Inittialize!$F$4+Stand!I148*Inittialize!$F$5+Stand!I149*Inittialize!$F$6+Stand!I150*Inittialize!$F$7+Stand!I151*Inittialize!$F$8+Stand!I152*Inittialize!$F$9+Stand!I153*Inittialize!$F$10+Stand!I154*Inittialize!$F$11+Stand!I155*Inittialize!$F$12+Stand!I146*Inittialize!$F$3)*2</f>
        <v>-0.80767276141362832</v>
      </c>
      <c r="J145">
        <f>SUM(Stand!J147*Inittialize!$F$4+Stand!J148*Inittialize!$F$5+Stand!J149*Inittialize!$F$6+Stand!J150*Inittialize!$F$7+Stand!J151*Inittialize!$F$8+Stand!J152*Inittialize!$F$9+Stand!J153*Inittialize!$F$10+Stand!J154*Inittialize!$F$11+Stand!J155*Inittialize!$F$12+Stand!J146*Inittialize!$F$3)*2</f>
        <v>-0.85334348220532463</v>
      </c>
      <c r="K145">
        <f>SUM(Stand!K147*Inittialize!$F$4+Stand!K148*Inittialize!$F$5+Stand!K149*Inittialize!$F$6+Stand!K150*Inittialize!$F$7+Stand!K151*Inittialize!$F$8+Stand!K152*Inittialize!$F$9+Stand!K153*Inittialize!$F$10+Stand!K154*Inittialize!$F$11+Stand!K155*Inittialize!$F$12+Stand!K146*Inittialize!$F$3)*2</f>
        <v>-0.93542749384818136</v>
      </c>
    </row>
    <row r="146" spans="1:11" x14ac:dyDescent="0.3">
      <c r="A146">
        <v>21</v>
      </c>
      <c r="B146">
        <f>SUM(Stand!B148*Inittialize!$F$4+Stand!B149*Inittialize!$F$5+Stand!B150*Inittialize!$F$6+Stand!B151*Inittialize!$F$7+Stand!B152*Inittialize!$F$8+Stand!B153*Inittialize!$F$9+Stand!B154*Inittialize!$F$10+Stand!B155*Inittialize!$F$11+Stand!B156*Inittialize!$F$12+Stand!B147*Inittialize!$F$3)*2</f>
        <v>-0.91950383464839502</v>
      </c>
      <c r="C146">
        <f>SUM(Stand!C148*Inittialize!$F$4+Stand!C149*Inittialize!$F$5+Stand!C150*Inittialize!$F$6+Stand!C151*Inittialize!$F$7+Stand!C152*Inittialize!$F$8+Stand!C153*Inittialize!$F$9+Stand!C154*Inittialize!$F$10+Stand!C155*Inittialize!$F$11+Stand!C156*Inittialize!$F$12+Stand!C147*Inittialize!$F$3)*2</f>
        <v>-0.79657325222673514</v>
      </c>
      <c r="D146">
        <f>SUM(Stand!D148*Inittialize!$F$4+Stand!D149*Inittialize!$F$5+Stand!D150*Inittialize!$F$6+Stand!D151*Inittialize!$F$7+Stand!D152*Inittialize!$F$8+Stand!D153*Inittialize!$F$9+Stand!D154*Inittialize!$F$10+Stand!D155*Inittialize!$F$11+Stand!D156*Inittialize!$F$12+Stand!D147*Inittialize!$F$3)*2</f>
        <v>-0.79090499227980193</v>
      </c>
      <c r="E146">
        <f>SUM(Stand!E148*Inittialize!$F$4+Stand!E149*Inittialize!$F$5+Stand!E150*Inittialize!$F$6+Stand!E151*Inittialize!$F$7+Stand!E152*Inittialize!$F$8+Stand!E153*Inittialize!$F$9+Stand!E154*Inittialize!$F$10+Stand!E155*Inittialize!$F$11+Stand!E156*Inittialize!$F$12+Stand!E147*Inittialize!$F$3)*2</f>
        <v>-0.78500772581014577</v>
      </c>
      <c r="F146">
        <f>SUM(Stand!F148*Inittialize!$F$4+Stand!F149*Inittialize!$F$5+Stand!F150*Inittialize!$F$6+Stand!F151*Inittialize!$F$7+Stand!F152*Inittialize!$F$8+Stand!F153*Inittialize!$F$9+Stand!F154*Inittialize!$F$10+Stand!F155*Inittialize!$F$11+Stand!F156*Inittialize!$F$12+Stand!F147*Inittialize!$F$3)*2</f>
        <v>-0.77992826635423507</v>
      </c>
      <c r="G146">
        <f>SUM(Stand!G148*Inittialize!$F$4+Stand!G149*Inittialize!$F$5+Stand!G150*Inittialize!$F$6+Stand!G151*Inittialize!$F$7+Stand!G152*Inittialize!$F$8+Stand!G153*Inittialize!$F$9+Stand!G154*Inittialize!$F$10+Stand!G155*Inittialize!$F$11+Stand!G156*Inittialize!$F$12+Stand!G147*Inittialize!$F$3)*2</f>
        <v>-0.76185417395280952</v>
      </c>
      <c r="H146">
        <f>SUM(Stand!H148*Inittialize!$F$4+Stand!H149*Inittialize!$F$5+Stand!H150*Inittialize!$F$6+Stand!H151*Inittialize!$F$7+Stand!H152*Inittialize!$F$8+Stand!H153*Inittialize!$F$9+Stand!H154*Inittialize!$F$10+Stand!H155*Inittialize!$F$11+Stand!H156*Inittialize!$F$12+Stand!H147*Inittialize!$F$3)*2</f>
        <v>-0.73333434200581205</v>
      </c>
      <c r="I146">
        <f>SUM(Stand!I148*Inittialize!$F$4+Stand!I149*Inittialize!$F$5+Stand!I150*Inittialize!$F$6+Stand!I151*Inittialize!$F$7+Stand!I152*Inittialize!$F$8+Stand!I153*Inittialize!$F$9+Stand!I154*Inittialize!$F$10+Stand!I155*Inittialize!$F$11+Stand!I156*Inittialize!$F$12+Stand!I147*Inittialize!$F$3)*2</f>
        <v>-0.7756443244216128</v>
      </c>
      <c r="J146">
        <f>SUM(Stand!J148*Inittialize!$F$4+Stand!J149*Inittialize!$F$5+Stand!J150*Inittialize!$F$6+Stand!J151*Inittialize!$F$7+Stand!J152*Inittialize!$F$8+Stand!J153*Inittialize!$F$9+Stand!J154*Inittialize!$F$10+Stand!J155*Inittialize!$F$11+Stand!J156*Inittialize!$F$12+Stand!J147*Inittialize!$F$3)*2</f>
        <v>-0.82527093888866809</v>
      </c>
      <c r="K146">
        <f>SUM(Stand!K148*Inittialize!$F$4+Stand!K149*Inittialize!$F$5+Stand!K150*Inittialize!$F$6+Stand!K151*Inittialize!$F$7+Stand!K152*Inittialize!$F$8+Stand!K153*Inittialize!$F$9+Stand!K154*Inittialize!$F$10+Stand!K155*Inittialize!$F$11+Stand!K156*Inittialize!$F$12+Stand!K147*Inittialize!$F$3)*2</f>
        <v>-0.88400087606851341</v>
      </c>
    </row>
    <row r="147" spans="1:11" x14ac:dyDescent="0.3">
      <c r="A147">
        <v>22</v>
      </c>
      <c r="B147">
        <f>B115</f>
        <v>-1.4136744618203487</v>
      </c>
      <c r="C147">
        <f t="shared" ref="C147:K147" si="4">C115</f>
        <v>-1.2907438793986887</v>
      </c>
      <c r="D147">
        <f t="shared" si="4"/>
        <v>-1.2850756194517556</v>
      </c>
      <c r="E147">
        <f t="shared" si="4"/>
        <v>-1.2791783529820995</v>
      </c>
      <c r="F147">
        <f t="shared" si="4"/>
        <v>-1.2740988935261888</v>
      </c>
      <c r="G147">
        <f t="shared" si="4"/>
        <v>-1.2560248011247632</v>
      </c>
      <c r="H147">
        <f t="shared" si="4"/>
        <v>-1.2275049691777657</v>
      </c>
      <c r="I147">
        <f t="shared" si="4"/>
        <v>-1.2698149515935666</v>
      </c>
      <c r="J147">
        <f t="shared" si="4"/>
        <v>-1.3194415660606218</v>
      </c>
      <c r="K147">
        <f t="shared" si="4"/>
        <v>-1.3781715032404673</v>
      </c>
    </row>
    <row r="148" spans="1:11" x14ac:dyDescent="0.3">
      <c r="A148">
        <v>23</v>
      </c>
      <c r="B148">
        <f t="shared" ref="B148:K156" si="5">B116</f>
        <v>-1.446306627453841</v>
      </c>
      <c r="C148">
        <f t="shared" si="5"/>
        <v>-1.323376045032181</v>
      </c>
      <c r="D148">
        <f t="shared" si="5"/>
        <v>-1.3177077850852479</v>
      </c>
      <c r="E148">
        <f t="shared" si="5"/>
        <v>-1.3118105186155917</v>
      </c>
      <c r="F148">
        <f t="shared" si="5"/>
        <v>-1.306731059159681</v>
      </c>
      <c r="G148">
        <f t="shared" si="5"/>
        <v>-1.2886569667582555</v>
      </c>
      <c r="H148">
        <f t="shared" si="5"/>
        <v>-1.260137134811258</v>
      </c>
      <c r="I148">
        <f t="shared" si="5"/>
        <v>-1.3024471172270586</v>
      </c>
      <c r="J148">
        <f t="shared" si="5"/>
        <v>-1.352073731694114</v>
      </c>
      <c r="K148">
        <f t="shared" si="5"/>
        <v>-1.4108036688739594</v>
      </c>
    </row>
    <row r="149" spans="1:11" x14ac:dyDescent="0.3">
      <c r="A149">
        <v>24</v>
      </c>
      <c r="B149">
        <f t="shared" si="5"/>
        <v>-1.4789387930873332</v>
      </c>
      <c r="C149">
        <f t="shared" si="5"/>
        <v>-1.3560082106656732</v>
      </c>
      <c r="D149">
        <f t="shared" si="5"/>
        <v>-1.3503399507187399</v>
      </c>
      <c r="E149">
        <f t="shared" si="5"/>
        <v>-1.344442684249084</v>
      </c>
      <c r="F149">
        <f t="shared" si="5"/>
        <v>-1.3393632247931733</v>
      </c>
      <c r="G149">
        <f t="shared" si="5"/>
        <v>-1.3212891323917475</v>
      </c>
      <c r="H149">
        <f t="shared" si="5"/>
        <v>-1.29276930044475</v>
      </c>
      <c r="I149">
        <f t="shared" si="5"/>
        <v>-1.3350792828605509</v>
      </c>
      <c r="J149">
        <f t="shared" si="5"/>
        <v>-1.3847058973276061</v>
      </c>
      <c r="K149">
        <f t="shared" si="5"/>
        <v>-1.4434358345074514</v>
      </c>
    </row>
    <row r="150" spans="1:11" x14ac:dyDescent="0.3">
      <c r="A150">
        <v>25</v>
      </c>
      <c r="B150">
        <f t="shared" si="5"/>
        <v>-1.5115709587208255</v>
      </c>
      <c r="C150">
        <f t="shared" si="5"/>
        <v>-1.3886403762991655</v>
      </c>
      <c r="D150">
        <f t="shared" si="5"/>
        <v>-1.3829721163522322</v>
      </c>
      <c r="E150">
        <f t="shared" si="5"/>
        <v>-1.377074849882576</v>
      </c>
      <c r="F150">
        <f t="shared" si="5"/>
        <v>-1.3719953904266653</v>
      </c>
      <c r="G150">
        <f t="shared" si="5"/>
        <v>-1.3539212980252398</v>
      </c>
      <c r="H150">
        <f t="shared" si="5"/>
        <v>-1.3254014660782423</v>
      </c>
      <c r="I150">
        <f t="shared" si="5"/>
        <v>-1.3677114484940429</v>
      </c>
      <c r="J150">
        <f t="shared" si="5"/>
        <v>-1.4173380629610983</v>
      </c>
      <c r="K150">
        <f t="shared" si="5"/>
        <v>-1.4760680001409436</v>
      </c>
    </row>
    <row r="151" spans="1:11" x14ac:dyDescent="0.3">
      <c r="A151">
        <v>26</v>
      </c>
      <c r="B151">
        <f t="shared" si="5"/>
        <v>-1.5442031243543175</v>
      </c>
      <c r="C151">
        <f t="shared" si="5"/>
        <v>-1.4212725419326575</v>
      </c>
      <c r="D151">
        <f t="shared" si="5"/>
        <v>-1.4156042819857244</v>
      </c>
      <c r="E151">
        <f t="shared" si="5"/>
        <v>-1.4097070155160685</v>
      </c>
      <c r="F151">
        <f t="shared" si="5"/>
        <v>-1.4046275560601575</v>
      </c>
      <c r="G151">
        <f t="shared" si="5"/>
        <v>-1.3865534636587318</v>
      </c>
      <c r="H151">
        <f t="shared" si="5"/>
        <v>-1.3580336317117345</v>
      </c>
      <c r="I151">
        <f t="shared" si="5"/>
        <v>-1.4003436141275354</v>
      </c>
      <c r="J151">
        <f t="shared" si="5"/>
        <v>-1.4499702285945903</v>
      </c>
      <c r="K151">
        <f t="shared" si="5"/>
        <v>-1.5087001657744359</v>
      </c>
    </row>
    <row r="152" spans="1:11" x14ac:dyDescent="0.3">
      <c r="A152">
        <v>27</v>
      </c>
      <c r="B152">
        <f t="shared" si="5"/>
        <v>-1.5939774959143658</v>
      </c>
      <c r="C152">
        <f t="shared" si="5"/>
        <v>-1.4971828920746726</v>
      </c>
      <c r="D152">
        <f t="shared" si="5"/>
        <v>-1.4938979547846909</v>
      </c>
      <c r="E152">
        <f t="shared" si="5"/>
        <v>-1.4904698126471669</v>
      </c>
      <c r="F152">
        <f t="shared" si="5"/>
        <v>-1.4874975491144364</v>
      </c>
      <c r="G152">
        <f t="shared" si="5"/>
        <v>-1.4771055665184771</v>
      </c>
      <c r="H152">
        <f t="shared" si="5"/>
        <v>-1.4550918781972377</v>
      </c>
      <c r="I152">
        <f t="shared" si="5"/>
        <v>-1.4577755813122062</v>
      </c>
      <c r="J152">
        <f t="shared" si="5"/>
        <v>-1.5035733979669499</v>
      </c>
      <c r="K152">
        <f t="shared" si="5"/>
        <v>-1.5584745373344842</v>
      </c>
    </row>
    <row r="153" spans="1:11" x14ac:dyDescent="0.3">
      <c r="A153">
        <v>28</v>
      </c>
      <c r="B153">
        <f t="shared" si="5"/>
        <v>-1.6608940734009698</v>
      </c>
      <c r="C153">
        <f t="shared" si="5"/>
        <v>-1.5938482191974095</v>
      </c>
      <c r="D153">
        <f t="shared" si="5"/>
        <v>-1.5922658316536182</v>
      </c>
      <c r="E153">
        <f t="shared" si="5"/>
        <v>-1.5906076981618353</v>
      </c>
      <c r="F153">
        <f t="shared" si="5"/>
        <v>-1.5891754322103384</v>
      </c>
      <c r="G153">
        <f t="shared" si="5"/>
        <v>-1.5840063738197934</v>
      </c>
      <c r="H153">
        <f t="shared" si="5"/>
        <v>-1.5733496574558192</v>
      </c>
      <c r="I153">
        <f t="shared" si="5"/>
        <v>-1.5704899754535542</v>
      </c>
      <c r="J153">
        <f t="shared" si="5"/>
        <v>-1.5756374044909853</v>
      </c>
      <c r="K153">
        <f t="shared" si="5"/>
        <v>-1.6253911148210882</v>
      </c>
    </row>
    <row r="154" spans="1:11" x14ac:dyDescent="0.3">
      <c r="A154">
        <v>29</v>
      </c>
      <c r="B154">
        <f t="shared" si="5"/>
        <v>-1.7449528568141301</v>
      </c>
      <c r="C154">
        <f t="shared" si="5"/>
        <v>-1.7104605360778402</v>
      </c>
      <c r="D154">
        <f t="shared" si="5"/>
        <v>-1.7099537911843465</v>
      </c>
      <c r="E154">
        <f t="shared" si="5"/>
        <v>-1.7094204164667819</v>
      </c>
      <c r="F154">
        <f t="shared" si="5"/>
        <v>-1.7089609497545726</v>
      </c>
      <c r="G154">
        <f t="shared" si="5"/>
        <v>-1.7072558855626803</v>
      </c>
      <c r="H154">
        <f t="shared" si="5"/>
        <v>-1.7037036467746889</v>
      </c>
      <c r="I154">
        <f t="shared" si="5"/>
        <v>-1.7029838379716977</v>
      </c>
      <c r="J154">
        <f t="shared" si="5"/>
        <v>-1.7016652067465781</v>
      </c>
      <c r="K154">
        <f t="shared" si="5"/>
        <v>-1.7094498982342485</v>
      </c>
    </row>
    <row r="155" spans="1:11" x14ac:dyDescent="0.3">
      <c r="A155">
        <v>30</v>
      </c>
      <c r="B155">
        <f t="shared" si="5"/>
        <v>-1.8461538461538463</v>
      </c>
      <c r="C155">
        <f t="shared" si="5"/>
        <v>-1.8461538461538463</v>
      </c>
      <c r="D155">
        <f t="shared" si="5"/>
        <v>-1.8461538461538463</v>
      </c>
      <c r="E155">
        <f t="shared" si="5"/>
        <v>-1.8461538461538463</v>
      </c>
      <c r="F155">
        <f t="shared" si="5"/>
        <v>-1.8461538461538463</v>
      </c>
      <c r="G155">
        <f t="shared" si="5"/>
        <v>-1.8461538461538463</v>
      </c>
      <c r="H155">
        <f t="shared" si="5"/>
        <v>-1.8461538461538463</v>
      </c>
      <c r="I155">
        <f t="shared" si="5"/>
        <v>-1.8461538461538463</v>
      </c>
      <c r="J155">
        <f t="shared" si="5"/>
        <v>-1.8461538461538463</v>
      </c>
      <c r="K155">
        <f t="shared" si="5"/>
        <v>-1.8461538461538463</v>
      </c>
    </row>
    <row r="156" spans="1:11" x14ac:dyDescent="0.3">
      <c r="A156">
        <v>31</v>
      </c>
      <c r="B156">
        <f t="shared" si="5"/>
        <v>-2</v>
      </c>
      <c r="C156">
        <f t="shared" si="5"/>
        <v>-2</v>
      </c>
      <c r="D156">
        <f t="shared" si="5"/>
        <v>-2</v>
      </c>
      <c r="E156">
        <f t="shared" si="5"/>
        <v>-2</v>
      </c>
      <c r="F156">
        <f t="shared" si="5"/>
        <v>-2</v>
      </c>
      <c r="G156">
        <f t="shared" si="5"/>
        <v>-2</v>
      </c>
      <c r="H156">
        <f t="shared" si="5"/>
        <v>-2</v>
      </c>
      <c r="I156">
        <f t="shared" si="5"/>
        <v>-2</v>
      </c>
      <c r="J156">
        <f t="shared" si="5"/>
        <v>-2</v>
      </c>
      <c r="K156">
        <f t="shared" si="5"/>
        <v>-2</v>
      </c>
    </row>
  </sheetData>
  <sheetProtection sheet="1" objects="1" scenarios="1"/>
  <mergeCells count="3">
    <mergeCell ref="A53:K53"/>
    <mergeCell ref="A105:K105"/>
    <mergeCell ref="A1:U1"/>
  </mergeCells>
  <phoneticPr fontId="16" type="noConversion"/>
  <pageMargins left="0.7" right="0.7" top="0.75" bottom="0.75" header="0.3" footer="0.3"/>
  <pageSetup paperSize="9" orientation="landscape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X156"/>
  <sheetViews>
    <sheetView workbookViewId="0">
      <selection sqref="A1:X1"/>
    </sheetView>
  </sheetViews>
  <sheetFormatPr defaultColWidth="8.796875" defaultRowHeight="15.6" x14ac:dyDescent="0.3"/>
  <cols>
    <col min="12" max="12" width="4.796875" customWidth="1"/>
    <col min="13" max="13" width="4.69921875" customWidth="1"/>
    <col min="14" max="24" width="4" style="31" customWidth="1"/>
  </cols>
  <sheetData>
    <row r="1" spans="1:24" ht="25.8" x14ac:dyDescent="0.5">
      <c r="A1" s="575" t="s">
        <v>320</v>
      </c>
      <c r="B1" s="575"/>
      <c r="C1" s="575"/>
      <c r="D1" s="575"/>
      <c r="E1" s="575"/>
      <c r="F1" s="575"/>
      <c r="G1" s="575"/>
      <c r="H1" s="575"/>
      <c r="I1" s="575"/>
      <c r="J1" s="575"/>
      <c r="K1" s="575"/>
      <c r="L1" s="575"/>
      <c r="M1" s="575"/>
      <c r="N1" s="575"/>
      <c r="O1" s="575"/>
      <c r="P1" s="575"/>
      <c r="Q1" s="575"/>
      <c r="R1" s="575"/>
      <c r="S1" s="575"/>
      <c r="T1" s="575"/>
      <c r="U1" s="575"/>
      <c r="V1" s="575"/>
      <c r="W1" s="575"/>
      <c r="X1" s="575"/>
    </row>
    <row r="2" spans="1:24" x14ac:dyDescent="0.3">
      <c r="A2" t="s">
        <v>7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N2" s="31" t="s">
        <v>7</v>
      </c>
      <c r="O2" s="31">
        <v>1</v>
      </c>
      <c r="P2" s="31">
        <v>2</v>
      </c>
      <c r="Q2" s="31">
        <v>3</v>
      </c>
      <c r="R2" s="31">
        <v>4</v>
      </c>
      <c r="S2" s="31">
        <v>5</v>
      </c>
      <c r="T2" s="31">
        <v>6</v>
      </c>
      <c r="U2" s="31">
        <v>7</v>
      </c>
      <c r="V2" s="31">
        <v>8</v>
      </c>
      <c r="W2" s="31">
        <v>9</v>
      </c>
      <c r="X2" s="31">
        <v>10</v>
      </c>
    </row>
    <row r="3" spans="1:24" x14ac:dyDescent="0.3">
      <c r="A3">
        <v>4</v>
      </c>
      <c r="B3">
        <f>MAX(Hit!B3,Stand!B3,Double!B3)</f>
        <v>-0.38538530661686632</v>
      </c>
      <c r="C3">
        <f>MAX(Hit!C3,Stand!C3,Double!C3)</f>
        <v>-0.11491332761892138</v>
      </c>
      <c r="D3">
        <f>MAX(Hit!D3,Stand!D3,Double!D3)</f>
        <v>-8.261331429974432E-2</v>
      </c>
      <c r="E3">
        <f>MAX(Hit!E3,Stand!E3,Double!E3)</f>
        <v>-4.9367420106916929E-2</v>
      </c>
      <c r="F3">
        <f>MAX(Hit!F3,Stand!F3,Double!F3)</f>
        <v>-1.2379926519926553E-2</v>
      </c>
      <c r="G3">
        <f>MAX(Hit!G3,Stand!G3,Double!G3)</f>
        <v>1.1130417280979743E-2</v>
      </c>
      <c r="H3">
        <f>MAX(Hit!H3,Stand!H3,Double!H3)</f>
        <v>-8.8279201058463694E-2</v>
      </c>
      <c r="I3">
        <f>MAX(Hit!I3,Stand!I3,Double!I3)</f>
        <v>-0.15933415266020512</v>
      </c>
      <c r="J3">
        <f>MAX(Hit!J3,Stand!J3,Double!J3)</f>
        <v>-0.24066617915336552</v>
      </c>
      <c r="K3">
        <f>MAX(Hit!K3,Stand!K3,Double!K3)</f>
        <v>-0.33509986436351102</v>
      </c>
      <c r="N3" s="31">
        <v>4</v>
      </c>
      <c r="O3" s="31" t="str">
        <f>IF(B3=HS!B3,HS!O3,"D")</f>
        <v>H</v>
      </c>
      <c r="P3" s="31" t="str">
        <f>IF(C3=HS!C3,HS!P3,"D")</f>
        <v>H</v>
      </c>
      <c r="Q3" s="31" t="str">
        <f>IF(D3=HS!D3,HS!Q3,"D")</f>
        <v>H</v>
      </c>
      <c r="R3" s="31" t="str">
        <f>IF(E3=HS!E3,HS!R3,"D")</f>
        <v>H</v>
      </c>
      <c r="S3" s="31" t="str">
        <f>IF(F3=HS!F3,HS!S3,"D")</f>
        <v>H</v>
      </c>
      <c r="T3" s="31" t="str">
        <f>IF(G3=HS!G3,HS!T3,"D")</f>
        <v>H</v>
      </c>
      <c r="U3" s="31" t="str">
        <f>IF(H3=HS!H3,HS!U3,"D")</f>
        <v>H</v>
      </c>
      <c r="V3" s="31" t="str">
        <f>IF(I3=HS!I3,HS!V3,"D")</f>
        <v>H</v>
      </c>
      <c r="W3" s="31" t="str">
        <f>IF(J3=HS!J3,HS!W3,"D")</f>
        <v>H</v>
      </c>
      <c r="X3" s="31" t="str">
        <f>IF(K3=HS!K3,HS!X3,"D")</f>
        <v>H</v>
      </c>
    </row>
    <row r="4" spans="1:24" x14ac:dyDescent="0.3">
      <c r="A4">
        <v>5</v>
      </c>
      <c r="B4">
        <f>MAX(Hit!B4,Stand!B4,Double!B4)</f>
        <v>-0.40632230211141918</v>
      </c>
      <c r="C4">
        <f>MAX(Hit!C4,Stand!C4,Double!C4)</f>
        <v>-0.12821556706374751</v>
      </c>
      <c r="D4">
        <f>MAX(Hit!D4,Stand!D4,Double!D4)</f>
        <v>-9.5310227261489827E-2</v>
      </c>
      <c r="E4">
        <f>MAX(Hit!E4,Stand!E4,Double!E4)</f>
        <v>-6.1479464199694266E-2</v>
      </c>
      <c r="F4">
        <f>MAX(Hit!F4,Stand!F4,Double!F4)</f>
        <v>-2.3978970391859797E-2</v>
      </c>
      <c r="G4">
        <f>MAX(Hit!G4,Stand!G4,Double!G4)</f>
        <v>-1.1863378384402296E-3</v>
      </c>
      <c r="H4">
        <f>MAX(Hit!H4,Stand!H4,Double!H4)</f>
        <v>-0.11944744188414852</v>
      </c>
      <c r="I4">
        <f>MAX(Hit!I4,Stand!I4,Double!I4)</f>
        <v>-0.18809330390318521</v>
      </c>
      <c r="J4">
        <f>MAX(Hit!J4,Stand!J4,Double!J4)</f>
        <v>-0.2666150533579591</v>
      </c>
      <c r="K4">
        <f>MAX(Hit!K4,Stand!K4,Double!K4)</f>
        <v>-0.3577434525808979</v>
      </c>
      <c r="N4" s="31">
        <v>5</v>
      </c>
      <c r="O4" s="31" t="str">
        <f>IF(B4=HS!B4,HS!O4,"D")</f>
        <v>H</v>
      </c>
      <c r="P4" s="31" t="str">
        <f>IF(C4=HS!C4,HS!P4,"D")</f>
        <v>H</v>
      </c>
      <c r="Q4" s="31" t="str">
        <f>IF(D4=HS!D4,HS!Q4,"D")</f>
        <v>H</v>
      </c>
      <c r="R4" s="31" t="str">
        <f>IF(E4=HS!E4,HS!R4,"D")</f>
        <v>H</v>
      </c>
      <c r="S4" s="31" t="str">
        <f>IF(F4=HS!F4,HS!S4,"D")</f>
        <v>H</v>
      </c>
      <c r="T4" s="31" t="str">
        <f>IF(G4=HS!G4,HS!T4,"D")</f>
        <v>H</v>
      </c>
      <c r="U4" s="31" t="str">
        <f>IF(H4=HS!H4,HS!U4,"D")</f>
        <v>H</v>
      </c>
      <c r="V4" s="31" t="str">
        <f>IF(I4=HS!I4,HS!V4,"D")</f>
        <v>H</v>
      </c>
      <c r="W4" s="31" t="str">
        <f>IF(J4=HS!J4,HS!W4,"D")</f>
        <v>H</v>
      </c>
      <c r="X4" s="31" t="str">
        <f>IF(K4=HS!K4,HS!X4,"D")</f>
        <v>H</v>
      </c>
    </row>
    <row r="5" spans="1:24" x14ac:dyDescent="0.3">
      <c r="A5">
        <v>6</v>
      </c>
      <c r="B5">
        <f>MAX(Hit!B5,Stand!B5,Double!B5)</f>
        <v>-0.4196869034710109</v>
      </c>
      <c r="C5">
        <f>MAX(Hit!C5,Stand!C5,Double!C5)</f>
        <v>-0.14075911746001996</v>
      </c>
      <c r="D5">
        <f>MAX(Hit!D5,Stand!D5,Double!D5)</f>
        <v>-0.10729107800860832</v>
      </c>
      <c r="E5">
        <f>MAX(Hit!E5,Stand!E5,Double!E5)</f>
        <v>-7.2917141926387333E-2</v>
      </c>
      <c r="F5">
        <f>MAX(Hit!F5,Stand!F5,Double!F5)</f>
        <v>-3.4915973330102358E-2</v>
      </c>
      <c r="G5">
        <f>MAX(Hit!G5,Stand!G5,Double!G5)</f>
        <v>-1.3005835529874346E-2</v>
      </c>
      <c r="H5">
        <f>MAX(Hit!H5,Stand!H5,Double!H5)</f>
        <v>-0.15193270723669947</v>
      </c>
      <c r="I5">
        <f>MAX(Hit!I5,Stand!I5,Double!I5)</f>
        <v>-0.21724188132078476</v>
      </c>
      <c r="J5">
        <f>MAX(Hit!J5,Stand!J5,Double!J5)</f>
        <v>-0.29264070019772603</v>
      </c>
      <c r="K5">
        <f>MAX(Hit!K5,Stand!K5,Double!K5)</f>
        <v>-0.38050766229289545</v>
      </c>
      <c r="N5" s="31">
        <v>6</v>
      </c>
      <c r="O5" s="31" t="str">
        <f>IF(B5=HS!B5,HS!O5,"D")</f>
        <v>H</v>
      </c>
      <c r="P5" s="31" t="str">
        <f>IF(C5=HS!C5,HS!P5,"D")</f>
        <v>H</v>
      </c>
      <c r="Q5" s="31" t="str">
        <f>IF(D5=HS!D5,HS!Q5,"D")</f>
        <v>H</v>
      </c>
      <c r="R5" s="31" t="str">
        <f>IF(E5=HS!E5,HS!R5,"D")</f>
        <v>H</v>
      </c>
      <c r="S5" s="31" t="str">
        <f>IF(F5=HS!F5,HS!S5,"D")</f>
        <v>H</v>
      </c>
      <c r="T5" s="31" t="str">
        <f>IF(G5=HS!G5,HS!T5,"D")</f>
        <v>H</v>
      </c>
      <c r="U5" s="31" t="str">
        <f>IF(H5=HS!H5,HS!U5,"D")</f>
        <v>H</v>
      </c>
      <c r="V5" s="31" t="str">
        <f>IF(I5=HS!I5,HS!V5,"D")</f>
        <v>H</v>
      </c>
      <c r="W5" s="31" t="str">
        <f>IF(J5=HS!J5,HS!W5,"D")</f>
        <v>H</v>
      </c>
      <c r="X5" s="31" t="str">
        <f>IF(K5=HS!K5,HS!X5,"D")</f>
        <v>H</v>
      </c>
    </row>
    <row r="6" spans="1:24" x14ac:dyDescent="0.3">
      <c r="A6">
        <v>7</v>
      </c>
      <c r="B6">
        <f>MAX(Hit!B6,Stand!B6,Double!B6)</f>
        <v>-0.39971038372569107</v>
      </c>
      <c r="C6">
        <f>MAX(Hit!C6,Stand!C6,Double!C6)</f>
        <v>-0.10918342786661635</v>
      </c>
      <c r="D6">
        <f>MAX(Hit!D6,Stand!D6,Double!D6)</f>
        <v>-7.6582981904463526E-2</v>
      </c>
      <c r="E6">
        <f>MAX(Hit!E6,Stand!E6,Double!E6)</f>
        <v>-4.302179400434189E-2</v>
      </c>
      <c r="F6">
        <f>MAX(Hit!F6,Stand!F6,Double!F6)</f>
        <v>-7.271360902941058E-3</v>
      </c>
      <c r="G6">
        <f>MAX(Hit!G6,Stand!G6,Double!G6)</f>
        <v>2.9185342353860819E-2</v>
      </c>
      <c r="H6">
        <f>MAX(Hit!H6,Stand!H6,Double!H6)</f>
        <v>-6.8807799580427792E-2</v>
      </c>
      <c r="I6">
        <f>MAX(Hit!I6,Stand!I6,Double!I6)</f>
        <v>-0.21060476872434969</v>
      </c>
      <c r="J6">
        <f>MAX(Hit!J6,Stand!J6,Double!J6)</f>
        <v>-0.28536544048687673</v>
      </c>
      <c r="K6">
        <f>MAX(Hit!K6,Stand!K6,Double!K6)</f>
        <v>-0.36507789921394673</v>
      </c>
      <c r="N6" s="31">
        <v>7</v>
      </c>
      <c r="O6" s="31" t="str">
        <f>IF(B6=HS!B6,HS!O6,"D")</f>
        <v>H</v>
      </c>
      <c r="P6" s="31" t="str">
        <f>IF(C6=HS!C6,HS!P6,"D")</f>
        <v>H</v>
      </c>
      <c r="Q6" s="31" t="str">
        <f>IF(D6=HS!D6,HS!Q6,"D")</f>
        <v>H</v>
      </c>
      <c r="R6" s="31" t="str">
        <f>IF(E6=HS!E6,HS!R6,"D")</f>
        <v>H</v>
      </c>
      <c r="S6" s="31" t="str">
        <f>IF(F6=HS!F6,HS!S6,"D")</f>
        <v>H</v>
      </c>
      <c r="T6" s="31" t="str">
        <f>IF(G6=HS!G6,HS!T6,"D")</f>
        <v>H</v>
      </c>
      <c r="U6" s="31" t="str">
        <f>IF(H6=HS!H6,HS!U6,"D")</f>
        <v>H</v>
      </c>
      <c r="V6" s="31" t="str">
        <f>IF(I6=HS!I6,HS!V6,"D")</f>
        <v>H</v>
      </c>
      <c r="W6" s="31" t="str">
        <f>IF(J6=HS!J6,HS!W6,"D")</f>
        <v>H</v>
      </c>
      <c r="X6" s="31" t="str">
        <f>IF(K6=HS!K6,HS!X6,"D")</f>
        <v>H</v>
      </c>
    </row>
    <row r="7" spans="1:24" x14ac:dyDescent="0.3">
      <c r="A7">
        <v>8</v>
      </c>
      <c r="B7">
        <f>MAX(Hit!B7,Stand!B7,Double!B7)</f>
        <v>-0.33034033459070078</v>
      </c>
      <c r="C7">
        <f>MAX(Hit!C7,Stand!C7,Double!C7)</f>
        <v>-2.1798188008805668E-2</v>
      </c>
      <c r="D7">
        <f>MAX(Hit!D7,Stand!D7,Double!D7)</f>
        <v>8.0052625306547553E-3</v>
      </c>
      <c r="E7">
        <f>MAX(Hit!E7,Stand!E7,Double!E7)</f>
        <v>3.8784473277208804E-2</v>
      </c>
      <c r="F7">
        <f>MAX(Hit!F7,Stand!F7,Double!F7)</f>
        <v>7.0804635983033687E-2</v>
      </c>
      <c r="G7">
        <f>MAX(Hit!G7,Stand!G7,Double!G7)</f>
        <v>0.11496015009622315</v>
      </c>
      <c r="H7">
        <f>MAX(Hit!H7,Stand!H7,Double!H7)</f>
        <v>8.2207439363742862E-2</v>
      </c>
      <c r="I7">
        <f>MAX(Hit!I7,Stand!I7,Double!I7)</f>
        <v>-5.9898275658656276E-2</v>
      </c>
      <c r="J7">
        <f>MAX(Hit!J7,Stand!J7,Double!J7)</f>
        <v>-0.21018633199821768</v>
      </c>
      <c r="K7">
        <f>MAX(Hit!K7,Stand!K7,Double!K7)</f>
        <v>-0.30177738614031369</v>
      </c>
      <c r="N7" s="31">
        <v>8</v>
      </c>
      <c r="O7" s="31" t="str">
        <f>IF(B7=HS!B7,HS!O7,"D")</f>
        <v>H</v>
      </c>
      <c r="P7" s="31" t="str">
        <f>IF(C7=HS!C7,HS!P7,"D")</f>
        <v>H</v>
      </c>
      <c r="Q7" s="31" t="str">
        <f>IF(D7=HS!D7,HS!Q7,"D")</f>
        <v>H</v>
      </c>
      <c r="R7" s="31" t="str">
        <f>IF(E7=HS!E7,HS!R7,"D")</f>
        <v>H</v>
      </c>
      <c r="S7" s="31" t="str">
        <f>IF(F7=HS!F7,HS!S7,"D")</f>
        <v>H</v>
      </c>
      <c r="T7" s="31" t="str">
        <f>IF(G7=HS!G7,HS!T7,"D")</f>
        <v>H</v>
      </c>
      <c r="U7" s="31" t="str">
        <f>IF(H7=HS!H7,HS!U7,"D")</f>
        <v>H</v>
      </c>
      <c r="V7" s="31" t="str">
        <f>IF(I7=HS!I7,HS!V7,"D")</f>
        <v>H</v>
      </c>
      <c r="W7" s="31" t="str">
        <f>IF(J7=HS!J7,HS!W7,"D")</f>
        <v>H</v>
      </c>
      <c r="X7" s="31" t="str">
        <f>IF(K7=HS!K7,HS!X7,"D")</f>
        <v>H</v>
      </c>
    </row>
    <row r="8" spans="1:24" x14ac:dyDescent="0.3">
      <c r="A8">
        <v>9</v>
      </c>
      <c r="B8">
        <f>MAX(Hit!B8,Stand!B8,Double!B8)</f>
        <v>-0.25192476177072082</v>
      </c>
      <c r="C8">
        <f>MAX(Hit!C8,Stand!C8,Double!C8)</f>
        <v>7.4446037576340551E-2</v>
      </c>
      <c r="D8">
        <f>MAX(Hit!D8,Stand!D8,Double!D8)</f>
        <v>0.12081635332999674</v>
      </c>
      <c r="E8">
        <f>MAX(Hit!E8,Stand!E8,Double!E8)</f>
        <v>0.18194893405242163</v>
      </c>
      <c r="F8">
        <f>MAX(Hit!F8,Stand!F8,Double!F8)</f>
        <v>0.2430572248730361</v>
      </c>
      <c r="G8">
        <f>MAX(Hit!G8,Stand!G8,Double!G8)</f>
        <v>0.31705474570166675</v>
      </c>
      <c r="H8">
        <f>MAX(Hit!H8,Stand!H8,Double!H8)</f>
        <v>0.17186785993695267</v>
      </c>
      <c r="I8">
        <f>MAX(Hit!I8,Stand!I8,Double!I8)</f>
        <v>9.8376217435392543E-2</v>
      </c>
      <c r="J8">
        <f>MAX(Hit!J8,Stand!J8,Double!J8)</f>
        <v>-5.2178053462651766E-2</v>
      </c>
      <c r="K8">
        <f>MAX(Hit!K8,Stand!K8,Double!K8)</f>
        <v>-0.21343169035706566</v>
      </c>
      <c r="N8" s="31">
        <v>9</v>
      </c>
      <c r="O8" s="31" t="str">
        <f>IF(B8=HS!B8,HS!O8,"D")</f>
        <v>H</v>
      </c>
      <c r="P8" s="31" t="str">
        <f>IF(C8=HS!C8,HS!P8,"D")</f>
        <v>H</v>
      </c>
      <c r="Q8" s="31" t="str">
        <f>IF(D8=HS!D8,HS!Q8,"D")</f>
        <v>D</v>
      </c>
      <c r="R8" s="31" t="str">
        <f>IF(E8=HS!E8,HS!R8,"D")</f>
        <v>D</v>
      </c>
      <c r="S8" s="31" t="str">
        <f>IF(F8=HS!F8,HS!S8,"D")</f>
        <v>D</v>
      </c>
      <c r="T8" s="31" t="str">
        <f>IF(G8=HS!G8,HS!T8,"D")</f>
        <v>D</v>
      </c>
      <c r="U8" s="31" t="str">
        <f>IF(H8=HS!H8,HS!U8,"D")</f>
        <v>H</v>
      </c>
      <c r="V8" s="31" t="str">
        <f>IF(I8=HS!I8,HS!V8,"D")</f>
        <v>H</v>
      </c>
      <c r="W8" s="31" t="str">
        <f>IF(J8=HS!J8,HS!W8,"D")</f>
        <v>H</v>
      </c>
      <c r="X8" s="31" t="str">
        <f>IF(K8=HS!K8,HS!X8,"D")</f>
        <v>H</v>
      </c>
    </row>
    <row r="9" spans="1:24" x14ac:dyDescent="0.3">
      <c r="A9">
        <v>10</v>
      </c>
      <c r="B9">
        <f>MAX(Hit!B9,Stand!B9,Double!B9)</f>
        <v>-0.14666789263035868</v>
      </c>
      <c r="C9">
        <f>MAX(Hit!C9,Stand!C9,Double!C9)</f>
        <v>0.35893941244229921</v>
      </c>
      <c r="D9">
        <f>MAX(Hit!D9,Stand!D9,Double!D9)</f>
        <v>0.40932067017593943</v>
      </c>
      <c r="E9">
        <f>MAX(Hit!E9,Stand!E9,Double!E9)</f>
        <v>0.46094024379435394</v>
      </c>
      <c r="F9">
        <f>MAX(Hit!F9,Stand!F9,Double!F9)</f>
        <v>0.51251710900326763</v>
      </c>
      <c r="G9">
        <f>MAX(Hit!G9,Stand!G9,Double!G9)</f>
        <v>0.57559016859776846</v>
      </c>
      <c r="H9">
        <f>MAX(Hit!H9,Stand!H9,Double!H9)</f>
        <v>0.39241245528243768</v>
      </c>
      <c r="I9">
        <f>MAX(Hit!I9,Stand!I9,Double!I9)</f>
        <v>0.28663571688628381</v>
      </c>
      <c r="J9">
        <f>MAX(Hit!J9,Stand!J9,Double!J9)</f>
        <v>0.14432836838077101</v>
      </c>
      <c r="K9">
        <f>MAX(Hit!K9,Stand!K9,Double!K9)</f>
        <v>-4.4990260383612951E-2</v>
      </c>
      <c r="N9" s="31">
        <v>10</v>
      </c>
      <c r="O9" s="31" t="str">
        <f>IF(B9=HS!B9,HS!O9,"D")</f>
        <v>H</v>
      </c>
      <c r="P9" s="31" t="str">
        <f>IF(C9=HS!C9,HS!P9,"D")</f>
        <v>D</v>
      </c>
      <c r="Q9" s="31" t="str">
        <f>IF(D9=HS!D9,HS!Q9,"D")</f>
        <v>D</v>
      </c>
      <c r="R9" s="31" t="str">
        <f>IF(E9=HS!E9,HS!R9,"D")</f>
        <v>D</v>
      </c>
      <c r="S9" s="31" t="str">
        <f>IF(F9=HS!F9,HS!S9,"D")</f>
        <v>D</v>
      </c>
      <c r="T9" s="31" t="str">
        <f>IF(G9=HS!G9,HS!T9,"D")</f>
        <v>D</v>
      </c>
      <c r="U9" s="31" t="str">
        <f>IF(H9=HS!H9,HS!U9,"D")</f>
        <v>D</v>
      </c>
      <c r="V9" s="31" t="str">
        <f>IF(I9=HS!I9,HS!V9,"D")</f>
        <v>D</v>
      </c>
      <c r="W9" s="31" t="str">
        <f>IF(J9=HS!J9,HS!W9,"D")</f>
        <v>D</v>
      </c>
      <c r="X9" s="31" t="str">
        <f>IF(K9=HS!K9,HS!X9,"D")</f>
        <v>H</v>
      </c>
    </row>
    <row r="10" spans="1:24" x14ac:dyDescent="0.3">
      <c r="A10">
        <v>11</v>
      </c>
      <c r="B10">
        <f>MAX(Hit!B10,Stand!B10,Double!B10)</f>
        <v>-4.1986836980868192E-2</v>
      </c>
      <c r="C10">
        <f>MAX(Hit!C10,Stand!C10,Double!C10)</f>
        <v>0.47064092333946905</v>
      </c>
      <c r="D10">
        <f>MAX(Hit!D10,Stand!D10,Double!D10)</f>
        <v>0.51779525312221697</v>
      </c>
      <c r="E10">
        <f>MAX(Hit!E10,Stand!E10,Double!E10)</f>
        <v>0.56604055041797596</v>
      </c>
      <c r="F10">
        <f>MAX(Hit!F10,Stand!F10,Double!F10)</f>
        <v>0.6146990179090277</v>
      </c>
      <c r="G10">
        <f>MAX(Hit!G10,Stand!G10,Double!G10)</f>
        <v>0.66738009490756944</v>
      </c>
      <c r="H10">
        <f>MAX(Hit!H10,Stand!H10,Double!H10)</f>
        <v>0.46288894886429077</v>
      </c>
      <c r="I10">
        <f>MAX(Hit!I10,Stand!I10,Double!I10)</f>
        <v>0.35069259087031507</v>
      </c>
      <c r="J10">
        <f>MAX(Hit!J10,Stand!J10,Double!J10)</f>
        <v>0.2277834231524547</v>
      </c>
      <c r="K10">
        <f>MAX(Hit!K10,Stand!K10,Double!K10)</f>
        <v>5.9690795265877561E-2</v>
      </c>
      <c r="N10" s="31">
        <v>11</v>
      </c>
      <c r="O10" s="31" t="str">
        <f>IF(B10=HS!B10,HS!O10,"D")</f>
        <v>H</v>
      </c>
      <c r="P10" s="31" t="str">
        <f>IF(C10=HS!C10,HS!P10,"D")</f>
        <v>D</v>
      </c>
      <c r="Q10" s="31" t="str">
        <f>IF(D10=HS!D10,HS!Q10,"D")</f>
        <v>D</v>
      </c>
      <c r="R10" s="31" t="str">
        <f>IF(E10=HS!E10,HS!R10,"D")</f>
        <v>D</v>
      </c>
      <c r="S10" s="31" t="str">
        <f>IF(F10=HS!F10,HS!S10,"D")</f>
        <v>D</v>
      </c>
      <c r="T10" s="31" t="str">
        <f>IF(G10=HS!G10,HS!T10,"D")</f>
        <v>D</v>
      </c>
      <c r="U10" s="31" t="str">
        <f>IF(H10=HS!H10,HS!U10,"D")</f>
        <v>D</v>
      </c>
      <c r="V10" s="31" t="str">
        <f>IF(I10=HS!I10,HS!V10,"D")</f>
        <v>D</v>
      </c>
      <c r="W10" s="31" t="str">
        <f>IF(J10=HS!J10,HS!W10,"D")</f>
        <v>D</v>
      </c>
      <c r="X10" s="31" t="str">
        <f>IF(K10=HS!K10,HS!X10,"D")</f>
        <v>H</v>
      </c>
    </row>
    <row r="11" spans="1:24" x14ac:dyDescent="0.3">
      <c r="A11">
        <v>12</v>
      </c>
      <c r="B11">
        <f>MAX(Hit!B11,Stand!B11,Double!B11)</f>
        <v>-0.4656605837768395</v>
      </c>
      <c r="C11">
        <f>MAX(Hit!C11,Stand!C11,Double!C11)</f>
        <v>-0.25338998596663803</v>
      </c>
      <c r="D11">
        <f>MAX(Hit!D11,Stand!D11,Double!D11)</f>
        <v>-0.23369089979808655</v>
      </c>
      <c r="E11">
        <f>MAX(Hit!E11,Stand!E11,Double!E11)</f>
        <v>-0.21106310899491437</v>
      </c>
      <c r="F11">
        <f>MAX(Hit!F11,Stand!F11,Double!F11)</f>
        <v>-0.16719266083547546</v>
      </c>
      <c r="G11">
        <f>MAX(Hit!G11,Stand!G11,Double!G11)</f>
        <v>-0.15369901583000456</v>
      </c>
      <c r="H11">
        <f>MAX(Hit!H11,Stand!H11,Double!H11)</f>
        <v>-0.21284771451731427</v>
      </c>
      <c r="I11">
        <f>MAX(Hit!I11,Stand!I11,Double!I11)</f>
        <v>-0.2715748050242861</v>
      </c>
      <c r="J11">
        <f>MAX(Hit!J11,Stand!J11,Double!J11)</f>
        <v>-0.34001328060893565</v>
      </c>
      <c r="K11">
        <f>MAX(Hit!K11,Stand!K11,Double!K11)</f>
        <v>-0.42069618899826788</v>
      </c>
      <c r="N11" s="31">
        <v>12</v>
      </c>
      <c r="O11" s="31" t="str">
        <f>IF(B11=HS!B11,HS!O11,"D")</f>
        <v>H</v>
      </c>
      <c r="P11" s="31" t="str">
        <f>IF(C11=HS!C11,HS!P11,"D")</f>
        <v>H</v>
      </c>
      <c r="Q11" s="31" t="str">
        <f>IF(D11=HS!D11,HS!Q11,"D")</f>
        <v>H</v>
      </c>
      <c r="R11" s="31" t="str">
        <f>IF(E11=HS!E11,HS!R11,"D")</f>
        <v>S</v>
      </c>
      <c r="S11" s="31" t="str">
        <f>IF(F11=HS!F11,HS!S11,"D")</f>
        <v>S</v>
      </c>
      <c r="T11" s="31" t="str">
        <f>IF(G11=HS!G11,HS!T11,"D")</f>
        <v>S</v>
      </c>
      <c r="U11" s="31" t="str">
        <f>IF(H11=HS!H11,HS!U11,"D")</f>
        <v>H</v>
      </c>
      <c r="V11" s="31" t="str">
        <f>IF(I11=HS!I11,HS!V11,"D")</f>
        <v>H</v>
      </c>
      <c r="W11" s="31" t="str">
        <f>IF(J11=HS!J11,HS!W11,"D")</f>
        <v>H</v>
      </c>
      <c r="X11" s="31" t="str">
        <f>IF(K11=HS!K11,HS!X11,"D")</f>
        <v>H</v>
      </c>
    </row>
    <row r="12" spans="1:24" x14ac:dyDescent="0.3">
      <c r="A12">
        <v>13</v>
      </c>
      <c r="B12">
        <f>MAX(Hit!B12,Stand!B12,Double!B12)</f>
        <v>-0.50382768493563668</v>
      </c>
      <c r="C12">
        <f>MAX(Hit!C12,Stand!C12,Double!C12)</f>
        <v>-0.29278372720927737</v>
      </c>
      <c r="D12">
        <f>MAX(Hit!D12,Stand!D12,Double!D12)</f>
        <v>-0.2522502292357135</v>
      </c>
      <c r="E12">
        <f>MAX(Hit!E12,Stand!E12,Double!E12)</f>
        <v>-0.21106310899491437</v>
      </c>
      <c r="F12">
        <f>MAX(Hit!F12,Stand!F12,Double!F12)</f>
        <v>-0.16719266083547546</v>
      </c>
      <c r="G12">
        <f>MAX(Hit!G12,Stand!G12,Double!G12)</f>
        <v>-0.15369901583000456</v>
      </c>
      <c r="H12">
        <f>MAX(Hit!H12,Stand!H12,Double!H12)</f>
        <v>-0.26907287776607752</v>
      </c>
      <c r="I12">
        <f>MAX(Hit!I12,Stand!I12,Double!I12)</f>
        <v>-0.32360517609397998</v>
      </c>
      <c r="J12">
        <f>MAX(Hit!J12,Stand!J12,Double!J12)</f>
        <v>-0.3871551891368688</v>
      </c>
      <c r="K12">
        <f>MAX(Hit!K12,Stand!K12,Double!K12)</f>
        <v>-0.46207503264124877</v>
      </c>
      <c r="N12" s="31">
        <v>13</v>
      </c>
      <c r="O12" s="31" t="str">
        <f>IF(B12=HS!B12,HS!O12,"D")</f>
        <v>H</v>
      </c>
      <c r="P12" s="31" t="str">
        <f>IF(C12=HS!C12,HS!P12,"D")</f>
        <v>S</v>
      </c>
      <c r="Q12" s="31" t="str">
        <f>IF(D12=HS!D12,HS!Q12,"D")</f>
        <v>S</v>
      </c>
      <c r="R12" s="31" t="str">
        <f>IF(E12=HS!E12,HS!R12,"D")</f>
        <v>S</v>
      </c>
      <c r="S12" s="31" t="str">
        <f>IF(F12=HS!F12,HS!S12,"D")</f>
        <v>S</v>
      </c>
      <c r="T12" s="31" t="str">
        <f>IF(G12=HS!G12,HS!T12,"D")</f>
        <v>S</v>
      </c>
      <c r="U12" s="31" t="str">
        <f>IF(H12=HS!H12,HS!U12,"D")</f>
        <v>H</v>
      </c>
      <c r="V12" s="31" t="str">
        <f>IF(I12=HS!I12,HS!V12,"D")</f>
        <v>H</v>
      </c>
      <c r="W12" s="31" t="str">
        <f>IF(J12=HS!J12,HS!W12,"D")</f>
        <v>H</v>
      </c>
      <c r="X12" s="31" t="str">
        <f>IF(K12=HS!K12,HS!X12,"D")</f>
        <v>H</v>
      </c>
    </row>
    <row r="13" spans="1:24" x14ac:dyDescent="0.3">
      <c r="A13">
        <v>14</v>
      </c>
      <c r="B13">
        <f>MAX(Hit!B13,Stand!B13,Double!B13)</f>
        <v>-0.53926856458309125</v>
      </c>
      <c r="C13">
        <f>MAX(Hit!C13,Stand!C13,Double!C13)</f>
        <v>-0.29278372720927737</v>
      </c>
      <c r="D13">
        <f>MAX(Hit!D13,Stand!D13,Double!D13)</f>
        <v>-0.2522502292357135</v>
      </c>
      <c r="E13">
        <f>MAX(Hit!E13,Stand!E13,Double!E13)</f>
        <v>-0.21106310899491437</v>
      </c>
      <c r="F13">
        <f>MAX(Hit!F13,Stand!F13,Double!F13)</f>
        <v>-0.16719266083547546</v>
      </c>
      <c r="G13">
        <f>MAX(Hit!G13,Stand!G13,Double!G13)</f>
        <v>-0.15369901583000456</v>
      </c>
      <c r="H13">
        <f>MAX(Hit!H13,Stand!H13,Double!H13)</f>
        <v>-0.3212819579256434</v>
      </c>
      <c r="I13">
        <f>MAX(Hit!I13,Stand!I13,Double!I13)</f>
        <v>-0.37191909208726714</v>
      </c>
      <c r="J13">
        <f>MAX(Hit!J13,Stand!J13,Double!J13)</f>
        <v>-0.43092981848423534</v>
      </c>
      <c r="K13">
        <f>MAX(Hit!K13,Stand!K13,Double!K13)</f>
        <v>-0.50049824459544534</v>
      </c>
      <c r="N13" s="31">
        <v>14</v>
      </c>
      <c r="O13" s="31" t="str">
        <f>IF(B13=HS!B13,HS!O13,"D")</f>
        <v>H</v>
      </c>
      <c r="P13" s="31" t="str">
        <f>IF(C13=HS!C13,HS!P13,"D")</f>
        <v>S</v>
      </c>
      <c r="Q13" s="31" t="str">
        <f>IF(D13=HS!D13,HS!Q13,"D")</f>
        <v>S</v>
      </c>
      <c r="R13" s="31" t="str">
        <f>IF(E13=HS!E13,HS!R13,"D")</f>
        <v>S</v>
      </c>
      <c r="S13" s="31" t="str">
        <f>IF(F13=HS!F13,HS!S13,"D")</f>
        <v>S</v>
      </c>
      <c r="T13" s="31" t="str">
        <f>IF(G13=HS!G13,HS!T13,"D")</f>
        <v>S</v>
      </c>
      <c r="U13" s="31" t="str">
        <f>IF(H13=HS!H13,HS!U13,"D")</f>
        <v>H</v>
      </c>
      <c r="V13" s="31" t="str">
        <f>IF(I13=HS!I13,HS!V13,"D")</f>
        <v>H</v>
      </c>
      <c r="W13" s="31" t="str">
        <f>IF(J13=HS!J13,HS!W13,"D")</f>
        <v>H</v>
      </c>
      <c r="X13" s="31" t="str">
        <f>IF(K13=HS!K13,HS!X13,"D")</f>
        <v>H</v>
      </c>
    </row>
    <row r="14" spans="1:24" x14ac:dyDescent="0.3">
      <c r="A14">
        <v>15</v>
      </c>
      <c r="B14">
        <f>MAX(Hit!B14,Stand!B14,Double!B14)</f>
        <v>-0.57217795282715611</v>
      </c>
      <c r="C14">
        <f>MAX(Hit!C14,Stand!C14,Double!C14)</f>
        <v>-0.29278372720927737</v>
      </c>
      <c r="D14">
        <f>MAX(Hit!D14,Stand!D14,Double!D14)</f>
        <v>-0.2522502292357135</v>
      </c>
      <c r="E14">
        <f>MAX(Hit!E14,Stand!E14,Double!E14)</f>
        <v>-0.21106310899491437</v>
      </c>
      <c r="F14">
        <f>MAX(Hit!F14,Stand!F14,Double!F14)</f>
        <v>-0.16719266083547546</v>
      </c>
      <c r="G14">
        <f>MAX(Hit!G14,Stand!G14,Double!G14)</f>
        <v>-0.15369901583000456</v>
      </c>
      <c r="H14">
        <f>MAX(Hit!H14,Stand!H14,Double!H14)</f>
        <v>-0.36976181807381175</v>
      </c>
      <c r="I14">
        <f>MAX(Hit!I14,Stand!I14,Double!I14)</f>
        <v>-0.41678201408103377</v>
      </c>
      <c r="J14">
        <f>MAX(Hit!J14,Stand!J14,Double!J14)</f>
        <v>-0.47157768859250421</v>
      </c>
      <c r="K14">
        <f>MAX(Hit!K14,Stand!K14,Double!K14)</f>
        <v>-0.53617694141005634</v>
      </c>
      <c r="N14" s="31">
        <v>15</v>
      </c>
      <c r="O14" s="31" t="str">
        <f>IF(B14=HS!B14,HS!O14,"D")</f>
        <v>H</v>
      </c>
      <c r="P14" s="31" t="str">
        <f>IF(C14=HS!C14,HS!P14,"D")</f>
        <v>S</v>
      </c>
      <c r="Q14" s="31" t="str">
        <f>IF(D14=HS!D14,HS!Q14,"D")</f>
        <v>S</v>
      </c>
      <c r="R14" s="31" t="str">
        <f>IF(E14=HS!E14,HS!R14,"D")</f>
        <v>S</v>
      </c>
      <c r="S14" s="31" t="str">
        <f>IF(F14=HS!F14,HS!S14,"D")</f>
        <v>S</v>
      </c>
      <c r="T14" s="31" t="str">
        <f>IF(G14=HS!G14,HS!T14,"D")</f>
        <v>S</v>
      </c>
      <c r="U14" s="31" t="str">
        <f>IF(H14=HS!H14,HS!U14,"D")</f>
        <v>H</v>
      </c>
      <c r="V14" s="31" t="str">
        <f>IF(I14=HS!I14,HS!V14,"D")</f>
        <v>H</v>
      </c>
      <c r="W14" s="31" t="str">
        <f>IF(J14=HS!J14,HS!W14,"D")</f>
        <v>H</v>
      </c>
      <c r="X14" s="31" t="str">
        <f>IF(K14=HS!K14,HS!X14,"D")</f>
        <v>H</v>
      </c>
    </row>
    <row r="15" spans="1:24" x14ac:dyDescent="0.3">
      <c r="A15">
        <v>16</v>
      </c>
      <c r="B15">
        <f>MAX(Hit!B15,Stand!B15,Double!B15)</f>
        <v>-0.57578184676460165</v>
      </c>
      <c r="C15">
        <f>MAX(Hit!C15,Stand!C15,Double!C15)</f>
        <v>-0.29278372720927737</v>
      </c>
      <c r="D15">
        <f>MAX(Hit!D15,Stand!D15,Double!D15)</f>
        <v>-0.2522502292357135</v>
      </c>
      <c r="E15">
        <f>MAX(Hit!E15,Stand!E15,Double!E15)</f>
        <v>-0.21106310899491437</v>
      </c>
      <c r="F15">
        <f>MAX(Hit!F15,Stand!F15,Double!F15)</f>
        <v>-0.16719266083547546</v>
      </c>
      <c r="G15">
        <f>MAX(Hit!G15,Stand!G15,Double!G15)</f>
        <v>-0.15369901583000456</v>
      </c>
      <c r="H15">
        <f>MAX(Hit!H15,Stand!H15,Double!H15)</f>
        <v>-0.41477883106853947</v>
      </c>
      <c r="I15">
        <f>MAX(Hit!I15,Stand!I15,Double!I15)</f>
        <v>-0.45844044164667419</v>
      </c>
      <c r="J15">
        <f>MAX(Hit!J15,Stand!J15,Double!J15)</f>
        <v>-0.50932213940732529</v>
      </c>
      <c r="K15">
        <f>MAX(Hit!K15,Stand!K15,Double!K15)</f>
        <v>-0.56930715988076663</v>
      </c>
      <c r="N15" s="31">
        <v>16</v>
      </c>
      <c r="O15" s="31" t="str">
        <f>IF(B15=HS!B15,HS!O15,"D")</f>
        <v>S</v>
      </c>
      <c r="P15" s="31" t="str">
        <f>IF(C15=HS!C15,HS!P15,"D")</f>
        <v>S</v>
      </c>
      <c r="Q15" s="31" t="str">
        <f>IF(D15=HS!D15,HS!Q15,"D")</f>
        <v>S</v>
      </c>
      <c r="R15" s="31" t="str">
        <f>IF(E15=HS!E15,HS!R15,"D")</f>
        <v>S</v>
      </c>
      <c r="S15" s="31" t="str">
        <f>IF(F15=HS!F15,HS!S15,"D")</f>
        <v>S</v>
      </c>
      <c r="T15" s="31" t="str">
        <f>IF(G15=HS!G15,HS!T15,"D")</f>
        <v>S</v>
      </c>
      <c r="U15" s="31" t="str">
        <f>IF(H15=HS!H15,HS!U15,"D")</f>
        <v>H</v>
      </c>
      <c r="V15" s="31" t="str">
        <f>IF(I15=HS!I15,HS!V15,"D")</f>
        <v>H</v>
      </c>
      <c r="W15" s="31" t="str">
        <f>IF(J15=HS!J15,HS!W15,"D")</f>
        <v>H</v>
      </c>
      <c r="X15" s="31" t="str">
        <f>IF(K15=HS!K15,HS!X15,"D")</f>
        <v>H</v>
      </c>
    </row>
    <row r="16" spans="1:24" x14ac:dyDescent="0.3">
      <c r="A16">
        <v>17</v>
      </c>
      <c r="B16">
        <f>MAX(Hit!B16,Stand!B16,Double!B16)</f>
        <v>-0.46435750824198774</v>
      </c>
      <c r="C16">
        <f>MAX(Hit!C16,Stand!C16,Double!C16)</f>
        <v>-0.15297458768154204</v>
      </c>
      <c r="D16">
        <f>MAX(Hit!D16,Stand!D16,Double!D16)</f>
        <v>-0.11721624142457354</v>
      </c>
      <c r="E16">
        <f>MAX(Hit!E16,Stand!E16,Double!E16)</f>
        <v>-8.0573373145316152E-2</v>
      </c>
      <c r="F16">
        <f>MAX(Hit!F16,Stand!F16,Double!F16)</f>
        <v>-4.4941375564924613E-2</v>
      </c>
      <c r="G16">
        <f>MAX(Hit!G16,Stand!G16,Double!G16)</f>
        <v>1.1739160673341797E-2</v>
      </c>
      <c r="H16">
        <f>MAX(Hit!H16,Stand!H16,Double!H16)</f>
        <v>-0.10680898948269474</v>
      </c>
      <c r="I16">
        <f>MAX(Hit!I16,Stand!I16,Double!I16)</f>
        <v>-0.38195097104844722</v>
      </c>
      <c r="J16">
        <f>MAX(Hit!J16,Stand!J16,Double!J16)</f>
        <v>-0.42315423964521748</v>
      </c>
      <c r="K16">
        <f>MAX(Hit!K16,Stand!K16,Double!K16)</f>
        <v>-0.46435750824198757</v>
      </c>
      <c r="N16" s="31">
        <v>17</v>
      </c>
      <c r="O16" s="31" t="str">
        <f>IF(B16=HS!B16,HS!O16,"D")</f>
        <v>S</v>
      </c>
      <c r="P16" s="31" t="str">
        <f>IF(C16=HS!C16,HS!P16,"D")</f>
        <v>S</v>
      </c>
      <c r="Q16" s="31" t="str">
        <f>IF(D16=HS!D16,HS!Q16,"D")</f>
        <v>S</v>
      </c>
      <c r="R16" s="31" t="str">
        <f>IF(E16=HS!E16,HS!R16,"D")</f>
        <v>S</v>
      </c>
      <c r="S16" s="31" t="str">
        <f>IF(F16=HS!F16,HS!S16,"D")</f>
        <v>S</v>
      </c>
      <c r="T16" s="31" t="str">
        <f>IF(G16=HS!G16,HS!T16,"D")</f>
        <v>S</v>
      </c>
      <c r="U16" s="31" t="str">
        <f>IF(H16=HS!H16,HS!U16,"D")</f>
        <v>S</v>
      </c>
      <c r="V16" s="31" t="str">
        <f>IF(I16=HS!I16,HS!V16,"D")</f>
        <v>S</v>
      </c>
      <c r="W16" s="31" t="str">
        <f>IF(J16=HS!J16,HS!W16,"D")</f>
        <v>S</v>
      </c>
      <c r="X16" s="31" t="str">
        <f>IF(K16=HS!K16,HS!X16,"D")</f>
        <v>S</v>
      </c>
    </row>
    <row r="17" spans="1:24" x14ac:dyDescent="0.3">
      <c r="A17">
        <v>18</v>
      </c>
      <c r="B17">
        <f>MAX(Hit!B17,Stand!B17,Double!B17)</f>
        <v>-0.24150883119675959</v>
      </c>
      <c r="C17">
        <f>MAX(Hit!C17,Stand!C17,Double!C17)</f>
        <v>0.12174190222088777</v>
      </c>
      <c r="D17">
        <f>MAX(Hit!D17,Stand!D17,Double!D17)</f>
        <v>0.14830007284131125</v>
      </c>
      <c r="E17">
        <f>MAX(Hit!E17,Stand!E17,Double!E17)</f>
        <v>0.17585443719748528</v>
      </c>
      <c r="F17">
        <f>MAX(Hit!F17,Stand!F17,Double!F17)</f>
        <v>0.19956119497617708</v>
      </c>
      <c r="G17">
        <f>MAX(Hit!G17,Stand!G17,Double!G17)</f>
        <v>0.28344391604689845</v>
      </c>
      <c r="H17">
        <f>MAX(Hit!H17,Stand!H17,Double!H17)</f>
        <v>0.39955416733655175</v>
      </c>
      <c r="I17">
        <f>MAX(Hit!I17,Stand!I17,Double!I17)</f>
        <v>0.10595134861912359</v>
      </c>
      <c r="J17">
        <f>MAX(Hit!J17,Stand!J17,Double!J17)</f>
        <v>-0.18316335667343342</v>
      </c>
      <c r="K17">
        <f>MAX(Hit!K17,Stand!K17,Double!K17)</f>
        <v>-0.24150883119675953</v>
      </c>
      <c r="N17" s="31">
        <v>18</v>
      </c>
      <c r="O17" s="31" t="str">
        <f>IF(B17=HS!B17,HS!O17,"D")</f>
        <v>S</v>
      </c>
      <c r="P17" s="31" t="str">
        <f>IF(C17=HS!C17,HS!P17,"D")</f>
        <v>S</v>
      </c>
      <c r="Q17" s="31" t="str">
        <f>IF(D17=HS!D17,HS!Q17,"D")</f>
        <v>S</v>
      </c>
      <c r="R17" s="31" t="str">
        <f>IF(E17=HS!E17,HS!R17,"D")</f>
        <v>S</v>
      </c>
      <c r="S17" s="31" t="str">
        <f>IF(F17=HS!F17,HS!S17,"D")</f>
        <v>S</v>
      </c>
      <c r="T17" s="31" t="str">
        <f>IF(G17=HS!G17,HS!T17,"D")</f>
        <v>S</v>
      </c>
      <c r="U17" s="31" t="str">
        <f>IF(H17=HS!H17,HS!U17,"D")</f>
        <v>S</v>
      </c>
      <c r="V17" s="31" t="str">
        <f>IF(I17=HS!I17,HS!V17,"D")</f>
        <v>S</v>
      </c>
      <c r="W17" s="31" t="str">
        <f>IF(J17=HS!J17,HS!W17,"D")</f>
        <v>S</v>
      </c>
      <c r="X17" s="31" t="str">
        <f>IF(K17=HS!K17,HS!X17,"D")</f>
        <v>S</v>
      </c>
    </row>
    <row r="18" spans="1:24" x14ac:dyDescent="0.3">
      <c r="A18">
        <v>19</v>
      </c>
      <c r="B18">
        <f>MAX(Hit!B18,Stand!B18,Double!B18)</f>
        <v>-1.8660154151531605E-2</v>
      </c>
      <c r="C18">
        <f>MAX(Hit!C18,Stand!C18,Double!C18)</f>
        <v>0.38630468602058998</v>
      </c>
      <c r="D18">
        <f>MAX(Hit!D18,Stand!D18,Double!D18)</f>
        <v>0.40436293659776018</v>
      </c>
      <c r="E18">
        <f>MAX(Hit!E18,Stand!E18,Double!E18)</f>
        <v>0.42317892482749647</v>
      </c>
      <c r="F18">
        <f>MAX(Hit!F18,Stand!F18,Double!F18)</f>
        <v>0.43951210416088371</v>
      </c>
      <c r="G18">
        <f>MAX(Hit!G18,Stand!G18,Double!G18)</f>
        <v>0.49597707378731903</v>
      </c>
      <c r="H18">
        <f>MAX(Hit!H18,Stand!H18,Double!H18)</f>
        <v>0.61597649575343139</v>
      </c>
      <c r="I18">
        <f>MAX(Hit!I18,Stand!I18,Double!I18)</f>
        <v>0.59385366828669439</v>
      </c>
      <c r="J18">
        <f>MAX(Hit!J18,Stand!J18,Double!J18)</f>
        <v>0.28759675706758142</v>
      </c>
      <c r="K18">
        <f>MAX(Hit!K18,Stand!K18,Double!K18)</f>
        <v>-1.8660154151531549E-2</v>
      </c>
      <c r="N18" s="31">
        <v>19</v>
      </c>
      <c r="O18" s="31" t="str">
        <f>IF(B18=HS!B18,HS!O18,"D")</f>
        <v>S</v>
      </c>
      <c r="P18" s="31" t="str">
        <f>IF(C18=HS!C18,HS!P18,"D")</f>
        <v>S</v>
      </c>
      <c r="Q18" s="31" t="str">
        <f>IF(D18=HS!D18,HS!Q18,"D")</f>
        <v>S</v>
      </c>
      <c r="R18" s="31" t="str">
        <f>IF(E18=HS!E18,HS!R18,"D")</f>
        <v>S</v>
      </c>
      <c r="S18" s="31" t="str">
        <f>IF(F18=HS!F18,HS!S18,"D")</f>
        <v>S</v>
      </c>
      <c r="T18" s="31" t="str">
        <f>IF(G18=HS!G18,HS!T18,"D")</f>
        <v>S</v>
      </c>
      <c r="U18" s="31" t="str">
        <f>IF(H18=HS!H18,HS!U18,"D")</f>
        <v>S</v>
      </c>
      <c r="V18" s="31" t="str">
        <f>IF(I18=HS!I18,HS!V18,"D")</f>
        <v>S</v>
      </c>
      <c r="W18" s="31" t="str">
        <f>IF(J18=HS!J18,HS!W18,"D")</f>
        <v>S</v>
      </c>
      <c r="X18" s="31" t="str">
        <f>IF(K18=HS!K18,HS!X18,"D")</f>
        <v>S</v>
      </c>
    </row>
    <row r="19" spans="1:24" x14ac:dyDescent="0.3">
      <c r="A19">
        <v>20</v>
      </c>
      <c r="B19">
        <f>MAX(Hit!B19,Stand!B19,Double!B19)</f>
        <v>0.20418852289369643</v>
      </c>
      <c r="C19">
        <f>MAX(Hit!C19,Stand!C19,Double!C19)</f>
        <v>0.63998657521683899</v>
      </c>
      <c r="D19">
        <f>MAX(Hit!D19,Stand!D19,Double!D19)</f>
        <v>0.65027209425148147</v>
      </c>
      <c r="E19">
        <f>MAX(Hit!E19,Stand!E19,Double!E19)</f>
        <v>0.66104996194807175</v>
      </c>
      <c r="F19">
        <f>MAX(Hit!F19,Stand!F19,Double!F19)</f>
        <v>0.67035969063279999</v>
      </c>
      <c r="G19">
        <f>MAX(Hit!G19,Stand!G19,Double!G19)</f>
        <v>0.70395857017134456</v>
      </c>
      <c r="H19">
        <f>MAX(Hit!H19,Stand!H19,Double!H19)</f>
        <v>0.77322722653717502</v>
      </c>
      <c r="I19">
        <f>MAX(Hit!I19,Stand!I19,Double!I19)</f>
        <v>0.79181515955189852</v>
      </c>
      <c r="J19">
        <f>MAX(Hit!J19,Stand!J19,Double!J19)</f>
        <v>0.75835687080859615</v>
      </c>
      <c r="K19">
        <f>MAX(Hit!K19,Stand!K19,Double!K19)</f>
        <v>0.43495775366292733</v>
      </c>
      <c r="N19" s="31">
        <v>20</v>
      </c>
      <c r="O19" s="31" t="str">
        <f>IF(B19=HS!B19,HS!O19,"D")</f>
        <v>S</v>
      </c>
      <c r="P19" s="31" t="str">
        <f>IF(C19=HS!C19,HS!P19,"D")</f>
        <v>S</v>
      </c>
      <c r="Q19" s="31" t="str">
        <f>IF(D19=HS!D19,HS!Q19,"D")</f>
        <v>S</v>
      </c>
      <c r="R19" s="31" t="str">
        <f>IF(E19=HS!E19,HS!R19,"D")</f>
        <v>S</v>
      </c>
      <c r="S19" s="31" t="str">
        <f>IF(F19=HS!F19,HS!S19,"D")</f>
        <v>S</v>
      </c>
      <c r="T19" s="31" t="str">
        <f>IF(G19=HS!G19,HS!T19,"D")</f>
        <v>S</v>
      </c>
      <c r="U19" s="31" t="str">
        <f>IF(H19=HS!H19,HS!U19,"D")</f>
        <v>S</v>
      </c>
      <c r="V19" s="31" t="str">
        <f>IF(I19=HS!I19,HS!V19,"D")</f>
        <v>S</v>
      </c>
      <c r="W19" s="31" t="str">
        <f>IF(J19=HS!J19,HS!W19,"D")</f>
        <v>S</v>
      </c>
      <c r="X19" s="31" t="str">
        <f>IF(K19=HS!K19,HS!X19,"D")</f>
        <v>S</v>
      </c>
    </row>
    <row r="20" spans="1:24" x14ac:dyDescent="0.3">
      <c r="A20">
        <v>21</v>
      </c>
      <c r="B20">
        <f>MAX(Hit!B20,Stand!B20,Double!B20)</f>
        <v>0.65780643070815525</v>
      </c>
      <c r="C20">
        <f>MAX(Hit!C20,Stand!C20,Double!C20)</f>
        <v>0.88200651549404019</v>
      </c>
      <c r="D20">
        <f>MAX(Hit!D20,Stand!D20,Double!D20)</f>
        <v>0.8853003573017495</v>
      </c>
      <c r="E20">
        <f>MAX(Hit!E20,Stand!E20,Double!E20)</f>
        <v>0.88876729296591961</v>
      </c>
      <c r="F20">
        <f>MAX(Hit!F20,Stand!F20,Double!F20)</f>
        <v>0.89175382659528035</v>
      </c>
      <c r="G20">
        <f>MAX(Hit!G20,Stand!G20,Double!G20)</f>
        <v>0.90283674384257995</v>
      </c>
      <c r="H20">
        <f>MAX(Hit!H20,Stand!H20,Double!H20)</f>
        <v>0.92592629596452347</v>
      </c>
      <c r="I20">
        <f>MAX(Hit!I20,Stand!I20,Double!I20)</f>
        <v>0.93060505318396625</v>
      </c>
      <c r="J20">
        <f>MAX(Hit!J20,Stand!J20,Double!J20)</f>
        <v>0.93917615614724415</v>
      </c>
      <c r="K20">
        <f>MAX(Hit!K20,Stand!K20,Double!K20)</f>
        <v>0.88857566147738609</v>
      </c>
      <c r="N20" s="31">
        <v>21</v>
      </c>
      <c r="O20" s="31" t="str">
        <f>IF(B20=HS!B20,HS!O20,"D")</f>
        <v>S</v>
      </c>
      <c r="P20" s="31" t="str">
        <f>IF(C20=HS!C20,HS!P20,"D")</f>
        <v>S</v>
      </c>
      <c r="Q20" s="31" t="str">
        <f>IF(D20=HS!D20,HS!Q20,"D")</f>
        <v>S</v>
      </c>
      <c r="R20" s="31" t="str">
        <f>IF(E20=HS!E20,HS!R20,"D")</f>
        <v>S</v>
      </c>
      <c r="S20" s="31" t="str">
        <f>IF(F20=HS!F20,HS!S20,"D")</f>
        <v>S</v>
      </c>
      <c r="T20" s="31" t="str">
        <f>IF(G20=HS!G20,HS!T20,"D")</f>
        <v>S</v>
      </c>
      <c r="U20" s="31" t="str">
        <f>IF(H20=HS!H20,HS!U20,"D")</f>
        <v>S</v>
      </c>
      <c r="V20" s="31" t="str">
        <f>IF(I20=HS!I20,HS!V20,"D")</f>
        <v>S</v>
      </c>
      <c r="W20" s="31" t="str">
        <f>IF(J20=HS!J20,HS!W20,"D")</f>
        <v>S</v>
      </c>
      <c r="X20" s="31" t="str">
        <f>IF(K20=HS!K20,HS!X20,"D")</f>
        <v>S</v>
      </c>
    </row>
    <row r="21" spans="1:24" x14ac:dyDescent="0.3">
      <c r="A21">
        <v>22</v>
      </c>
      <c r="B21">
        <f>MAX(Hit!B21,Stand!B21,Double!B21)</f>
        <v>-1</v>
      </c>
      <c r="C21">
        <f>MAX(Hit!C21,Stand!C21,Double!C21)</f>
        <v>-1</v>
      </c>
      <c r="D21">
        <f>MAX(Hit!D21,Stand!D21,Double!D21)</f>
        <v>-1</v>
      </c>
      <c r="E21">
        <f>MAX(Hit!E21,Stand!E21,Double!E21)</f>
        <v>-1</v>
      </c>
      <c r="F21">
        <f>MAX(Hit!F21,Stand!F21,Double!F21)</f>
        <v>-1</v>
      </c>
      <c r="G21">
        <f>MAX(Hit!G21,Stand!G21,Double!G21)</f>
        <v>-1</v>
      </c>
      <c r="H21">
        <f>MAX(Hit!H21,Stand!H21,Double!H21)</f>
        <v>-1</v>
      </c>
      <c r="I21">
        <f>MAX(Hit!I21,Stand!I21,Double!I21)</f>
        <v>-1</v>
      </c>
      <c r="J21">
        <f>MAX(Hit!J21,Stand!J21,Double!J21)</f>
        <v>-1</v>
      </c>
      <c r="K21">
        <f>MAX(Hit!K21,Stand!K21,Double!K21)</f>
        <v>-1</v>
      </c>
      <c r="N21" s="31">
        <v>22</v>
      </c>
      <c r="O21" s="31" t="str">
        <f>IF(B21=HS!B21,HS!O21,"D")</f>
        <v>S</v>
      </c>
      <c r="P21" s="31" t="str">
        <f>IF(C21=HS!C21,HS!P21,"D")</f>
        <v>S</v>
      </c>
      <c r="Q21" s="31" t="str">
        <f>IF(D21=HS!D21,HS!Q21,"D")</f>
        <v>S</v>
      </c>
      <c r="R21" s="31" t="str">
        <f>IF(E21=HS!E21,HS!R21,"D")</f>
        <v>S</v>
      </c>
      <c r="S21" s="31" t="str">
        <f>IF(F21=HS!F21,HS!S21,"D")</f>
        <v>S</v>
      </c>
      <c r="T21" s="31" t="str">
        <f>IF(G21=HS!G21,HS!T21,"D")</f>
        <v>S</v>
      </c>
      <c r="U21" s="31" t="str">
        <f>IF(H21=HS!H21,HS!U21,"D")</f>
        <v>S</v>
      </c>
      <c r="V21" s="31" t="str">
        <f>IF(I21=HS!I21,HS!V21,"D")</f>
        <v>S</v>
      </c>
      <c r="W21" s="31" t="str">
        <f>IF(J21=HS!J21,HS!W21,"D")</f>
        <v>S</v>
      </c>
      <c r="X21" s="31" t="str">
        <f>IF(K21=HS!K21,HS!X21,"D")</f>
        <v>S</v>
      </c>
    </row>
    <row r="22" spans="1:24" x14ac:dyDescent="0.3">
      <c r="A22">
        <v>23</v>
      </c>
      <c r="B22">
        <f>MAX(Hit!B22,Stand!B22,Double!B22)</f>
        <v>-1</v>
      </c>
      <c r="C22">
        <f>MAX(Hit!C22,Stand!C22,Double!C22)</f>
        <v>-1</v>
      </c>
      <c r="D22">
        <f>MAX(Hit!D22,Stand!D22,Double!D22)</f>
        <v>-1</v>
      </c>
      <c r="E22">
        <f>MAX(Hit!E22,Stand!E22,Double!E22)</f>
        <v>-1</v>
      </c>
      <c r="F22">
        <f>MAX(Hit!F22,Stand!F22,Double!F22)</f>
        <v>-1</v>
      </c>
      <c r="G22">
        <f>MAX(Hit!G22,Stand!G22,Double!G22)</f>
        <v>-1</v>
      </c>
      <c r="H22">
        <f>MAX(Hit!H22,Stand!H22,Double!H22)</f>
        <v>-1</v>
      </c>
      <c r="I22">
        <f>MAX(Hit!I22,Stand!I22,Double!I22)</f>
        <v>-1</v>
      </c>
      <c r="J22">
        <f>MAX(Hit!J22,Stand!J22,Double!J22)</f>
        <v>-1</v>
      </c>
      <c r="K22">
        <f>MAX(Hit!K22,Stand!K22,Double!K22)</f>
        <v>-1</v>
      </c>
      <c r="N22" s="31">
        <v>23</v>
      </c>
      <c r="O22" s="31" t="str">
        <f>IF(B22=HS!B22,HS!O22,"D")</f>
        <v>S</v>
      </c>
      <c r="P22" s="31" t="str">
        <f>IF(C22=HS!C22,HS!P22,"D")</f>
        <v>S</v>
      </c>
      <c r="Q22" s="31" t="str">
        <f>IF(D22=HS!D22,HS!Q22,"D")</f>
        <v>S</v>
      </c>
      <c r="R22" s="31" t="str">
        <f>IF(E22=HS!E22,HS!R22,"D")</f>
        <v>S</v>
      </c>
      <c r="S22" s="31" t="str">
        <f>IF(F22=HS!F22,HS!S22,"D")</f>
        <v>S</v>
      </c>
      <c r="T22" s="31" t="str">
        <f>IF(G22=HS!G22,HS!T22,"D")</f>
        <v>S</v>
      </c>
      <c r="U22" s="31" t="str">
        <f>IF(H22=HS!H22,HS!U22,"D")</f>
        <v>S</v>
      </c>
      <c r="V22" s="31" t="str">
        <f>IF(I22=HS!I22,HS!V22,"D")</f>
        <v>S</v>
      </c>
      <c r="W22" s="31" t="str">
        <f>IF(J22=HS!J22,HS!W22,"D")</f>
        <v>S</v>
      </c>
      <c r="X22" s="31" t="str">
        <f>IF(K22=HS!K22,HS!X22,"D")</f>
        <v>S</v>
      </c>
    </row>
    <row r="23" spans="1:24" x14ac:dyDescent="0.3">
      <c r="A23">
        <v>24</v>
      </c>
      <c r="B23">
        <f>MAX(Hit!B23,Stand!B23,Double!B23)</f>
        <v>-1</v>
      </c>
      <c r="C23">
        <f>MAX(Hit!C23,Stand!C23,Double!C23)</f>
        <v>-1</v>
      </c>
      <c r="D23">
        <f>MAX(Hit!D23,Stand!D23,Double!D23)</f>
        <v>-1</v>
      </c>
      <c r="E23">
        <f>MAX(Hit!E23,Stand!E23,Double!E23)</f>
        <v>-1</v>
      </c>
      <c r="F23">
        <f>MAX(Hit!F23,Stand!F23,Double!F23)</f>
        <v>-1</v>
      </c>
      <c r="G23">
        <f>MAX(Hit!G23,Stand!G23,Double!G23)</f>
        <v>-1</v>
      </c>
      <c r="H23">
        <f>MAX(Hit!H23,Stand!H23,Double!H23)</f>
        <v>-1</v>
      </c>
      <c r="I23">
        <f>MAX(Hit!I23,Stand!I23,Double!I23)</f>
        <v>-1</v>
      </c>
      <c r="J23">
        <f>MAX(Hit!J23,Stand!J23,Double!J23)</f>
        <v>-1</v>
      </c>
      <c r="K23">
        <f>MAX(Hit!K23,Stand!K23,Double!K23)</f>
        <v>-1</v>
      </c>
      <c r="N23" s="31">
        <v>24</v>
      </c>
      <c r="O23" s="31" t="str">
        <f>IF(B23=HS!B23,HS!O23,"D")</f>
        <v>S</v>
      </c>
      <c r="P23" s="31" t="str">
        <f>IF(C23=HS!C23,HS!P23,"D")</f>
        <v>S</v>
      </c>
      <c r="Q23" s="31" t="str">
        <f>IF(D23=HS!D23,HS!Q23,"D")</f>
        <v>S</v>
      </c>
      <c r="R23" s="31" t="str">
        <f>IF(E23=HS!E23,HS!R23,"D")</f>
        <v>S</v>
      </c>
      <c r="S23" s="31" t="str">
        <f>IF(F23=HS!F23,HS!S23,"D")</f>
        <v>S</v>
      </c>
      <c r="T23" s="31" t="str">
        <f>IF(G23=HS!G23,HS!T23,"D")</f>
        <v>S</v>
      </c>
      <c r="U23" s="31" t="str">
        <f>IF(H23=HS!H23,HS!U23,"D")</f>
        <v>S</v>
      </c>
      <c r="V23" s="31" t="str">
        <f>IF(I23=HS!I23,HS!V23,"D")</f>
        <v>S</v>
      </c>
      <c r="W23" s="31" t="str">
        <f>IF(J23=HS!J23,HS!W23,"D")</f>
        <v>S</v>
      </c>
      <c r="X23" s="31" t="str">
        <f>IF(K23=HS!K23,HS!X23,"D")</f>
        <v>S</v>
      </c>
    </row>
    <row r="24" spans="1:24" x14ac:dyDescent="0.3">
      <c r="A24">
        <v>25</v>
      </c>
      <c r="B24">
        <f>MAX(Hit!B24,Stand!B24,Double!B24)</f>
        <v>-1</v>
      </c>
      <c r="C24">
        <f>MAX(Hit!C24,Stand!C24,Double!C24)</f>
        <v>-1</v>
      </c>
      <c r="D24">
        <f>MAX(Hit!D24,Stand!D24,Double!D24)</f>
        <v>-1</v>
      </c>
      <c r="E24">
        <f>MAX(Hit!E24,Stand!E24,Double!E24)</f>
        <v>-1</v>
      </c>
      <c r="F24">
        <f>MAX(Hit!F24,Stand!F24,Double!F24)</f>
        <v>-1</v>
      </c>
      <c r="G24">
        <f>MAX(Hit!G24,Stand!G24,Double!G24)</f>
        <v>-1</v>
      </c>
      <c r="H24">
        <f>MAX(Hit!H24,Stand!H24,Double!H24)</f>
        <v>-1</v>
      </c>
      <c r="I24">
        <f>MAX(Hit!I24,Stand!I24,Double!I24)</f>
        <v>-1</v>
      </c>
      <c r="J24">
        <f>MAX(Hit!J24,Stand!J24,Double!J24)</f>
        <v>-1</v>
      </c>
      <c r="K24">
        <f>MAX(Hit!K24,Stand!K24,Double!K24)</f>
        <v>-1</v>
      </c>
      <c r="N24" s="31">
        <v>25</v>
      </c>
      <c r="O24" s="31" t="str">
        <f>IF(B24=HS!B24,HS!O24,"D")</f>
        <v>S</v>
      </c>
      <c r="P24" s="31" t="str">
        <f>IF(C24=HS!C24,HS!P24,"D")</f>
        <v>S</v>
      </c>
      <c r="Q24" s="31" t="str">
        <f>IF(D24=HS!D24,HS!Q24,"D")</f>
        <v>S</v>
      </c>
      <c r="R24" s="31" t="str">
        <f>IF(E24=HS!E24,HS!R24,"D")</f>
        <v>S</v>
      </c>
      <c r="S24" s="31" t="str">
        <f>IF(F24=HS!F24,HS!S24,"D")</f>
        <v>S</v>
      </c>
      <c r="T24" s="31" t="str">
        <f>IF(G24=HS!G24,HS!T24,"D")</f>
        <v>S</v>
      </c>
      <c r="U24" s="31" t="str">
        <f>IF(H24=HS!H24,HS!U24,"D")</f>
        <v>S</v>
      </c>
      <c r="V24" s="31" t="str">
        <f>IF(I24=HS!I24,HS!V24,"D")</f>
        <v>S</v>
      </c>
      <c r="W24" s="31" t="str">
        <f>IF(J24=HS!J24,HS!W24,"D")</f>
        <v>S</v>
      </c>
      <c r="X24" s="31" t="str">
        <f>IF(K24=HS!K24,HS!X24,"D")</f>
        <v>S</v>
      </c>
    </row>
    <row r="25" spans="1:24" x14ac:dyDescent="0.3">
      <c r="A25">
        <v>26</v>
      </c>
      <c r="B25">
        <f>MAX(Hit!B25,Stand!B25,Double!B25)</f>
        <v>-1</v>
      </c>
      <c r="C25">
        <f>MAX(Hit!C25,Stand!C25,Double!C25)</f>
        <v>-1</v>
      </c>
      <c r="D25">
        <f>MAX(Hit!D25,Stand!D25,Double!D25)</f>
        <v>-1</v>
      </c>
      <c r="E25">
        <f>MAX(Hit!E25,Stand!E25,Double!E25)</f>
        <v>-1</v>
      </c>
      <c r="F25">
        <f>MAX(Hit!F25,Stand!F25,Double!F25)</f>
        <v>-1</v>
      </c>
      <c r="G25">
        <f>MAX(Hit!G25,Stand!G25,Double!G25)</f>
        <v>-1</v>
      </c>
      <c r="H25">
        <f>MAX(Hit!H25,Stand!H25,Double!H25)</f>
        <v>-1</v>
      </c>
      <c r="I25">
        <f>MAX(Hit!I25,Stand!I25,Double!I25)</f>
        <v>-1</v>
      </c>
      <c r="J25">
        <f>MAX(Hit!J25,Stand!J25,Double!J25)</f>
        <v>-1</v>
      </c>
      <c r="K25">
        <f>MAX(Hit!K25,Stand!K25,Double!K25)</f>
        <v>-1</v>
      </c>
      <c r="N25" s="31">
        <v>26</v>
      </c>
      <c r="O25" s="31" t="str">
        <f>IF(B25=HS!B25,HS!O25,"D")</f>
        <v>S</v>
      </c>
      <c r="P25" s="31" t="str">
        <f>IF(C25=HS!C25,HS!P25,"D")</f>
        <v>S</v>
      </c>
      <c r="Q25" s="31" t="str">
        <f>IF(D25=HS!D25,HS!Q25,"D")</f>
        <v>S</v>
      </c>
      <c r="R25" s="31" t="str">
        <f>IF(E25=HS!E25,HS!R25,"D")</f>
        <v>S</v>
      </c>
      <c r="S25" s="31" t="str">
        <f>IF(F25=HS!F25,HS!S25,"D")</f>
        <v>S</v>
      </c>
      <c r="T25" s="31" t="str">
        <f>IF(G25=HS!G25,HS!T25,"D")</f>
        <v>S</v>
      </c>
      <c r="U25" s="31" t="str">
        <f>IF(H25=HS!H25,HS!U25,"D")</f>
        <v>S</v>
      </c>
      <c r="V25" s="31" t="str">
        <f>IF(I25=HS!I25,HS!V25,"D")</f>
        <v>S</v>
      </c>
      <c r="W25" s="31" t="str">
        <f>IF(J25=HS!J25,HS!W25,"D")</f>
        <v>S</v>
      </c>
      <c r="X25" s="31" t="str">
        <f>IF(K25=HS!K25,HS!X25,"D")</f>
        <v>S</v>
      </c>
    </row>
    <row r="26" spans="1:24" x14ac:dyDescent="0.3">
      <c r="A26">
        <v>27</v>
      </c>
      <c r="B26">
        <f>MAX(Hit!B26,Stand!B26,Double!B26)</f>
        <v>-1</v>
      </c>
      <c r="C26">
        <f>MAX(Hit!C26,Stand!C26,Double!C26)</f>
        <v>-1</v>
      </c>
      <c r="D26">
        <f>MAX(Hit!D26,Stand!D26,Double!D26)</f>
        <v>-1</v>
      </c>
      <c r="E26">
        <f>MAX(Hit!E26,Stand!E26,Double!E26)</f>
        <v>-1</v>
      </c>
      <c r="F26">
        <f>MAX(Hit!F26,Stand!F26,Double!F26)</f>
        <v>-1</v>
      </c>
      <c r="G26">
        <f>MAX(Hit!G26,Stand!G26,Double!G26)</f>
        <v>-1</v>
      </c>
      <c r="H26">
        <f>MAX(Hit!H26,Stand!H26,Double!H26)</f>
        <v>-1</v>
      </c>
      <c r="I26">
        <f>MAX(Hit!I26,Stand!I26,Double!I26)</f>
        <v>-1</v>
      </c>
      <c r="J26">
        <f>MAX(Hit!J26,Stand!J26,Double!J26)</f>
        <v>-1</v>
      </c>
      <c r="K26">
        <f>MAX(Hit!K26,Stand!K26,Double!K26)</f>
        <v>-1</v>
      </c>
      <c r="N26" s="31">
        <v>27</v>
      </c>
      <c r="O26" s="31" t="str">
        <f>IF(B26=HS!B26,HS!O26,"D")</f>
        <v>S</v>
      </c>
      <c r="P26" s="31" t="str">
        <f>IF(C26=HS!C26,HS!P26,"D")</f>
        <v>S</v>
      </c>
      <c r="Q26" s="31" t="str">
        <f>IF(D26=HS!D26,HS!Q26,"D")</f>
        <v>S</v>
      </c>
      <c r="R26" s="31" t="str">
        <f>IF(E26=HS!E26,HS!R26,"D")</f>
        <v>S</v>
      </c>
      <c r="S26" s="31" t="str">
        <f>IF(F26=HS!F26,HS!S26,"D")</f>
        <v>S</v>
      </c>
      <c r="T26" s="31" t="str">
        <f>IF(G26=HS!G26,HS!T26,"D")</f>
        <v>S</v>
      </c>
      <c r="U26" s="31" t="str">
        <f>IF(H26=HS!H26,HS!U26,"D")</f>
        <v>S</v>
      </c>
      <c r="V26" s="31" t="str">
        <f>IF(I26=HS!I26,HS!V26,"D")</f>
        <v>S</v>
      </c>
      <c r="W26" s="31" t="str">
        <f>IF(J26=HS!J26,HS!W26,"D")</f>
        <v>S</v>
      </c>
      <c r="X26" s="31" t="str">
        <f>IF(K26=HS!K26,HS!X26,"D")</f>
        <v>S</v>
      </c>
    </row>
    <row r="27" spans="1:24" x14ac:dyDescent="0.3">
      <c r="A27">
        <v>28</v>
      </c>
      <c r="B27">
        <f>MAX(Hit!B27,Stand!B27,Double!B27)</f>
        <v>-1</v>
      </c>
      <c r="C27">
        <f>MAX(Hit!C27,Stand!C27,Double!C27)</f>
        <v>-1</v>
      </c>
      <c r="D27">
        <f>MAX(Hit!D27,Stand!D27,Double!D27)</f>
        <v>-1</v>
      </c>
      <c r="E27">
        <f>MAX(Hit!E27,Stand!E27,Double!E27)</f>
        <v>-1</v>
      </c>
      <c r="F27">
        <f>MAX(Hit!F27,Stand!F27,Double!F27)</f>
        <v>-1</v>
      </c>
      <c r="G27">
        <f>MAX(Hit!G27,Stand!G27,Double!G27)</f>
        <v>-1</v>
      </c>
      <c r="H27">
        <f>MAX(Hit!H27,Stand!H27,Double!H27)</f>
        <v>-1</v>
      </c>
      <c r="I27">
        <f>MAX(Hit!I27,Stand!I27,Double!I27)</f>
        <v>-1</v>
      </c>
      <c r="J27">
        <f>MAX(Hit!J27,Stand!J27,Double!J27)</f>
        <v>-1</v>
      </c>
      <c r="K27">
        <f>MAX(Hit!K27,Stand!K27,Double!K27)</f>
        <v>-1</v>
      </c>
      <c r="N27" s="31">
        <v>28</v>
      </c>
      <c r="O27" s="31" t="str">
        <f>IF(B27=HS!B27,HS!O27,"D")</f>
        <v>S</v>
      </c>
      <c r="P27" s="31" t="str">
        <f>IF(C27=HS!C27,HS!P27,"D")</f>
        <v>S</v>
      </c>
      <c r="Q27" s="31" t="str">
        <f>IF(D27=HS!D27,HS!Q27,"D")</f>
        <v>S</v>
      </c>
      <c r="R27" s="31" t="str">
        <f>IF(E27=HS!E27,HS!R27,"D")</f>
        <v>S</v>
      </c>
      <c r="S27" s="31" t="str">
        <f>IF(F27=HS!F27,HS!S27,"D")</f>
        <v>S</v>
      </c>
      <c r="T27" s="31" t="str">
        <f>IF(G27=HS!G27,HS!T27,"D")</f>
        <v>S</v>
      </c>
      <c r="U27" s="31" t="str">
        <f>IF(H27=HS!H27,HS!U27,"D")</f>
        <v>S</v>
      </c>
      <c r="V27" s="31" t="str">
        <f>IF(I27=HS!I27,HS!V27,"D")</f>
        <v>S</v>
      </c>
      <c r="W27" s="31" t="str">
        <f>IF(J27=HS!J27,HS!W27,"D")</f>
        <v>S</v>
      </c>
      <c r="X27" s="31" t="str">
        <f>IF(K27=HS!K27,HS!X27,"D")</f>
        <v>S</v>
      </c>
    </row>
    <row r="28" spans="1:24" x14ac:dyDescent="0.3">
      <c r="A28">
        <v>29</v>
      </c>
      <c r="B28">
        <f>MAX(Hit!B28,Stand!B28,Double!B28)</f>
        <v>-1</v>
      </c>
      <c r="C28">
        <f>MAX(Hit!C28,Stand!C28,Double!C28)</f>
        <v>-1</v>
      </c>
      <c r="D28">
        <f>MAX(Hit!D28,Stand!D28,Double!D28)</f>
        <v>-1</v>
      </c>
      <c r="E28">
        <f>MAX(Hit!E28,Stand!E28,Double!E28)</f>
        <v>-1</v>
      </c>
      <c r="F28">
        <f>MAX(Hit!F28,Stand!F28,Double!F28)</f>
        <v>-1</v>
      </c>
      <c r="G28">
        <f>MAX(Hit!G28,Stand!G28,Double!G28)</f>
        <v>-1</v>
      </c>
      <c r="H28">
        <f>MAX(Hit!H28,Stand!H28,Double!H28)</f>
        <v>-1</v>
      </c>
      <c r="I28">
        <f>MAX(Hit!I28,Stand!I28,Double!I28)</f>
        <v>-1</v>
      </c>
      <c r="J28">
        <f>MAX(Hit!J28,Stand!J28,Double!J28)</f>
        <v>-1</v>
      </c>
      <c r="K28">
        <f>MAX(Hit!K28,Stand!K28,Double!K28)</f>
        <v>-1</v>
      </c>
      <c r="N28" s="31">
        <v>29</v>
      </c>
      <c r="O28" s="31" t="str">
        <f>IF(B28=HS!B28,HS!O28,"D")</f>
        <v>S</v>
      </c>
      <c r="P28" s="31" t="str">
        <f>IF(C28=HS!C28,HS!P28,"D")</f>
        <v>S</v>
      </c>
      <c r="Q28" s="31" t="str">
        <f>IF(D28=HS!D28,HS!Q28,"D")</f>
        <v>S</v>
      </c>
      <c r="R28" s="31" t="str">
        <f>IF(E28=HS!E28,HS!R28,"D")</f>
        <v>S</v>
      </c>
      <c r="S28" s="31" t="str">
        <f>IF(F28=HS!F28,HS!S28,"D")</f>
        <v>S</v>
      </c>
      <c r="T28" s="31" t="str">
        <f>IF(G28=HS!G28,HS!T28,"D")</f>
        <v>S</v>
      </c>
      <c r="U28" s="31" t="str">
        <f>IF(H28=HS!H28,HS!U28,"D")</f>
        <v>S</v>
      </c>
      <c r="V28" s="31" t="str">
        <f>IF(I28=HS!I28,HS!V28,"D")</f>
        <v>S</v>
      </c>
      <c r="W28" s="31" t="str">
        <f>IF(J28=HS!J28,HS!W28,"D")</f>
        <v>S</v>
      </c>
      <c r="X28" s="31" t="str">
        <f>IF(K28=HS!K28,HS!X28,"D")</f>
        <v>S</v>
      </c>
    </row>
    <row r="29" spans="1:24" x14ac:dyDescent="0.3">
      <c r="A29">
        <v>30</v>
      </c>
      <c r="B29">
        <f>MAX(Hit!B29,Stand!B29,Double!B29)</f>
        <v>-1</v>
      </c>
      <c r="C29">
        <f>MAX(Hit!C29,Stand!C29,Double!C29)</f>
        <v>-1</v>
      </c>
      <c r="D29">
        <f>MAX(Hit!D29,Stand!D29,Double!D29)</f>
        <v>-1</v>
      </c>
      <c r="E29">
        <f>MAX(Hit!E29,Stand!E29,Double!E29)</f>
        <v>-1</v>
      </c>
      <c r="F29">
        <f>MAX(Hit!F29,Stand!F29,Double!F29)</f>
        <v>-1</v>
      </c>
      <c r="G29">
        <f>MAX(Hit!G29,Stand!G29,Double!G29)</f>
        <v>-1</v>
      </c>
      <c r="H29">
        <f>MAX(Hit!H29,Stand!H29,Double!H29)</f>
        <v>-1</v>
      </c>
      <c r="I29">
        <f>MAX(Hit!I29,Stand!I29,Double!I29)</f>
        <v>-1</v>
      </c>
      <c r="J29">
        <f>MAX(Hit!J29,Stand!J29,Double!J29)</f>
        <v>-1</v>
      </c>
      <c r="K29">
        <f>MAX(Hit!K29,Stand!K29,Double!K29)</f>
        <v>-1</v>
      </c>
      <c r="N29" s="31">
        <v>30</v>
      </c>
      <c r="O29" s="31" t="str">
        <f>IF(B29=HS!B29,HS!O29,"D")</f>
        <v>S</v>
      </c>
      <c r="P29" s="31" t="str">
        <f>IF(C29=HS!C29,HS!P29,"D")</f>
        <v>S</v>
      </c>
      <c r="Q29" s="31" t="str">
        <f>IF(D29=HS!D29,HS!Q29,"D")</f>
        <v>S</v>
      </c>
      <c r="R29" s="31" t="str">
        <f>IF(E29=HS!E29,HS!R29,"D")</f>
        <v>S</v>
      </c>
      <c r="S29" s="31" t="str">
        <f>IF(F29=HS!F29,HS!S29,"D")</f>
        <v>S</v>
      </c>
      <c r="T29" s="31" t="str">
        <f>IF(G29=HS!G29,HS!T29,"D")</f>
        <v>S</v>
      </c>
      <c r="U29" s="31" t="str">
        <f>IF(H29=HS!H29,HS!U29,"D")</f>
        <v>S</v>
      </c>
      <c r="V29" s="31" t="str">
        <f>IF(I29=HS!I29,HS!V29,"D")</f>
        <v>S</v>
      </c>
      <c r="W29" s="31" t="str">
        <f>IF(J29=HS!J29,HS!W29,"D")</f>
        <v>S</v>
      </c>
      <c r="X29" s="31" t="str">
        <f>IF(K29=HS!K29,HS!X29,"D")</f>
        <v>S</v>
      </c>
    </row>
    <row r="30" spans="1:24" x14ac:dyDescent="0.3">
      <c r="A30">
        <v>31</v>
      </c>
      <c r="B30">
        <f>MAX(Hit!B30,Stand!B30,Double!B30)</f>
        <v>-1</v>
      </c>
      <c r="C30">
        <f>MAX(Hit!C30,Stand!C30,Double!C30)</f>
        <v>-1</v>
      </c>
      <c r="D30">
        <f>MAX(Hit!D30,Stand!D30,Double!D30)</f>
        <v>-1</v>
      </c>
      <c r="E30">
        <f>MAX(Hit!E30,Stand!E30,Double!E30)</f>
        <v>-1</v>
      </c>
      <c r="F30">
        <f>MAX(Hit!F30,Stand!F30,Double!F30)</f>
        <v>-1</v>
      </c>
      <c r="G30">
        <f>MAX(Hit!G30,Stand!G30,Double!G30)</f>
        <v>-1</v>
      </c>
      <c r="H30">
        <f>MAX(Hit!H30,Stand!H30,Double!H30)</f>
        <v>-1</v>
      </c>
      <c r="I30">
        <f>MAX(Hit!I30,Stand!I30,Double!I30)</f>
        <v>-1</v>
      </c>
      <c r="J30">
        <f>MAX(Hit!J30,Stand!J30,Double!J30)</f>
        <v>-1</v>
      </c>
      <c r="K30">
        <f>MAX(Hit!K30,Stand!K30,Double!K30)</f>
        <v>-1</v>
      </c>
      <c r="N30" s="31">
        <v>31</v>
      </c>
      <c r="O30" s="31" t="str">
        <f>IF(B30=HS!B30,HS!O30,"D")</f>
        <v>S</v>
      </c>
      <c r="P30" s="31" t="str">
        <f>IF(C30=HS!C30,HS!P30,"D")</f>
        <v>S</v>
      </c>
      <c r="Q30" s="31" t="str">
        <f>IF(D30=HS!D30,HS!Q30,"D")</f>
        <v>S</v>
      </c>
      <c r="R30" s="31" t="str">
        <f>IF(E30=HS!E30,HS!R30,"D")</f>
        <v>S</v>
      </c>
      <c r="S30" s="31" t="str">
        <f>IF(F30=HS!F30,HS!S30,"D")</f>
        <v>S</v>
      </c>
      <c r="T30" s="31" t="str">
        <f>IF(G30=HS!G30,HS!T30,"D")</f>
        <v>S</v>
      </c>
      <c r="U30" s="31" t="str">
        <f>IF(H30=HS!H30,HS!U30,"D")</f>
        <v>S</v>
      </c>
      <c r="V30" s="31" t="str">
        <f>IF(I30=HS!I30,HS!V30,"D")</f>
        <v>S</v>
      </c>
      <c r="W30" s="31" t="str">
        <f>IF(J30=HS!J30,HS!W30,"D")</f>
        <v>S</v>
      </c>
      <c r="X30" s="31" t="str">
        <f>IF(K30=HS!K30,HS!X30,"D")</f>
        <v>S</v>
      </c>
    </row>
    <row r="32" spans="1:24" x14ac:dyDescent="0.3">
      <c r="A32" t="s">
        <v>4</v>
      </c>
      <c r="B32">
        <v>1</v>
      </c>
      <c r="C32">
        <v>2</v>
      </c>
      <c r="D32">
        <v>3</v>
      </c>
      <c r="E32">
        <v>4</v>
      </c>
      <c r="F32">
        <v>5</v>
      </c>
      <c r="G32">
        <v>6</v>
      </c>
      <c r="H32">
        <v>7</v>
      </c>
      <c r="I32">
        <v>8</v>
      </c>
      <c r="J32">
        <v>9</v>
      </c>
      <c r="K32">
        <v>10</v>
      </c>
      <c r="N32" s="31" t="s">
        <v>4</v>
      </c>
      <c r="O32" s="31">
        <v>1</v>
      </c>
      <c r="P32" s="31">
        <v>2</v>
      </c>
      <c r="Q32" s="31">
        <v>3</v>
      </c>
      <c r="R32" s="31">
        <v>4</v>
      </c>
      <c r="S32" s="31">
        <v>5</v>
      </c>
      <c r="T32" s="31">
        <v>6</v>
      </c>
      <c r="U32" s="31">
        <v>7</v>
      </c>
      <c r="V32" s="31">
        <v>8</v>
      </c>
      <c r="W32" s="31">
        <v>9</v>
      </c>
      <c r="X32" s="31">
        <v>10</v>
      </c>
    </row>
    <row r="33" spans="1:24" x14ac:dyDescent="0.3">
      <c r="A33">
        <v>12</v>
      </c>
      <c r="B33">
        <f>MAX(Hit!B33,Stand!B33,Double!B33)</f>
        <v>-0.2052135310715586</v>
      </c>
      <c r="C33">
        <f>MAX(Hit!C33,Stand!C33,Double!C33)</f>
        <v>8.1836216051656099E-2</v>
      </c>
      <c r="D33">
        <f>MAX(Hit!D33,Stand!D33,Double!D33)</f>
        <v>0.10350704654207785</v>
      </c>
      <c r="E33">
        <f>MAX(Hit!E33,Stand!E33,Double!E33)</f>
        <v>0.12659562809256975</v>
      </c>
      <c r="F33">
        <f>MAX(Hit!F33,Stand!F33,Double!F33)</f>
        <v>0.15648238458465505</v>
      </c>
      <c r="G33">
        <f>MAX(Hit!G33,Stand!G33,Double!G33)</f>
        <v>0.18595361333225541</v>
      </c>
      <c r="H33">
        <f>MAX(Hit!H33,Stand!H33,Double!H33)</f>
        <v>0.16547293077063502</v>
      </c>
      <c r="I33">
        <f>MAX(Hit!I33,Stand!I33,Double!I33)</f>
        <v>9.5115020927032348E-2</v>
      </c>
      <c r="J33">
        <f>MAX(Hit!J33,Stand!J33,Double!J33)</f>
        <v>6.5790841226834318E-5</v>
      </c>
      <c r="K33">
        <f>MAX(Hit!K33,Stand!K33,Double!K33)</f>
        <v>-0.12808280155666146</v>
      </c>
      <c r="N33" s="31">
        <v>12</v>
      </c>
      <c r="O33" s="31" t="str">
        <f>IF(B33=HS!B33,HS!O33,"D")</f>
        <v>H</v>
      </c>
      <c r="P33" s="31" t="str">
        <f>IF(C33=HS!C33,HS!P33,"D")</f>
        <v>H</v>
      </c>
      <c r="Q33" s="31" t="str">
        <f>IF(D33=HS!D33,HS!Q33,"D")</f>
        <v>H</v>
      </c>
      <c r="R33" s="31" t="str">
        <f>IF(E33=HS!E33,HS!R33,"D")</f>
        <v>H</v>
      </c>
      <c r="S33" s="31" t="str">
        <f>IF(F33=HS!F33,HS!S33,"D")</f>
        <v>H</v>
      </c>
      <c r="T33" s="31" t="str">
        <f>IF(G33=HS!G33,HS!T33,"D")</f>
        <v>H</v>
      </c>
      <c r="U33" s="31" t="str">
        <f>IF(H33=HS!H33,HS!U33,"D")</f>
        <v>H</v>
      </c>
      <c r="V33" s="31" t="str">
        <f>IF(I33=HS!I33,HS!V33,"D")</f>
        <v>H</v>
      </c>
      <c r="W33" s="31" t="str">
        <f>IF(J33=HS!J33,HS!W33,"D")</f>
        <v>H</v>
      </c>
      <c r="X33" s="31" t="str">
        <f>IF(K33=HS!K33,HS!X33,"D")</f>
        <v>H</v>
      </c>
    </row>
    <row r="34" spans="1:24" x14ac:dyDescent="0.3">
      <c r="A34">
        <v>13</v>
      </c>
      <c r="B34">
        <f>MAX(Hit!B34,Stand!B34,Double!B34)</f>
        <v>-0.2347217780244493</v>
      </c>
      <c r="C34">
        <f>MAX(Hit!C34,Stand!C34,Double!C34)</f>
        <v>4.6636132695309557E-2</v>
      </c>
      <c r="D34">
        <f>MAX(Hit!D34,Stand!D34,Double!D34)</f>
        <v>7.4118813392744121E-2</v>
      </c>
      <c r="E34">
        <f>MAX(Hit!E34,Stand!E34,Double!E34)</f>
        <v>0.10247714687203517</v>
      </c>
      <c r="F34">
        <f>MAX(Hit!F34,Stand!F34,Double!F34)</f>
        <v>0.13336273848321714</v>
      </c>
      <c r="G34">
        <f>MAX(Hit!G34,Stand!G34,Double!G34)</f>
        <v>0.17974820582791498</v>
      </c>
      <c r="H34">
        <f>MAX(Hit!H34,Stand!H34,Double!H34)</f>
        <v>0.12238569517899199</v>
      </c>
      <c r="I34">
        <f>MAX(Hit!I34,Stand!I34,Double!I34)</f>
        <v>5.4057070196311383E-2</v>
      </c>
      <c r="J34">
        <f>MAX(Hit!J34,Stand!J34,Double!J34)</f>
        <v>-3.7694688127479961E-2</v>
      </c>
      <c r="K34">
        <f>MAX(Hit!K34,Stand!K34,Double!K34)</f>
        <v>-0.16080628455762785</v>
      </c>
      <c r="N34" s="31">
        <v>13</v>
      </c>
      <c r="O34" s="31" t="str">
        <f>IF(B34=HS!B34,HS!O34,"D")</f>
        <v>H</v>
      </c>
      <c r="P34" s="31" t="str">
        <f>IF(C34=HS!C34,HS!P34,"D")</f>
        <v>H</v>
      </c>
      <c r="Q34" s="31" t="str">
        <f>IF(D34=HS!D34,HS!Q34,"D")</f>
        <v>H</v>
      </c>
      <c r="R34" s="31" t="str">
        <f>IF(E34=HS!E34,HS!R34,"D")</f>
        <v>H</v>
      </c>
      <c r="S34" s="31" t="str">
        <f>IF(F34=HS!F34,HS!S34,"D")</f>
        <v>H</v>
      </c>
      <c r="T34" s="31" t="str">
        <f>IF(G34=HS!G34,HS!T34,"D")</f>
        <v>D</v>
      </c>
      <c r="U34" s="31" t="str">
        <f>IF(H34=HS!H34,HS!U34,"D")</f>
        <v>H</v>
      </c>
      <c r="V34" s="31" t="str">
        <f>IF(I34=HS!I34,HS!V34,"D")</f>
        <v>H</v>
      </c>
      <c r="W34" s="31" t="str">
        <f>IF(J34=HS!J34,HS!W34,"D")</f>
        <v>H</v>
      </c>
      <c r="X34" s="31" t="str">
        <f>IF(K34=HS!K34,HS!X34,"D")</f>
        <v>H</v>
      </c>
    </row>
    <row r="35" spans="1:24" x14ac:dyDescent="0.3">
      <c r="A35">
        <v>14</v>
      </c>
      <c r="B35">
        <f>MAX(Hit!B35,Stand!B35,Double!B35)</f>
        <v>-0.26406959413166398</v>
      </c>
      <c r="C35">
        <f>MAX(Hit!C35,Stand!C35,Double!C35)</f>
        <v>2.2391856987839076E-2</v>
      </c>
      <c r="D35">
        <f>MAX(Hit!D35,Stand!D35,Double!D35)</f>
        <v>5.0806738919282862E-2</v>
      </c>
      <c r="E35">
        <f>MAX(Hit!E35,Stand!E35,Double!E35)</f>
        <v>8.0081414310110191E-2</v>
      </c>
      <c r="F35">
        <f>MAX(Hit!F35,Stand!F35,Double!F35)</f>
        <v>0.12595448524867892</v>
      </c>
      <c r="G35">
        <f>MAX(Hit!G35,Stand!G35,Double!G35)</f>
        <v>0.17974820582791493</v>
      </c>
      <c r="H35">
        <f>MAX(Hit!H35,Stand!H35,Double!H35)</f>
        <v>7.9507488494468218E-2</v>
      </c>
      <c r="I35">
        <f>MAX(Hit!I35,Stand!I35,Double!I35)</f>
        <v>1.3277219463208506E-2</v>
      </c>
      <c r="J35">
        <f>MAX(Hit!J35,Stand!J35,Double!J35)</f>
        <v>-7.5163189441683903E-2</v>
      </c>
      <c r="K35">
        <f>MAX(Hit!K35,Stand!K35,Double!K35)</f>
        <v>-0.19330354140765696</v>
      </c>
      <c r="N35" s="31">
        <v>14</v>
      </c>
      <c r="O35" s="31" t="str">
        <f>IF(B35=HS!B35,HS!O35,"D")</f>
        <v>H</v>
      </c>
      <c r="P35" s="31" t="str">
        <f>IF(C35=HS!C35,HS!P35,"D")</f>
        <v>H</v>
      </c>
      <c r="Q35" s="31" t="str">
        <f>IF(D35=HS!D35,HS!Q35,"D")</f>
        <v>H</v>
      </c>
      <c r="R35" s="31" t="str">
        <f>IF(E35=HS!E35,HS!R35,"D")</f>
        <v>H</v>
      </c>
      <c r="S35" s="31" t="str">
        <f>IF(F35=HS!F35,HS!S35,"D")</f>
        <v>D</v>
      </c>
      <c r="T35" s="31" t="str">
        <f>IF(G35=HS!G35,HS!T35,"D")</f>
        <v>D</v>
      </c>
      <c r="U35" s="31" t="str">
        <f>IF(H35=HS!H35,HS!U35,"D")</f>
        <v>H</v>
      </c>
      <c r="V35" s="31" t="str">
        <f>IF(I35=HS!I35,HS!V35,"D")</f>
        <v>H</v>
      </c>
      <c r="W35" s="31" t="str">
        <f>IF(J35=HS!J35,HS!W35,"D")</f>
        <v>H</v>
      </c>
      <c r="X35" s="31" t="str">
        <f>IF(K35=HS!K35,HS!X35,"D")</f>
        <v>H</v>
      </c>
    </row>
    <row r="36" spans="1:24" x14ac:dyDescent="0.3">
      <c r="A36">
        <v>15</v>
      </c>
      <c r="B36">
        <f>MAX(Hit!B36,Stand!B36,Double!B36)</f>
        <v>-0.29312934580507016</v>
      </c>
      <c r="C36">
        <f>MAX(Hit!C36,Stand!C36,Double!C36)</f>
        <v>-1.2068474052642775E-4</v>
      </c>
      <c r="D36">
        <f>MAX(Hit!D36,Stand!D36,Double!D36)</f>
        <v>2.9159812622497394E-2</v>
      </c>
      <c r="E36">
        <f>MAX(Hit!E36,Stand!E36,Double!E36)</f>
        <v>5.9285376931179856E-2</v>
      </c>
      <c r="F36">
        <f>MAX(Hit!F36,Stand!F36,Double!F36)</f>
        <v>0.12595448524867892</v>
      </c>
      <c r="G36">
        <f>MAX(Hit!G36,Stand!G36,Double!G36)</f>
        <v>0.17974820582791493</v>
      </c>
      <c r="H36">
        <f>MAX(Hit!H36,Stand!H36,Double!H36)</f>
        <v>3.7028282279269284E-2</v>
      </c>
      <c r="I36">
        <f>MAX(Hit!I36,Stand!I36,Double!I36)</f>
        <v>-2.7054780502901651E-2</v>
      </c>
      <c r="J36">
        <f>MAX(Hit!J36,Stand!J36,Double!J36)</f>
        <v>-0.11218876868994296</v>
      </c>
      <c r="K36">
        <f>MAX(Hit!K36,Stand!K36,Double!K36)</f>
        <v>-0.22543993358238781</v>
      </c>
      <c r="N36" s="31">
        <v>15</v>
      </c>
      <c r="O36" s="31" t="str">
        <f>IF(B36=HS!B36,HS!O36,"D")</f>
        <v>H</v>
      </c>
      <c r="P36" s="31" t="str">
        <f>IF(C36=HS!C36,HS!P36,"D")</f>
        <v>H</v>
      </c>
      <c r="Q36" s="31" t="str">
        <f>IF(D36=HS!D36,HS!Q36,"D")</f>
        <v>H</v>
      </c>
      <c r="R36" s="31" t="str">
        <f>IF(E36=HS!E36,HS!R36,"D")</f>
        <v>H</v>
      </c>
      <c r="S36" s="31" t="str">
        <f>IF(F36=HS!F36,HS!S36,"D")</f>
        <v>D</v>
      </c>
      <c r="T36" s="31" t="str">
        <f>IF(G36=HS!G36,HS!T36,"D")</f>
        <v>D</v>
      </c>
      <c r="U36" s="31" t="str">
        <f>IF(H36=HS!H36,HS!U36,"D")</f>
        <v>H</v>
      </c>
      <c r="V36" s="31" t="str">
        <f>IF(I36=HS!I36,HS!V36,"D")</f>
        <v>H</v>
      </c>
      <c r="W36" s="31" t="str">
        <f>IF(J36=HS!J36,HS!W36,"D")</f>
        <v>H</v>
      </c>
      <c r="X36" s="31" t="str">
        <f>IF(K36=HS!K36,HS!X36,"D")</f>
        <v>H</v>
      </c>
    </row>
    <row r="37" spans="1:24" x14ac:dyDescent="0.3">
      <c r="A37">
        <v>16</v>
      </c>
      <c r="B37">
        <f>MAX(Hit!B37,Stand!B37,Double!B37)</f>
        <v>-0.31409107314591789</v>
      </c>
      <c r="C37">
        <f>MAX(Hit!C37,Stand!C37,Double!C37)</f>
        <v>-2.1025187774008636E-2</v>
      </c>
      <c r="D37">
        <f>MAX(Hit!D37,Stand!D37,Double!D37)</f>
        <v>9.0590953469109059E-3</v>
      </c>
      <c r="E37">
        <f>MAX(Hit!E37,Stand!E37,Double!E37)</f>
        <v>5.8426518743744854E-2</v>
      </c>
      <c r="F37">
        <f>MAX(Hit!F37,Stand!F37,Double!F37)</f>
        <v>0.12595448524867892</v>
      </c>
      <c r="G37">
        <f>MAX(Hit!G37,Stand!G37,Double!G37)</f>
        <v>0.17974820582791493</v>
      </c>
      <c r="H37">
        <f>MAX(Hit!H37,Stand!H37,Double!H37)</f>
        <v>-4.8901571730158577E-3</v>
      </c>
      <c r="I37">
        <f>MAX(Hit!I37,Stand!I37,Double!I37)</f>
        <v>-6.6794847920094075E-2</v>
      </c>
      <c r="J37">
        <f>MAX(Hit!J37,Stand!J37,Double!J37)</f>
        <v>-0.14864353463007479</v>
      </c>
      <c r="K37">
        <f>MAX(Hit!K37,Stand!K37,Double!K37)</f>
        <v>-0.25710121084742421</v>
      </c>
      <c r="N37" s="31">
        <v>16</v>
      </c>
      <c r="O37" s="31" t="str">
        <f>IF(B37=HS!B37,HS!O37,"D")</f>
        <v>H</v>
      </c>
      <c r="P37" s="31" t="str">
        <f>IF(C37=HS!C37,HS!P37,"D")</f>
        <v>H</v>
      </c>
      <c r="Q37" s="31" t="str">
        <f>IF(D37=HS!D37,HS!Q37,"D")</f>
        <v>H</v>
      </c>
      <c r="R37" s="31" t="str">
        <f>IF(E37=HS!E37,HS!R37,"D")</f>
        <v>D</v>
      </c>
      <c r="S37" s="31" t="str">
        <f>IF(F37=HS!F37,HS!S37,"D")</f>
        <v>D</v>
      </c>
      <c r="T37" s="31" t="str">
        <f>IF(G37=HS!G37,HS!T37,"D")</f>
        <v>D</v>
      </c>
      <c r="U37" s="31" t="str">
        <f>IF(H37=HS!H37,HS!U37,"D")</f>
        <v>H</v>
      </c>
      <c r="V37" s="31" t="str">
        <f>IF(I37=HS!I37,HS!V37,"D")</f>
        <v>H</v>
      </c>
      <c r="W37" s="31" t="str">
        <f>IF(J37=HS!J37,HS!W37,"D")</f>
        <v>H</v>
      </c>
      <c r="X37" s="31" t="str">
        <f>IF(K37=HS!K37,HS!X37,"D")</f>
        <v>H</v>
      </c>
    </row>
    <row r="38" spans="1:24" x14ac:dyDescent="0.3">
      <c r="A38">
        <v>17</v>
      </c>
      <c r="B38">
        <f>MAX(Hit!B38,Stand!B38,Double!B38)</f>
        <v>-0.30094774596936275</v>
      </c>
      <c r="C38">
        <f>MAX(Hit!C38,Stand!C38,Double!C38)</f>
        <v>-4.9104358288915018E-4</v>
      </c>
      <c r="D38">
        <f>MAX(Hit!D38,Stand!D38,Double!D38)</f>
        <v>5.5095284479298484E-2</v>
      </c>
      <c r="E38">
        <f>MAX(Hit!E38,Stand!E38,Double!E38)</f>
        <v>0.11865255067432867</v>
      </c>
      <c r="F38">
        <f>MAX(Hit!F38,Stand!F38,Double!F38)</f>
        <v>0.18237815537354854</v>
      </c>
      <c r="G38">
        <f>MAX(Hit!G38,Stand!G38,Double!G38)</f>
        <v>0.25610428729099788</v>
      </c>
      <c r="H38">
        <f>MAX(Hit!H38,Stand!H38,Double!H38)</f>
        <v>5.3823463716116689E-2</v>
      </c>
      <c r="I38">
        <f>MAX(Hit!I38,Stand!I38,Double!I38)</f>
        <v>-7.2915398729642075E-2</v>
      </c>
      <c r="J38">
        <f>MAX(Hit!J38,Stand!J38,Double!J38)</f>
        <v>-0.14978689218213331</v>
      </c>
      <c r="K38">
        <f>MAX(Hit!K38,Stand!K38,Double!K38)</f>
        <v>-0.24941602102444038</v>
      </c>
      <c r="N38" s="31">
        <v>17</v>
      </c>
      <c r="O38" s="31" t="str">
        <f>IF(B38=HS!B38,HS!O38,"D")</f>
        <v>H</v>
      </c>
      <c r="P38" s="31" t="str">
        <f>IF(C38=HS!C38,HS!P38,"D")</f>
        <v>H</v>
      </c>
      <c r="Q38" s="31" t="str">
        <f>IF(D38=HS!D38,HS!Q38,"D")</f>
        <v>D</v>
      </c>
      <c r="R38" s="31" t="str">
        <f>IF(E38=HS!E38,HS!R38,"D")</f>
        <v>D</v>
      </c>
      <c r="S38" s="31" t="str">
        <f>IF(F38=HS!F38,HS!S38,"D")</f>
        <v>D</v>
      </c>
      <c r="T38" s="31" t="str">
        <f>IF(G38=HS!G38,HS!T38,"D")</f>
        <v>D</v>
      </c>
      <c r="U38" s="31" t="str">
        <f>IF(H38=HS!H38,HS!U38,"D")</f>
        <v>H</v>
      </c>
      <c r="V38" s="31" t="str">
        <f>IF(I38=HS!I38,HS!V38,"D")</f>
        <v>H</v>
      </c>
      <c r="W38" s="31" t="str">
        <f>IF(J38=HS!J38,HS!W38,"D")</f>
        <v>H</v>
      </c>
      <c r="X38" s="31" t="str">
        <f>IF(K38=HS!K38,HS!X38,"D")</f>
        <v>H</v>
      </c>
    </row>
    <row r="39" spans="1:24" x14ac:dyDescent="0.3">
      <c r="A39">
        <v>18</v>
      </c>
      <c r="B39">
        <f>MAX(Hit!B39,Stand!B39,Double!B39)</f>
        <v>-0.24150883119675959</v>
      </c>
      <c r="C39">
        <f>MAX(Hit!C39,Stand!C39,Double!C39)</f>
        <v>0.12174190222088777</v>
      </c>
      <c r="D39">
        <f>MAX(Hit!D39,Stand!D39,Double!D39)</f>
        <v>0.17764127567893764</v>
      </c>
      <c r="E39">
        <f>MAX(Hit!E39,Stand!E39,Double!E39)</f>
        <v>0.23700384775562167</v>
      </c>
      <c r="F39">
        <f>MAX(Hit!F39,Stand!F39,Double!F39)</f>
        <v>0.29522549562328776</v>
      </c>
      <c r="G39">
        <f>MAX(Hit!G39,Stand!G39,Double!G39)</f>
        <v>0.38150648207879329</v>
      </c>
      <c r="H39">
        <f>MAX(Hit!H39,Stand!H39,Double!H39)</f>
        <v>0.39955416733655175</v>
      </c>
      <c r="I39">
        <f>MAX(Hit!I39,Stand!I39,Double!I39)</f>
        <v>0.10595134861912359</v>
      </c>
      <c r="J39">
        <f>MAX(Hit!J39,Stand!J39,Double!J39)</f>
        <v>-0.10074430758041532</v>
      </c>
      <c r="K39">
        <f>MAX(Hit!K39,Stand!K39,Double!K39)</f>
        <v>-0.20109793381277147</v>
      </c>
      <c r="N39" s="31">
        <v>18</v>
      </c>
      <c r="O39" s="31" t="str">
        <f>IF(B39=HS!B39,HS!O39,"D")</f>
        <v>S</v>
      </c>
      <c r="P39" s="31" t="str">
        <f>IF(C39=HS!C39,HS!P39,"D")</f>
        <v>S</v>
      </c>
      <c r="Q39" s="31" t="str">
        <f>IF(D39=HS!D39,HS!Q39,"D")</f>
        <v>D</v>
      </c>
      <c r="R39" s="31" t="str">
        <f>IF(E39=HS!E39,HS!R39,"D")</f>
        <v>D</v>
      </c>
      <c r="S39" s="31" t="str">
        <f>IF(F39=HS!F39,HS!S39,"D")</f>
        <v>D</v>
      </c>
      <c r="T39" s="31" t="str">
        <f>IF(G39=HS!G39,HS!T39,"D")</f>
        <v>D</v>
      </c>
      <c r="U39" s="31" t="str">
        <f>IF(H39=HS!H39,HS!U39,"D")</f>
        <v>S</v>
      </c>
      <c r="V39" s="31" t="str">
        <f>IF(I39=HS!I39,HS!V39,"D")</f>
        <v>S</v>
      </c>
      <c r="W39" s="31" t="str">
        <f>IF(J39=HS!J39,HS!W39,"D")</f>
        <v>H</v>
      </c>
      <c r="X39" s="31" t="str">
        <f>IF(K39=HS!K39,HS!X39,"D")</f>
        <v>H</v>
      </c>
    </row>
    <row r="40" spans="1:24" x14ac:dyDescent="0.3">
      <c r="A40">
        <v>19</v>
      </c>
      <c r="B40">
        <f>MAX(Hit!B40,Stand!B40,Double!B40)</f>
        <v>-1.8660154151531605E-2</v>
      </c>
      <c r="C40">
        <f>MAX(Hit!C40,Stand!C40,Double!C40)</f>
        <v>0.38630468602058998</v>
      </c>
      <c r="D40">
        <f>MAX(Hit!D40,Stand!D40,Double!D40)</f>
        <v>0.40436293659776018</v>
      </c>
      <c r="E40">
        <f>MAX(Hit!E40,Stand!E40,Double!E40)</f>
        <v>0.42317892482749647</v>
      </c>
      <c r="F40">
        <f>MAX(Hit!F40,Stand!F40,Double!F40)</f>
        <v>0.43951210416088371</v>
      </c>
      <c r="G40">
        <f>MAX(Hit!G40,Stand!G40,Double!G40)</f>
        <v>0.49597707378731903</v>
      </c>
      <c r="H40">
        <f>MAX(Hit!H40,Stand!H40,Double!H40)</f>
        <v>0.61597649575343139</v>
      </c>
      <c r="I40">
        <f>MAX(Hit!I40,Stand!I40,Double!I40)</f>
        <v>0.59385366828669439</v>
      </c>
      <c r="J40">
        <f>MAX(Hit!J40,Stand!J40,Double!J40)</f>
        <v>0.28759675706758142</v>
      </c>
      <c r="K40">
        <f>MAX(Hit!K40,Stand!K40,Double!K40)</f>
        <v>-1.8660154151531549E-2</v>
      </c>
      <c r="N40" s="31">
        <v>19</v>
      </c>
      <c r="O40" s="31" t="str">
        <f>IF(B40=HS!B40,HS!O40,"D")</f>
        <v>S</v>
      </c>
      <c r="P40" s="31" t="str">
        <f>IF(C40=HS!C40,HS!P40,"D")</f>
        <v>S</v>
      </c>
      <c r="Q40" s="31" t="str">
        <f>IF(D40=HS!D40,HS!Q40,"D")</f>
        <v>S</v>
      </c>
      <c r="R40" s="31" t="str">
        <f>IF(E40=HS!E40,HS!R40,"D")</f>
        <v>S</v>
      </c>
      <c r="S40" s="31" t="str">
        <f>IF(F40=HS!F40,HS!S40,"D")</f>
        <v>S</v>
      </c>
      <c r="T40" s="31" t="str">
        <f>IF(G40=HS!G40,HS!T40,"D")</f>
        <v>S</v>
      </c>
      <c r="U40" s="31" t="str">
        <f>IF(H40=HS!H40,HS!U40,"D")</f>
        <v>S</v>
      </c>
      <c r="V40" s="31" t="str">
        <f>IF(I40=HS!I40,HS!V40,"D")</f>
        <v>S</v>
      </c>
      <c r="W40" s="31" t="str">
        <f>IF(J40=HS!J40,HS!W40,"D")</f>
        <v>S</v>
      </c>
      <c r="X40" s="31" t="str">
        <f>IF(K40=HS!K40,HS!X40,"D")</f>
        <v>S</v>
      </c>
    </row>
    <row r="41" spans="1:24" x14ac:dyDescent="0.3">
      <c r="A41">
        <v>20</v>
      </c>
      <c r="B41">
        <f>MAX(Hit!B41,Stand!B41,Double!B41)</f>
        <v>0.20418852289369643</v>
      </c>
      <c r="C41">
        <f>MAX(Hit!C41,Stand!C41,Double!C41)</f>
        <v>0.63998657521683899</v>
      </c>
      <c r="D41">
        <f>MAX(Hit!D41,Stand!D41,Double!D41)</f>
        <v>0.65027209425148147</v>
      </c>
      <c r="E41">
        <f>MAX(Hit!E41,Stand!E41,Double!E41)</f>
        <v>0.66104996194807175</v>
      </c>
      <c r="F41">
        <f>MAX(Hit!F41,Stand!F41,Double!F41)</f>
        <v>0.67035969063279999</v>
      </c>
      <c r="G41">
        <f>MAX(Hit!G41,Stand!G41,Double!G41)</f>
        <v>0.70395857017134456</v>
      </c>
      <c r="H41">
        <f>MAX(Hit!H41,Stand!H41,Double!H41)</f>
        <v>0.77322722653717502</v>
      </c>
      <c r="I41">
        <f>MAX(Hit!I41,Stand!I41,Double!I41)</f>
        <v>0.79181515955189852</v>
      </c>
      <c r="J41">
        <f>MAX(Hit!J41,Stand!J41,Double!J41)</f>
        <v>0.75835687080859615</v>
      </c>
      <c r="K41">
        <f>MAX(Hit!K41,Stand!K41,Double!K41)</f>
        <v>0.43495775366292733</v>
      </c>
      <c r="N41" s="31">
        <v>20</v>
      </c>
      <c r="O41" s="31" t="str">
        <f>IF(B41=HS!B41,HS!O41,"D")</f>
        <v>S</v>
      </c>
      <c r="P41" s="31" t="str">
        <f>IF(C41=HS!C41,HS!P41,"D")</f>
        <v>S</v>
      </c>
      <c r="Q41" s="31" t="str">
        <f>IF(D41=HS!D41,HS!Q41,"D")</f>
        <v>S</v>
      </c>
      <c r="R41" s="31" t="str">
        <f>IF(E41=HS!E41,HS!R41,"D")</f>
        <v>S</v>
      </c>
      <c r="S41" s="31" t="str">
        <f>IF(F41=HS!F41,HS!S41,"D")</f>
        <v>S</v>
      </c>
      <c r="T41" s="31" t="str">
        <f>IF(G41=HS!G41,HS!T41,"D")</f>
        <v>S</v>
      </c>
      <c r="U41" s="31" t="str">
        <f>IF(H41=HS!H41,HS!U41,"D")</f>
        <v>S</v>
      </c>
      <c r="V41" s="31" t="str">
        <f>IF(I41=HS!I41,HS!V41,"D")</f>
        <v>S</v>
      </c>
      <c r="W41" s="31" t="str">
        <f>IF(J41=HS!J41,HS!W41,"D")</f>
        <v>S</v>
      </c>
      <c r="X41" s="31" t="str">
        <f>IF(K41=HS!K41,HS!X41,"D")</f>
        <v>S</v>
      </c>
    </row>
    <row r="42" spans="1:24" x14ac:dyDescent="0.3">
      <c r="A42">
        <v>21</v>
      </c>
      <c r="B42">
        <f>MAX(Hit!B42,Stand!B42,Double!B42)</f>
        <v>0.65780643070815525</v>
      </c>
      <c r="C42">
        <f>MAX(Hit!C42,Stand!C42,Double!C42)</f>
        <v>0.88200651549404019</v>
      </c>
      <c r="D42">
        <f>MAX(Hit!D42,Stand!D42,Double!D42)</f>
        <v>0.8853003573017495</v>
      </c>
      <c r="E42">
        <f>MAX(Hit!E42,Stand!E42,Double!E42)</f>
        <v>0.88876729296591961</v>
      </c>
      <c r="F42">
        <f>MAX(Hit!F42,Stand!F42,Double!F42)</f>
        <v>0.89175382659528035</v>
      </c>
      <c r="G42">
        <f>MAX(Hit!G42,Stand!G42,Double!G42)</f>
        <v>0.90283674384257995</v>
      </c>
      <c r="H42">
        <f>MAX(Hit!H42,Stand!H42,Double!H42)</f>
        <v>0.92592629596452347</v>
      </c>
      <c r="I42">
        <f>MAX(Hit!I42,Stand!I42,Double!I42)</f>
        <v>0.93060505318396625</v>
      </c>
      <c r="J42">
        <f>MAX(Hit!J42,Stand!J42,Double!J42)</f>
        <v>0.93917615614724415</v>
      </c>
      <c r="K42">
        <f>MAX(Hit!K42,Stand!K42,Double!K42)</f>
        <v>0.88857566147738609</v>
      </c>
      <c r="N42" s="31">
        <v>21</v>
      </c>
      <c r="O42" s="31" t="str">
        <f>IF(B42=HS!B42,HS!O42,"D")</f>
        <v>S</v>
      </c>
      <c r="P42" s="31" t="str">
        <f>IF(C42=HS!C42,HS!P42,"D")</f>
        <v>S</v>
      </c>
      <c r="Q42" s="31" t="str">
        <f>IF(D42=HS!D42,HS!Q42,"D")</f>
        <v>S</v>
      </c>
      <c r="R42" s="31" t="str">
        <f>IF(E42=HS!E42,HS!R42,"D")</f>
        <v>S</v>
      </c>
      <c r="S42" s="31" t="str">
        <f>IF(F42=HS!F42,HS!S42,"D")</f>
        <v>S</v>
      </c>
      <c r="T42" s="31" t="str">
        <f>IF(G42=HS!G42,HS!T42,"D")</f>
        <v>S</v>
      </c>
      <c r="U42" s="31" t="str">
        <f>IF(H42=HS!H42,HS!U42,"D")</f>
        <v>S</v>
      </c>
      <c r="V42" s="31" t="str">
        <f>IF(I42=HS!I42,HS!V42,"D")</f>
        <v>S</v>
      </c>
      <c r="W42" s="31" t="str">
        <f>IF(J42=HS!J42,HS!W42,"D")</f>
        <v>S</v>
      </c>
      <c r="X42" s="31" t="str">
        <f>IF(K42=HS!K42,HS!X42,"D")</f>
        <v>S</v>
      </c>
    </row>
    <row r="43" spans="1:24" x14ac:dyDescent="0.3">
      <c r="A43">
        <v>22</v>
      </c>
      <c r="B43">
        <f>MAX(Hit!B43,Stand!B43,Double!B43)</f>
        <v>-0.4656605837768395</v>
      </c>
      <c r="C43">
        <f>MAX(Hit!C43,Stand!C43,Double!C43)</f>
        <v>-0.25338998596663803</v>
      </c>
      <c r="D43">
        <f>MAX(Hit!D43,Stand!D43,Double!D43)</f>
        <v>-0.23369089979808655</v>
      </c>
      <c r="E43">
        <f>MAX(Hit!E43,Stand!E43,Double!E43)</f>
        <v>-0.21106310899491437</v>
      </c>
      <c r="F43">
        <f>MAX(Hit!F43,Stand!F43,Double!F43)</f>
        <v>-0.16719266083547546</v>
      </c>
      <c r="G43">
        <f>MAX(Hit!G43,Stand!G43,Double!G43)</f>
        <v>-0.15369901583000456</v>
      </c>
      <c r="H43">
        <f>MAX(Hit!H43,Stand!H43,Double!H43)</f>
        <v>-0.21284771451731427</v>
      </c>
      <c r="I43">
        <f>MAX(Hit!I43,Stand!I43,Double!I43)</f>
        <v>-0.2715748050242861</v>
      </c>
      <c r="J43">
        <f>MAX(Hit!J43,Stand!J43,Double!J43)</f>
        <v>-0.34001328060893565</v>
      </c>
      <c r="K43">
        <f>MAX(Hit!K43,Stand!K43,Double!K43)</f>
        <v>-0.42069618899826788</v>
      </c>
      <c r="N43" s="31">
        <v>22</v>
      </c>
      <c r="O43" s="31" t="str">
        <f>IF(B43=HS!B43,HS!O43,"D")</f>
        <v>H</v>
      </c>
      <c r="P43" s="31" t="str">
        <f>IF(C43=HS!C43,HS!P43,"D")</f>
        <v>H</v>
      </c>
      <c r="Q43" s="31" t="str">
        <f>IF(D43=HS!D43,HS!Q43,"D")</f>
        <v>H</v>
      </c>
      <c r="R43" s="31" t="str">
        <f>IF(E43=HS!E43,HS!R43,"D")</f>
        <v>S</v>
      </c>
      <c r="S43" s="31" t="str">
        <f>IF(F43=HS!F43,HS!S43,"D")</f>
        <v>S</v>
      </c>
      <c r="T43" s="31" t="str">
        <f>IF(G43=HS!G43,HS!T43,"D")</f>
        <v>S</v>
      </c>
      <c r="U43" s="31" t="str">
        <f>IF(H43=HS!H43,HS!U43,"D")</f>
        <v>H</v>
      </c>
      <c r="V43" s="31" t="str">
        <f>IF(I43=HS!I43,HS!V43,"D")</f>
        <v>H</v>
      </c>
      <c r="W43" s="31" t="str">
        <f>IF(J43=HS!J43,HS!W43,"D")</f>
        <v>H</v>
      </c>
      <c r="X43" s="31" t="str">
        <f>IF(K43=HS!K43,HS!X43,"D")</f>
        <v>H</v>
      </c>
    </row>
    <row r="44" spans="1:24" x14ac:dyDescent="0.3">
      <c r="A44">
        <v>23</v>
      </c>
      <c r="B44">
        <f>MAX(Hit!B44,Stand!B44,Double!B44)</f>
        <v>-0.50382768493563668</v>
      </c>
      <c r="C44">
        <f>MAX(Hit!C44,Stand!C44,Double!C44)</f>
        <v>-0.29278372720927737</v>
      </c>
      <c r="D44">
        <f>MAX(Hit!D44,Stand!D44,Double!D44)</f>
        <v>-0.2522502292357135</v>
      </c>
      <c r="E44">
        <f>MAX(Hit!E44,Stand!E44,Double!E44)</f>
        <v>-0.21106310899491437</v>
      </c>
      <c r="F44">
        <f>MAX(Hit!F44,Stand!F44,Double!F44)</f>
        <v>-0.16719266083547546</v>
      </c>
      <c r="G44">
        <f>MAX(Hit!G44,Stand!G44,Double!G44)</f>
        <v>-0.15369901583000456</v>
      </c>
      <c r="H44">
        <f>MAX(Hit!H44,Stand!H44,Double!H44)</f>
        <v>-0.26907287776607752</v>
      </c>
      <c r="I44">
        <f>MAX(Hit!I44,Stand!I44,Double!I44)</f>
        <v>-0.32360517609397998</v>
      </c>
      <c r="J44">
        <f>MAX(Hit!J44,Stand!J44,Double!J44)</f>
        <v>-0.3871551891368688</v>
      </c>
      <c r="K44">
        <f>MAX(Hit!K44,Stand!K44,Double!K44)</f>
        <v>-0.46207503264124877</v>
      </c>
      <c r="N44" s="31">
        <v>23</v>
      </c>
      <c r="O44" s="31" t="str">
        <f>IF(B44=HS!B44,HS!O44,"D")</f>
        <v>H</v>
      </c>
      <c r="P44" s="31" t="str">
        <f>IF(C44=HS!C44,HS!P44,"D")</f>
        <v>S</v>
      </c>
      <c r="Q44" s="31" t="str">
        <f>IF(D44=HS!D44,HS!Q44,"D")</f>
        <v>S</v>
      </c>
      <c r="R44" s="31" t="str">
        <f>IF(E44=HS!E44,HS!R44,"D")</f>
        <v>S</v>
      </c>
      <c r="S44" s="31" t="str">
        <f>IF(F44=HS!F44,HS!S44,"D")</f>
        <v>S</v>
      </c>
      <c r="T44" s="31" t="str">
        <f>IF(G44=HS!G44,HS!T44,"D")</f>
        <v>S</v>
      </c>
      <c r="U44" s="31" t="str">
        <f>IF(H44=HS!H44,HS!U44,"D")</f>
        <v>H</v>
      </c>
      <c r="V44" s="31" t="str">
        <f>IF(I44=HS!I44,HS!V44,"D")</f>
        <v>H</v>
      </c>
      <c r="W44" s="31" t="str">
        <f>IF(J44=HS!J44,HS!W44,"D")</f>
        <v>H</v>
      </c>
      <c r="X44" s="31" t="str">
        <f>IF(K44=HS!K44,HS!X44,"D")</f>
        <v>H</v>
      </c>
    </row>
    <row r="45" spans="1:24" x14ac:dyDescent="0.3">
      <c r="A45">
        <v>24</v>
      </c>
      <c r="B45">
        <f>MAX(Hit!B45,Stand!B45,Double!B45)</f>
        <v>-0.53926856458309125</v>
      </c>
      <c r="C45">
        <f>MAX(Hit!C45,Stand!C45,Double!C45)</f>
        <v>-0.29278372720927737</v>
      </c>
      <c r="D45">
        <f>MAX(Hit!D45,Stand!D45,Double!D45)</f>
        <v>-0.2522502292357135</v>
      </c>
      <c r="E45">
        <f>MAX(Hit!E45,Stand!E45,Double!E45)</f>
        <v>-0.21106310899491437</v>
      </c>
      <c r="F45">
        <f>MAX(Hit!F45,Stand!F45,Double!F45)</f>
        <v>-0.16719266083547546</v>
      </c>
      <c r="G45">
        <f>MAX(Hit!G45,Stand!G45,Double!G45)</f>
        <v>-0.15369901583000456</v>
      </c>
      <c r="H45">
        <f>MAX(Hit!H45,Stand!H45,Double!H45)</f>
        <v>-0.3212819579256434</v>
      </c>
      <c r="I45">
        <f>MAX(Hit!I45,Stand!I45,Double!I45)</f>
        <v>-0.37191909208726714</v>
      </c>
      <c r="J45">
        <f>MAX(Hit!J45,Stand!J45,Double!J45)</f>
        <v>-0.43092981848423534</v>
      </c>
      <c r="K45">
        <f>MAX(Hit!K45,Stand!K45,Double!K45)</f>
        <v>-0.50049824459544534</v>
      </c>
      <c r="N45" s="31">
        <v>24</v>
      </c>
      <c r="O45" s="31" t="str">
        <f>IF(B45=HS!B45,HS!O45,"D")</f>
        <v>H</v>
      </c>
      <c r="P45" s="31" t="str">
        <f>IF(C45=HS!C45,HS!P45,"D")</f>
        <v>S</v>
      </c>
      <c r="Q45" s="31" t="str">
        <f>IF(D45=HS!D45,HS!Q45,"D")</f>
        <v>S</v>
      </c>
      <c r="R45" s="31" t="str">
        <f>IF(E45=HS!E45,HS!R45,"D")</f>
        <v>S</v>
      </c>
      <c r="S45" s="31" t="str">
        <f>IF(F45=HS!F45,HS!S45,"D")</f>
        <v>S</v>
      </c>
      <c r="T45" s="31" t="str">
        <f>IF(G45=HS!G45,HS!T45,"D")</f>
        <v>S</v>
      </c>
      <c r="U45" s="31" t="str">
        <f>IF(H45=HS!H45,HS!U45,"D")</f>
        <v>H</v>
      </c>
      <c r="V45" s="31" t="str">
        <f>IF(I45=HS!I45,HS!V45,"D")</f>
        <v>H</v>
      </c>
      <c r="W45" s="31" t="str">
        <f>IF(J45=HS!J45,HS!W45,"D")</f>
        <v>H</v>
      </c>
      <c r="X45" s="31" t="str">
        <f>IF(K45=HS!K45,HS!X45,"D")</f>
        <v>H</v>
      </c>
    </row>
    <row r="46" spans="1:24" x14ac:dyDescent="0.3">
      <c r="A46">
        <v>25</v>
      </c>
      <c r="B46">
        <f>MAX(Hit!B46,Stand!B46,Double!B46)</f>
        <v>-0.57217795282715611</v>
      </c>
      <c r="C46">
        <f>MAX(Hit!C46,Stand!C46,Double!C46)</f>
        <v>-0.29278372720927737</v>
      </c>
      <c r="D46">
        <f>MAX(Hit!D46,Stand!D46,Double!D46)</f>
        <v>-0.2522502292357135</v>
      </c>
      <c r="E46">
        <f>MAX(Hit!E46,Stand!E46,Double!E46)</f>
        <v>-0.21106310899491437</v>
      </c>
      <c r="F46">
        <f>MAX(Hit!F46,Stand!F46,Double!F46)</f>
        <v>-0.16719266083547546</v>
      </c>
      <c r="G46">
        <f>MAX(Hit!G46,Stand!G46,Double!G46)</f>
        <v>-0.15369901583000456</v>
      </c>
      <c r="H46">
        <f>MAX(Hit!H46,Stand!H46,Double!H46)</f>
        <v>-0.36976181807381175</v>
      </c>
      <c r="I46">
        <f>MAX(Hit!I46,Stand!I46,Double!I46)</f>
        <v>-0.41678201408103377</v>
      </c>
      <c r="J46">
        <f>MAX(Hit!J46,Stand!J46,Double!J46)</f>
        <v>-0.47157768859250421</v>
      </c>
      <c r="K46">
        <f>MAX(Hit!K46,Stand!K46,Double!K46)</f>
        <v>-0.53617694141005634</v>
      </c>
      <c r="N46" s="31">
        <v>25</v>
      </c>
      <c r="O46" s="31" t="str">
        <f>IF(B46=HS!B46,HS!O46,"D")</f>
        <v>H</v>
      </c>
      <c r="P46" s="31" t="str">
        <f>IF(C46=HS!C46,HS!P46,"D")</f>
        <v>S</v>
      </c>
      <c r="Q46" s="31" t="str">
        <f>IF(D46=HS!D46,HS!Q46,"D")</f>
        <v>S</v>
      </c>
      <c r="R46" s="31" t="str">
        <f>IF(E46=HS!E46,HS!R46,"D")</f>
        <v>S</v>
      </c>
      <c r="S46" s="31" t="str">
        <f>IF(F46=HS!F46,HS!S46,"D")</f>
        <v>S</v>
      </c>
      <c r="T46" s="31" t="str">
        <f>IF(G46=HS!G46,HS!T46,"D")</f>
        <v>S</v>
      </c>
      <c r="U46" s="31" t="str">
        <f>IF(H46=HS!H46,HS!U46,"D")</f>
        <v>H</v>
      </c>
      <c r="V46" s="31" t="str">
        <f>IF(I46=HS!I46,HS!V46,"D")</f>
        <v>H</v>
      </c>
      <c r="W46" s="31" t="str">
        <f>IF(J46=HS!J46,HS!W46,"D")</f>
        <v>H</v>
      </c>
      <c r="X46" s="31" t="str">
        <f>IF(K46=HS!K46,HS!X46,"D")</f>
        <v>H</v>
      </c>
    </row>
    <row r="47" spans="1:24" x14ac:dyDescent="0.3">
      <c r="A47">
        <v>26</v>
      </c>
      <c r="B47">
        <f>MAX(Hit!B47,Stand!B47,Double!B47)</f>
        <v>-0.57578184676460165</v>
      </c>
      <c r="C47">
        <f>MAX(Hit!C47,Stand!C47,Double!C47)</f>
        <v>-0.29278372720927737</v>
      </c>
      <c r="D47">
        <f>MAX(Hit!D47,Stand!D47,Double!D47)</f>
        <v>-0.2522502292357135</v>
      </c>
      <c r="E47">
        <f>MAX(Hit!E47,Stand!E47,Double!E47)</f>
        <v>-0.21106310899491437</v>
      </c>
      <c r="F47">
        <f>MAX(Hit!F47,Stand!F47,Double!F47)</f>
        <v>-0.16719266083547546</v>
      </c>
      <c r="G47">
        <f>MAX(Hit!G47,Stand!G47,Double!G47)</f>
        <v>-0.15369901583000456</v>
      </c>
      <c r="H47">
        <f>MAX(Hit!H47,Stand!H47,Double!H47)</f>
        <v>-0.41477883106853947</v>
      </c>
      <c r="I47">
        <f>MAX(Hit!I47,Stand!I47,Double!I47)</f>
        <v>-0.45844044164667419</v>
      </c>
      <c r="J47">
        <f>MAX(Hit!J47,Stand!J47,Double!J47)</f>
        <v>-0.50932213940732529</v>
      </c>
      <c r="K47">
        <f>MAX(Hit!K47,Stand!K47,Double!K47)</f>
        <v>-0.56930715988076663</v>
      </c>
      <c r="N47" s="31">
        <v>26</v>
      </c>
      <c r="O47" s="31" t="str">
        <f>IF(B47=HS!B47,HS!O47,"D")</f>
        <v>S</v>
      </c>
      <c r="P47" s="31" t="str">
        <f>IF(C47=HS!C47,HS!P47,"D")</f>
        <v>S</v>
      </c>
      <c r="Q47" s="31" t="str">
        <f>IF(D47=HS!D47,HS!Q47,"D")</f>
        <v>S</v>
      </c>
      <c r="R47" s="31" t="str">
        <f>IF(E47=HS!E47,HS!R47,"D")</f>
        <v>S</v>
      </c>
      <c r="S47" s="31" t="str">
        <f>IF(F47=HS!F47,HS!S47,"D")</f>
        <v>S</v>
      </c>
      <c r="T47" s="31" t="str">
        <f>IF(G47=HS!G47,HS!T47,"D")</f>
        <v>S</v>
      </c>
      <c r="U47" s="31" t="str">
        <f>IF(H47=HS!H47,HS!U47,"D")</f>
        <v>H</v>
      </c>
      <c r="V47" s="31" t="str">
        <f>IF(I47=HS!I47,HS!V47,"D")</f>
        <v>H</v>
      </c>
      <c r="W47" s="31" t="str">
        <f>IF(J47=HS!J47,HS!W47,"D")</f>
        <v>H</v>
      </c>
      <c r="X47" s="31" t="str">
        <f>IF(K47=HS!K47,HS!X47,"D")</f>
        <v>H</v>
      </c>
    </row>
    <row r="48" spans="1:24" x14ac:dyDescent="0.3">
      <c r="A48">
        <v>27</v>
      </c>
      <c r="B48">
        <f>MAX(Hit!B48,Stand!B48,Double!B48)</f>
        <v>-0.46435750824198774</v>
      </c>
      <c r="C48">
        <f>MAX(Hit!C48,Stand!C48,Double!C48)</f>
        <v>-0.15297458768154204</v>
      </c>
      <c r="D48">
        <f>MAX(Hit!D48,Stand!D48,Double!D48)</f>
        <v>-0.11721624142457354</v>
      </c>
      <c r="E48">
        <f>MAX(Hit!E48,Stand!E48,Double!E48)</f>
        <v>-8.0573373145316152E-2</v>
      </c>
      <c r="F48">
        <f>MAX(Hit!F48,Stand!F48,Double!F48)</f>
        <v>-4.4941375564924613E-2</v>
      </c>
      <c r="G48">
        <f>MAX(Hit!G48,Stand!G48,Double!G48)</f>
        <v>1.1739160673341797E-2</v>
      </c>
      <c r="H48">
        <f>MAX(Hit!H48,Stand!H48,Double!H48)</f>
        <v>-0.10680898948269474</v>
      </c>
      <c r="I48">
        <f>MAX(Hit!I48,Stand!I48,Double!I48)</f>
        <v>-0.38195097104844722</v>
      </c>
      <c r="J48">
        <f>MAX(Hit!J48,Stand!J48,Double!J48)</f>
        <v>-0.42315423964521748</v>
      </c>
      <c r="K48">
        <f>MAX(Hit!K48,Stand!K48,Double!K48)</f>
        <v>-0.46435750824198757</v>
      </c>
      <c r="N48" s="31">
        <v>27</v>
      </c>
      <c r="O48" s="31" t="str">
        <f>IF(B48=HS!B48,HS!O48,"D")</f>
        <v>S</v>
      </c>
      <c r="P48" s="31" t="str">
        <f>IF(C48=HS!C48,HS!P48,"D")</f>
        <v>S</v>
      </c>
      <c r="Q48" s="31" t="str">
        <f>IF(D48=HS!D48,HS!Q48,"D")</f>
        <v>S</v>
      </c>
      <c r="R48" s="31" t="str">
        <f>IF(E48=HS!E48,HS!R48,"D")</f>
        <v>S</v>
      </c>
      <c r="S48" s="31" t="str">
        <f>IF(F48=HS!F48,HS!S48,"D")</f>
        <v>S</v>
      </c>
      <c r="T48" s="31" t="str">
        <f>IF(G48=HS!G48,HS!T48,"D")</f>
        <v>S</v>
      </c>
      <c r="U48" s="31" t="str">
        <f>IF(H48=HS!H48,HS!U48,"D")</f>
        <v>S</v>
      </c>
      <c r="V48" s="31" t="str">
        <f>IF(I48=HS!I48,HS!V48,"D")</f>
        <v>S</v>
      </c>
      <c r="W48" s="31" t="str">
        <f>IF(J48=HS!J48,HS!W48,"D")</f>
        <v>S</v>
      </c>
      <c r="X48" s="31" t="str">
        <f>IF(K48=HS!K48,HS!X48,"D")</f>
        <v>S</v>
      </c>
    </row>
    <row r="49" spans="1:24" x14ac:dyDescent="0.3">
      <c r="A49">
        <v>28</v>
      </c>
      <c r="B49">
        <f>MAX(Hit!B49,Stand!B49,Double!B49)</f>
        <v>-0.24150883119675959</v>
      </c>
      <c r="C49">
        <f>MAX(Hit!C49,Stand!C49,Double!C49)</f>
        <v>0.12174190222088777</v>
      </c>
      <c r="D49">
        <f>MAX(Hit!D49,Stand!D49,Double!D49)</f>
        <v>0.14830007284131125</v>
      </c>
      <c r="E49">
        <f>MAX(Hit!E49,Stand!E49,Double!E49)</f>
        <v>0.17585443719748528</v>
      </c>
      <c r="F49">
        <f>MAX(Hit!F49,Stand!F49,Double!F49)</f>
        <v>0.19956119497617708</v>
      </c>
      <c r="G49">
        <f>MAX(Hit!G49,Stand!G49,Double!G49)</f>
        <v>0.28344391604689845</v>
      </c>
      <c r="H49">
        <f>MAX(Hit!H49,Stand!H49,Double!H49)</f>
        <v>0.39955416733655175</v>
      </c>
      <c r="I49">
        <f>MAX(Hit!I49,Stand!I49,Double!I49)</f>
        <v>0.10595134861912359</v>
      </c>
      <c r="J49">
        <f>MAX(Hit!J49,Stand!J49,Double!J49)</f>
        <v>-0.18316335667343342</v>
      </c>
      <c r="K49">
        <f>MAX(Hit!K49,Stand!K49,Double!K49)</f>
        <v>-0.24150883119675953</v>
      </c>
      <c r="N49" s="31">
        <v>28</v>
      </c>
      <c r="O49" s="31" t="str">
        <f>IF(B49=HS!B49,HS!O49,"D")</f>
        <v>S</v>
      </c>
      <c r="P49" s="31" t="str">
        <f>IF(C49=HS!C49,HS!P49,"D")</f>
        <v>S</v>
      </c>
      <c r="Q49" s="31" t="str">
        <f>IF(D49=HS!D49,HS!Q49,"D")</f>
        <v>S</v>
      </c>
      <c r="R49" s="31" t="str">
        <f>IF(E49=HS!E49,HS!R49,"D")</f>
        <v>S</v>
      </c>
      <c r="S49" s="31" t="str">
        <f>IF(F49=HS!F49,HS!S49,"D")</f>
        <v>S</v>
      </c>
      <c r="T49" s="31" t="str">
        <f>IF(G49=HS!G49,HS!T49,"D")</f>
        <v>S</v>
      </c>
      <c r="U49" s="31" t="str">
        <f>IF(H49=HS!H49,HS!U49,"D")</f>
        <v>S</v>
      </c>
      <c r="V49" s="31" t="str">
        <f>IF(I49=HS!I49,HS!V49,"D")</f>
        <v>S</v>
      </c>
      <c r="W49" s="31" t="str">
        <f>IF(J49=HS!J49,HS!W49,"D")</f>
        <v>S</v>
      </c>
      <c r="X49" s="31" t="str">
        <f>IF(K49=HS!K49,HS!X49,"D")</f>
        <v>S</v>
      </c>
    </row>
    <row r="50" spans="1:24" x14ac:dyDescent="0.3">
      <c r="A50">
        <v>29</v>
      </c>
      <c r="B50">
        <f>MAX(Hit!B50,Stand!B50,Double!B50)</f>
        <v>-1.8660154151531605E-2</v>
      </c>
      <c r="C50">
        <f>MAX(Hit!C50,Stand!C50,Double!C50)</f>
        <v>0.38630468602058998</v>
      </c>
      <c r="D50">
        <f>MAX(Hit!D50,Stand!D50,Double!D50)</f>
        <v>0.40436293659776018</v>
      </c>
      <c r="E50">
        <f>MAX(Hit!E50,Stand!E50,Double!E50)</f>
        <v>0.42317892482749647</v>
      </c>
      <c r="F50">
        <f>MAX(Hit!F50,Stand!F50,Double!F50)</f>
        <v>0.43951210416088371</v>
      </c>
      <c r="G50">
        <f>MAX(Hit!G50,Stand!G50,Double!G50)</f>
        <v>0.49597707378731903</v>
      </c>
      <c r="H50">
        <f>MAX(Hit!H50,Stand!H50,Double!H50)</f>
        <v>0.61597649575343139</v>
      </c>
      <c r="I50">
        <f>MAX(Hit!I50,Stand!I50,Double!I50)</f>
        <v>0.59385366828669439</v>
      </c>
      <c r="J50">
        <f>MAX(Hit!J50,Stand!J50,Double!J50)</f>
        <v>0.28759675706758142</v>
      </c>
      <c r="K50">
        <f>MAX(Hit!K50,Stand!K50,Double!K50)</f>
        <v>-1.8660154151531549E-2</v>
      </c>
      <c r="N50" s="31">
        <v>29</v>
      </c>
      <c r="O50" s="31" t="str">
        <f>IF(B50=HS!B50,HS!O50,"D")</f>
        <v>S</v>
      </c>
      <c r="P50" s="31" t="str">
        <f>IF(C50=HS!C50,HS!P50,"D")</f>
        <v>S</v>
      </c>
      <c r="Q50" s="31" t="str">
        <f>IF(D50=HS!D50,HS!Q50,"D")</f>
        <v>S</v>
      </c>
      <c r="R50" s="31" t="str">
        <f>IF(E50=HS!E50,HS!R50,"D")</f>
        <v>S</v>
      </c>
      <c r="S50" s="31" t="str">
        <f>IF(F50=HS!F50,HS!S50,"D")</f>
        <v>S</v>
      </c>
      <c r="T50" s="31" t="str">
        <f>IF(G50=HS!G50,HS!T50,"D")</f>
        <v>S</v>
      </c>
      <c r="U50" s="31" t="str">
        <f>IF(H50=HS!H50,HS!U50,"D")</f>
        <v>S</v>
      </c>
      <c r="V50" s="31" t="str">
        <f>IF(I50=HS!I50,HS!V50,"D")</f>
        <v>S</v>
      </c>
      <c r="W50" s="31" t="str">
        <f>IF(J50=HS!J50,HS!W50,"D")</f>
        <v>S</v>
      </c>
      <c r="X50" s="31" t="str">
        <f>IF(K50=HS!K50,HS!X50,"D")</f>
        <v>S</v>
      </c>
    </row>
    <row r="51" spans="1:24" x14ac:dyDescent="0.3">
      <c r="A51">
        <v>30</v>
      </c>
      <c r="B51">
        <f>MAX(Hit!B51,Stand!B51,Double!B51)</f>
        <v>0.20418852289369643</v>
      </c>
      <c r="C51">
        <f>MAX(Hit!C51,Stand!C51,Double!C51)</f>
        <v>0.63998657521683899</v>
      </c>
      <c r="D51">
        <f>MAX(Hit!D51,Stand!D51,Double!D51)</f>
        <v>0.65027209425148147</v>
      </c>
      <c r="E51">
        <f>MAX(Hit!E51,Stand!E51,Double!E51)</f>
        <v>0.66104996194807175</v>
      </c>
      <c r="F51">
        <f>MAX(Hit!F51,Stand!F51,Double!F51)</f>
        <v>0.67035969063279999</v>
      </c>
      <c r="G51">
        <f>MAX(Hit!G51,Stand!G51,Double!G51)</f>
        <v>0.70395857017134456</v>
      </c>
      <c r="H51">
        <f>MAX(Hit!H51,Stand!H51,Double!H51)</f>
        <v>0.77322722653717502</v>
      </c>
      <c r="I51">
        <f>MAX(Hit!I51,Stand!I51,Double!I51)</f>
        <v>0.79181515955189852</v>
      </c>
      <c r="J51">
        <f>MAX(Hit!J51,Stand!J51,Double!J51)</f>
        <v>0.75835687080859615</v>
      </c>
      <c r="K51">
        <f>MAX(Hit!K51,Stand!K51,Double!K51)</f>
        <v>0.43495775366292733</v>
      </c>
      <c r="N51" s="31">
        <v>30</v>
      </c>
      <c r="O51" s="31" t="str">
        <f>IF(B51=HS!B51,HS!O51,"D")</f>
        <v>S</v>
      </c>
      <c r="P51" s="31" t="str">
        <f>IF(C51=HS!C51,HS!P51,"D")</f>
        <v>S</v>
      </c>
      <c r="Q51" s="31" t="str">
        <f>IF(D51=HS!D51,HS!Q51,"D")</f>
        <v>S</v>
      </c>
      <c r="R51" s="31" t="str">
        <f>IF(E51=HS!E51,HS!R51,"D")</f>
        <v>S</v>
      </c>
      <c r="S51" s="31" t="str">
        <f>IF(F51=HS!F51,HS!S51,"D")</f>
        <v>S</v>
      </c>
      <c r="T51" s="31" t="str">
        <f>IF(G51=HS!G51,HS!T51,"D")</f>
        <v>S</v>
      </c>
      <c r="U51" s="31" t="str">
        <f>IF(H51=HS!H51,HS!U51,"D")</f>
        <v>S</v>
      </c>
      <c r="V51" s="31" t="str">
        <f>IF(I51=HS!I51,HS!V51,"D")</f>
        <v>S</v>
      </c>
      <c r="W51" s="31" t="str">
        <f>IF(J51=HS!J51,HS!W51,"D")</f>
        <v>S</v>
      </c>
      <c r="X51" s="31" t="str">
        <f>IF(K51=HS!K51,HS!X51,"D")</f>
        <v>S</v>
      </c>
    </row>
    <row r="52" spans="1:24" x14ac:dyDescent="0.3">
      <c r="A52">
        <v>31</v>
      </c>
      <c r="B52">
        <f>MAX(Hit!B52,Stand!B52,Double!B52)</f>
        <v>0.65780643070815525</v>
      </c>
      <c r="C52">
        <f>MAX(Hit!C52,Stand!C52,Double!C52)</f>
        <v>0.88200651549404019</v>
      </c>
      <c r="D52">
        <f>MAX(Hit!D52,Stand!D52,Double!D52)</f>
        <v>0.8853003573017495</v>
      </c>
      <c r="E52">
        <f>MAX(Hit!E52,Stand!E52,Double!E52)</f>
        <v>0.88876729296591961</v>
      </c>
      <c r="F52">
        <f>MAX(Hit!F52,Stand!F52,Double!F52)</f>
        <v>0.89175382659528035</v>
      </c>
      <c r="G52">
        <f>MAX(Hit!G52,Stand!G52,Double!G52)</f>
        <v>0.90283674384257995</v>
      </c>
      <c r="H52">
        <f>MAX(Hit!H52,Stand!H52,Double!H52)</f>
        <v>0.92592629596452347</v>
      </c>
      <c r="I52">
        <f>MAX(Hit!I52,Stand!I52,Double!I52)</f>
        <v>0.93060505318396625</v>
      </c>
      <c r="J52">
        <f>MAX(Hit!J52,Stand!J52,Double!J52)</f>
        <v>0.93917615614724415</v>
      </c>
      <c r="K52">
        <f>MAX(Hit!K52,Stand!K52,Double!K52)</f>
        <v>0.88857566147738609</v>
      </c>
      <c r="N52" s="31">
        <v>31</v>
      </c>
      <c r="O52" s="31" t="str">
        <f>IF(B52=HS!B52,HS!O52,"D")</f>
        <v>S</v>
      </c>
      <c r="P52" s="31" t="str">
        <f>IF(C52=HS!C52,HS!P52,"D")</f>
        <v>S</v>
      </c>
      <c r="Q52" s="31" t="str">
        <f>IF(D52=HS!D52,HS!Q52,"D")</f>
        <v>S</v>
      </c>
      <c r="R52" s="31" t="str">
        <f>IF(E52=HS!E52,HS!R52,"D")</f>
        <v>S</v>
      </c>
      <c r="S52" s="31" t="str">
        <f>IF(F52=HS!F52,HS!S52,"D")</f>
        <v>S</v>
      </c>
      <c r="T52" s="31" t="str">
        <f>IF(G52=HS!G52,HS!T52,"D")</f>
        <v>S</v>
      </c>
      <c r="U52" s="31" t="str">
        <f>IF(H52=HS!H52,HS!U52,"D")</f>
        <v>S</v>
      </c>
      <c r="V52" s="31" t="str">
        <f>IF(I52=HS!I52,HS!V52,"D")</f>
        <v>S</v>
      </c>
      <c r="W52" s="31" t="str">
        <f>IF(J52=HS!J52,HS!W52,"D")</f>
        <v>S</v>
      </c>
      <c r="X52" s="31" t="str">
        <f>IF(K52=HS!K52,HS!X52,"D")</f>
        <v>S</v>
      </c>
    </row>
    <row r="53" spans="1:24" x14ac:dyDescent="0.3">
      <c r="A53" s="500" t="s">
        <v>127</v>
      </c>
      <c r="B53" s="500"/>
      <c r="C53" s="500"/>
      <c r="D53" s="500"/>
      <c r="E53" s="500"/>
      <c r="F53" s="500"/>
      <c r="G53" s="500"/>
      <c r="H53" s="500"/>
      <c r="I53" s="500"/>
      <c r="J53" s="500"/>
      <c r="K53" s="500"/>
    </row>
    <row r="54" spans="1:24" x14ac:dyDescent="0.3">
      <c r="A54" t="s">
        <v>7</v>
      </c>
      <c r="B54">
        <v>1</v>
      </c>
      <c r="C54">
        <v>2</v>
      </c>
      <c r="D54">
        <v>3</v>
      </c>
      <c r="E54">
        <v>4</v>
      </c>
      <c r="F54">
        <v>5</v>
      </c>
      <c r="G54">
        <v>6</v>
      </c>
      <c r="H54">
        <v>7</v>
      </c>
      <c r="I54">
        <v>8</v>
      </c>
      <c r="J54">
        <v>9</v>
      </c>
      <c r="K54">
        <v>10</v>
      </c>
    </row>
    <row r="55" spans="1:24" x14ac:dyDescent="0.3">
      <c r="A55">
        <v>4</v>
      </c>
      <c r="B55">
        <f>IF(B3=Double!B3,Double!B55,HS!B55)</f>
        <v>0.26430684965556661</v>
      </c>
      <c r="C55">
        <f>IF(C3=Double!C3,Double!C55,HS!C55)</f>
        <v>0.42191933510374496</v>
      </c>
      <c r="D55">
        <f>IF(D3=Double!D3,Double!D55,HS!D55)</f>
        <v>0.43871888262781922</v>
      </c>
      <c r="E55">
        <f>IF(E3=Double!E3,Double!E55,HS!E55)</f>
        <v>0.45889924689234307</v>
      </c>
      <c r="F55">
        <f>IF(F3=Double!F3,Double!F55,HS!F55)</f>
        <v>0.47799254850123113</v>
      </c>
      <c r="G55">
        <f>IF(G3=Double!G3,Double!G55,HS!G55)</f>
        <v>0.48989682427989029</v>
      </c>
      <c r="H55">
        <f>IF(H3=Double!H3,Double!H55,HS!H55)</f>
        <v>0.41090238251504557</v>
      </c>
      <c r="I55">
        <f>IF(I3=Double!I3,Double!I55,HS!I55)</f>
        <v>0.37370384953576552</v>
      </c>
      <c r="J55">
        <f>IF(J3=Double!J3,Double!J55,HS!J55)</f>
        <v>0.33270199081171298</v>
      </c>
      <c r="K55">
        <f>IF(K3=Double!K3,Double!K55,HS!K55)</f>
        <v>0.28524752280468763</v>
      </c>
    </row>
    <row r="56" spans="1:24" x14ac:dyDescent="0.3">
      <c r="A56">
        <v>5</v>
      </c>
      <c r="B56">
        <f>IF(B4=Double!B4,Double!B56,HS!B56)</f>
        <v>0.25528791352539693</v>
      </c>
      <c r="C56">
        <f>IF(C4=Double!C4,Double!C56,HS!C56)</f>
        <v>0.41676843465001523</v>
      </c>
      <c r="D56">
        <f>IF(D4=Double!D4,Double!D56,HS!D56)</f>
        <v>0.43382350116169249</v>
      </c>
      <c r="E56">
        <f>IF(E4=Double!E4,Double!E56,HS!E56)</f>
        <v>0.4540437241344103</v>
      </c>
      <c r="F56">
        <f>IF(F4=Double!F4,Double!F56,HS!F56)</f>
        <v>0.47335013310975127</v>
      </c>
      <c r="G56">
        <f>IF(G4=Double!G4,Double!G56,HS!G56)</f>
        <v>0.48487958313687435</v>
      </c>
      <c r="H56">
        <f>IF(H4=Double!H4,Double!H56,HS!H56)</f>
        <v>0.39683578004415654</v>
      </c>
      <c r="I56">
        <f>IF(I4=Double!I4,Double!I56,HS!I56)</f>
        <v>0.36092568984622575</v>
      </c>
      <c r="J56">
        <f>IF(J4=Double!J4,Double!J56,HS!J56)</f>
        <v>0.3213574892967937</v>
      </c>
      <c r="K56">
        <f>IF(K4=Double!K4,Double!K56,HS!K56)</f>
        <v>0.27554039444166056</v>
      </c>
    </row>
    <row r="57" spans="1:24" x14ac:dyDescent="0.3">
      <c r="A57">
        <v>6</v>
      </c>
      <c r="B57">
        <f>IF(B5=Double!B5,Double!B57,HS!B57)</f>
        <v>0.25811794378425706</v>
      </c>
      <c r="C57">
        <f>IF(C5=Double!C5,Double!C57,HS!C57)</f>
        <v>0.41201734248621957</v>
      </c>
      <c r="D57">
        <f>IF(D5=Double!D5,Double!D57,HS!D57)</f>
        <v>0.42930556461863345</v>
      </c>
      <c r="E57">
        <f>IF(E5=Double!E5,Double!E57,HS!E57)</f>
        <v>0.44956728794652229</v>
      </c>
      <c r="F57">
        <f>IF(F5=Double!F5,Double!F57,HS!F57)</f>
        <v>0.46908083803658163</v>
      </c>
      <c r="G57">
        <f>IF(G5=Double!G5,Double!G57,HS!G57)</f>
        <v>0.48012373607015191</v>
      </c>
      <c r="H57">
        <f>IF(H5=Double!H5,Double!H57,HS!H57)</f>
        <v>0.38219257634593173</v>
      </c>
      <c r="I57">
        <f>IF(I5=Double!I5,Double!I57,HS!I57)</f>
        <v>0.34848677032407854</v>
      </c>
      <c r="J57">
        <f>IF(J5=Double!J5,Double!J57,HS!J57)</f>
        <v>0.30994538935958654</v>
      </c>
      <c r="K57">
        <f>IF(K5=Double!K5,Double!K57,HS!K57)</f>
        <v>0.26578617427732654</v>
      </c>
    </row>
    <row r="58" spans="1:24" x14ac:dyDescent="0.3">
      <c r="A58">
        <v>7</v>
      </c>
      <c r="B58">
        <f>IF(B6=Double!B6,Double!B58,HS!B58)</f>
        <v>0.25437712976375942</v>
      </c>
      <c r="C58">
        <f>IF(C6=Double!C6,Double!C58,HS!C58)</f>
        <v>0.40743072756047771</v>
      </c>
      <c r="D58">
        <f>IF(D6=Double!D6,Double!D58,HS!D58)</f>
        <v>0.4249851577489786</v>
      </c>
      <c r="E58">
        <f>IF(E6=Double!E6,Double!E58,HS!E58)</f>
        <v>0.44521223063659365</v>
      </c>
      <c r="F58">
        <f>IF(F6=Double!F6,Double!F58,HS!F58)</f>
        <v>0.46477843330104068</v>
      </c>
      <c r="G58">
        <f>IF(G6=Double!G6,Double!G58,HS!G58)</f>
        <v>0.47731496242648214</v>
      </c>
      <c r="H58">
        <f>IF(H6=Double!H6,Double!H58,HS!H58)</f>
        <v>0.37925617419856938</v>
      </c>
      <c r="I58">
        <f>IF(I6=Double!I6,Double!I58,HS!I58)</f>
        <v>0.33589471773557733</v>
      </c>
      <c r="J58">
        <f>IF(J6=Double!J6,Double!J58,HS!J58)</f>
        <v>0.30642061508740204</v>
      </c>
      <c r="K58">
        <f>IF(K6=Double!K6,Double!K58,HS!K58)</f>
        <v>0.26721074782921084</v>
      </c>
    </row>
    <row r="59" spans="1:24" x14ac:dyDescent="0.3">
      <c r="A59">
        <v>8</v>
      </c>
      <c r="B59">
        <f>IF(B7=Double!B7,Double!B59,HS!B59)</f>
        <v>0.28836334875964992</v>
      </c>
      <c r="C59">
        <f>IF(C7=Double!C7,Double!C59,HS!C59)</f>
        <v>0.44980237942279166</v>
      </c>
      <c r="D59">
        <f>IF(D7=Double!D7,Double!D59,HS!D59)</f>
        <v>0.46597642749068685</v>
      </c>
      <c r="E59">
        <f>IF(E7=Double!E7,Double!E59,HS!E59)</f>
        <v>0.48472541737079888</v>
      </c>
      <c r="F59">
        <f>IF(F7=Double!F7,Double!F59,HS!F59)</f>
        <v>0.50194727739331357</v>
      </c>
      <c r="G59">
        <f>IF(G7=Double!G7,Double!G59,HS!G59)</f>
        <v>0.52550268611926287</v>
      </c>
      <c r="H59">
        <f>IF(H7=Double!H7,Double!H59,HS!H59)</f>
        <v>0.48230082177962352</v>
      </c>
      <c r="I59">
        <f>IF(I7=Double!I7,Double!I59,HS!I59)</f>
        <v>0.3841447474995669</v>
      </c>
      <c r="J59">
        <f>IF(J7=Double!J7,Double!J59,HS!J59)</f>
        <v>0.33681153361760302</v>
      </c>
      <c r="K59">
        <f>IF(K7=Double!K7,Double!K59,HS!K59)</f>
        <v>0.29902709393405319</v>
      </c>
    </row>
    <row r="60" spans="1:24" x14ac:dyDescent="0.3">
      <c r="A60">
        <v>9</v>
      </c>
      <c r="B60">
        <f>IF(B8=Double!B8,Double!B60,HS!B60)</f>
        <v>0.32740992228419225</v>
      </c>
      <c r="C60">
        <f>IF(C8=Double!C8,Double!C60,HS!C60)</f>
        <v>0.49692057067091661</v>
      </c>
      <c r="D60">
        <f>IF(D8=Double!D8,Double!D60,HS!D60)</f>
        <v>0.99208763175540482</v>
      </c>
      <c r="E60">
        <f>IF(E8=Double!E8,Double!E60,HS!E60)</f>
        <v>1.0249392295743802</v>
      </c>
      <c r="F60">
        <f>IF(F8=Double!F8,Double!F60,HS!F60)</f>
        <v>1.0578017640707118</v>
      </c>
      <c r="G60">
        <f>IF(G8=Double!G8,Double!G60,HS!G60)</f>
        <v>1.0971053737455863</v>
      </c>
      <c r="H60">
        <f>IF(H8=Double!H8,Double!H60,HS!H60)</f>
        <v>0.53479372800979086</v>
      </c>
      <c r="I60">
        <f>IF(I8=Double!I8,Double!I60,HS!I60)</f>
        <v>0.4910928083344081</v>
      </c>
      <c r="J60">
        <f>IF(J8=Double!J8,Double!J60,HS!J60)</f>
        <v>0.38894491666094894</v>
      </c>
      <c r="K60">
        <f>IF(K8=Double!K8,Double!K60,HS!K60)</f>
        <v>0.33645241884235633</v>
      </c>
    </row>
    <row r="61" spans="1:24" x14ac:dyDescent="0.3">
      <c r="A61">
        <v>10</v>
      </c>
      <c r="B61">
        <f>IF(B9=Double!B9,Double!B61,HS!B61)</f>
        <v>0.37304965193433309</v>
      </c>
      <c r="C61">
        <f>IF(C9=Double!C9,Double!C61,HS!C61)</f>
        <v>1.1011257653812758</v>
      </c>
      <c r="D61">
        <f>IF(D9=Double!D9,Double!D61,HS!D61)</f>
        <v>1.1287287215745923</v>
      </c>
      <c r="E61">
        <f>IF(E9=Double!E9,Double!E61,HS!E61)</f>
        <v>1.1570097044780419</v>
      </c>
      <c r="F61">
        <f>IF(F9=Double!F9,Double!F61,HS!F61)</f>
        <v>1.1852554608023249</v>
      </c>
      <c r="G61">
        <f>IF(G9=Double!G9,Double!G61,HS!G61)</f>
        <v>1.2199493719560808</v>
      </c>
      <c r="H61">
        <f>IF(H9=Double!H9,Double!H61,HS!H61)</f>
        <v>1.1213167131939819</v>
      </c>
      <c r="I61">
        <f>IF(I9=Double!I9,Double!I61,HS!I61)</f>
        <v>1.0692068124279952</v>
      </c>
      <c r="J61">
        <f>IF(J9=Double!J9,Double!J61,HS!J61)</f>
        <v>0.98512101765013715</v>
      </c>
      <c r="K61">
        <f>IF(K9=Double!K9,Double!K61,HS!K61)</f>
        <v>0.39412588394544312</v>
      </c>
    </row>
    <row r="62" spans="1:24" x14ac:dyDescent="0.3">
      <c r="A62">
        <v>11</v>
      </c>
      <c r="B62">
        <f>IF(B10=Double!B10,Double!B62,HS!B62)</f>
        <v>0.39876296082416712</v>
      </c>
      <c r="C62">
        <f>IF(C10=Double!C10,Double!C62,HS!C62)</f>
        <v>1.1583687449680025</v>
      </c>
      <c r="D62">
        <f>IF(D10=Double!D10,Double!D62,HS!D62)</f>
        <v>1.1842650078909081</v>
      </c>
      <c r="E62">
        <f>IF(E10=Double!E10,Double!E62,HS!E62)</f>
        <v>1.210771838624396</v>
      </c>
      <c r="F62">
        <f>IF(F10=Double!F10,Double!F62,HS!F62)</f>
        <v>1.2374775973674452</v>
      </c>
      <c r="G62">
        <f>IF(G10=Double!G10,Double!G62,HS!G62)</f>
        <v>1.2668947185009185</v>
      </c>
      <c r="H62">
        <f>IF(H10=Double!H10,Double!H62,HS!H62)</f>
        <v>1.1576053433748457</v>
      </c>
      <c r="I62">
        <f>IF(I10=Double!I10,Double!I62,HS!I62)</f>
        <v>1.1012352494200111</v>
      </c>
      <c r="J62">
        <f>IF(J10=Double!J10,Double!J62,HS!J62)</f>
        <v>1.0405035291051643</v>
      </c>
      <c r="K62">
        <f>IF(K10=Double!K10,Double!K62,HS!K62)</f>
        <v>0.47309363070509958</v>
      </c>
    </row>
    <row r="63" spans="1:24" x14ac:dyDescent="0.3">
      <c r="A63">
        <v>12</v>
      </c>
      <c r="B63">
        <f>IF(B11=Double!B11,Double!B63,HS!B63)</f>
        <v>0.22932137132783617</v>
      </c>
      <c r="C63">
        <f>IF(C11=Double!C11,Double!C63,HS!C63)</f>
        <v>0.3484437814934257</v>
      </c>
      <c r="D63">
        <f>IF(D11=Double!D11,Double!D63,HS!D63)</f>
        <v>0.35907281492334692</v>
      </c>
      <c r="E63">
        <f>IF(E11=Double!E11,Double!E63,HS!E63)</f>
        <v>0.39446844550254284</v>
      </c>
      <c r="F63">
        <f>IF(F11=Double!F11,Double!F63,HS!F63)</f>
        <v>0.41640366958226238</v>
      </c>
      <c r="G63">
        <f>IF(G11=Double!G11,Double!G63,HS!G63)</f>
        <v>0.42315049208499778</v>
      </c>
      <c r="H63">
        <f>IF(H11=Double!H11,Double!H63,HS!H63)</f>
        <v>0.35541355077168107</v>
      </c>
      <c r="I63">
        <f>IF(I11=Double!I11,Double!I63,HS!I63)</f>
        <v>0.32514100115062705</v>
      </c>
      <c r="J63">
        <f>IF(J11=Double!J11,Double!J63,HS!J63)</f>
        <v>0.29007768787413191</v>
      </c>
      <c r="K63">
        <f>IF(K11=Double!K11,Double!K63,HS!K63)</f>
        <v>0.2488921581952955</v>
      </c>
    </row>
    <row r="64" spans="1:24" x14ac:dyDescent="0.3">
      <c r="A64">
        <v>13</v>
      </c>
      <c r="B64">
        <f>IF(B12=Double!B12,Double!B64,HS!B64)</f>
        <v>0.21294127337584787</v>
      </c>
      <c r="C64">
        <f>IF(C12=Double!C12,Double!C64,HS!C64)</f>
        <v>0.35360813639536137</v>
      </c>
      <c r="D64">
        <f>IF(D12=Double!D12,Double!D64,HS!D64)</f>
        <v>0.37387488538214331</v>
      </c>
      <c r="E64">
        <f>IF(E12=Double!E12,Double!E64,HS!E64)</f>
        <v>0.39446844550254284</v>
      </c>
      <c r="F64">
        <f>IF(F12=Double!F12,Double!F64,HS!F64)</f>
        <v>0.41640366958226238</v>
      </c>
      <c r="G64">
        <f>IF(G12=Double!G12,Double!G64,HS!G64)</f>
        <v>0.42315049208499778</v>
      </c>
      <c r="H64">
        <f>IF(H12=Double!H12,Double!H64,HS!H64)</f>
        <v>0.33002686857370378</v>
      </c>
      <c r="I64">
        <f>IF(I12=Double!I12,Double!I64,HS!I64)</f>
        <v>0.30191664392558226</v>
      </c>
      <c r="J64">
        <f>IF(J12=Double!J12,Double!J64,HS!J64)</f>
        <v>0.26935785302597964</v>
      </c>
      <c r="K64">
        <f>IF(K12=Double!K12,Double!K64,HS!K64)</f>
        <v>0.23111414689563153</v>
      </c>
    </row>
    <row r="65" spans="1:11" x14ac:dyDescent="0.3">
      <c r="A65">
        <v>14</v>
      </c>
      <c r="B65">
        <f>IF(B13=Double!B13,Double!B65,HS!B65)</f>
        <v>0.19773118242043017</v>
      </c>
      <c r="C65">
        <f>IF(C13=Double!C13,Double!C65,HS!C65)</f>
        <v>0.35360813639536137</v>
      </c>
      <c r="D65">
        <f>IF(D13=Double!D13,Double!D65,HS!D65)</f>
        <v>0.37387488538214331</v>
      </c>
      <c r="E65">
        <f>IF(E13=Double!E13,Double!E65,HS!E65)</f>
        <v>0.39446844550254284</v>
      </c>
      <c r="F65">
        <f>IF(F13=Double!F13,Double!F65,HS!F65)</f>
        <v>0.41640366958226238</v>
      </c>
      <c r="G65">
        <f>IF(G13=Double!G13,Double!G65,HS!G65)</f>
        <v>0.42315049208499778</v>
      </c>
      <c r="H65">
        <f>IF(H13=Double!H13,Double!H65,HS!H65)</f>
        <v>0.30645352081843924</v>
      </c>
      <c r="I65">
        <f>IF(I13=Double!I13,Double!I65,HS!I65)</f>
        <v>0.28035116935946924</v>
      </c>
      <c r="J65">
        <f>IF(J13=Double!J13,Double!J65,HS!J65)</f>
        <v>0.25011800638126686</v>
      </c>
      <c r="K65">
        <f>IF(K13=Double!K13,Double!K65,HS!K65)</f>
        <v>0.21460599354594356</v>
      </c>
    </row>
    <row r="66" spans="1:11" x14ac:dyDescent="0.3">
      <c r="A66">
        <v>15</v>
      </c>
      <c r="B66">
        <f>IF(B14=Double!B14,Double!B66,HS!B66)</f>
        <v>0.1836075265332566</v>
      </c>
      <c r="C66">
        <f>IF(C14=Double!C14,Double!C66,HS!C66)</f>
        <v>0.35360813639536137</v>
      </c>
      <c r="D66">
        <f>IF(D14=Double!D14,Double!D66,HS!D66)</f>
        <v>0.37387488538214331</v>
      </c>
      <c r="E66">
        <f>IF(E14=Double!E14,Double!E66,HS!E66)</f>
        <v>0.39446844550254284</v>
      </c>
      <c r="F66">
        <f>IF(F14=Double!F14,Double!F66,HS!F66)</f>
        <v>0.41640366958226238</v>
      </c>
      <c r="G66">
        <f>IF(G14=Double!G14,Double!G66,HS!G66)</f>
        <v>0.42315049208499778</v>
      </c>
      <c r="H66">
        <f>IF(H14=Double!H14,Double!H66,HS!H66)</f>
        <v>0.28456398361712221</v>
      </c>
      <c r="I66">
        <f>IF(I14=Double!I14,Double!I66,HS!I66)</f>
        <v>0.26032608583379291</v>
      </c>
      <c r="J66">
        <f>IF(J14=Double!J14,Double!J66,HS!J66)</f>
        <v>0.23225243449689065</v>
      </c>
      <c r="K66">
        <f>IF(K14=Double!K14,Double!K66,HS!K66)</f>
        <v>0.19927699400694757</v>
      </c>
    </row>
    <row r="67" spans="1:11" x14ac:dyDescent="0.3">
      <c r="A67">
        <v>16</v>
      </c>
      <c r="B67">
        <f>IF(B15=Double!B15,Double!B67,HS!B67)</f>
        <v>0.2121090766176992</v>
      </c>
      <c r="C67">
        <f>IF(C15=Double!C15,Double!C67,HS!C67)</f>
        <v>0.35360813639536137</v>
      </c>
      <c r="D67">
        <f>IF(D15=Double!D15,Double!D67,HS!D67)</f>
        <v>0.37387488538214331</v>
      </c>
      <c r="E67">
        <f>IF(E15=Double!E15,Double!E67,HS!E67)</f>
        <v>0.39446844550254284</v>
      </c>
      <c r="F67">
        <f>IF(F15=Double!F15,Double!F67,HS!F67)</f>
        <v>0.41640366958226238</v>
      </c>
      <c r="G67">
        <f>IF(G15=Double!G15,Double!G67,HS!G67)</f>
        <v>0.42315049208499778</v>
      </c>
      <c r="H67">
        <f>IF(H15=Double!H15,Double!H67,HS!H67)</f>
        <v>0.26423798478732774</v>
      </c>
      <c r="I67">
        <f>IF(I15=Double!I15,Double!I67,HS!I67)</f>
        <v>0.24173136541709339</v>
      </c>
      <c r="J67">
        <f>IF(J15=Double!J15,Double!J67,HS!J67)</f>
        <v>0.21566297488996986</v>
      </c>
      <c r="K67">
        <f>IF(K15=Double!K15,Double!K67,HS!K67)</f>
        <v>0.18504292300645134</v>
      </c>
    </row>
    <row r="68" spans="1:11" x14ac:dyDescent="0.3">
      <c r="A68">
        <v>17</v>
      </c>
      <c r="B68">
        <f>IF(B16=Double!B16,Double!B68,HS!B68)</f>
        <v>0.2121090766176992</v>
      </c>
      <c r="C68">
        <f>IF(C16=Double!C16,Double!C68,HS!C68)</f>
        <v>0.35360813639536137</v>
      </c>
      <c r="D68">
        <f>IF(D16=Double!D16,Double!D68,HS!D68)</f>
        <v>0.37387488538214331</v>
      </c>
      <c r="E68">
        <f>IF(E16=Double!E16,Double!E68,HS!E68)</f>
        <v>0.39446844550254284</v>
      </c>
      <c r="F68">
        <f>IF(F16=Double!F16,Double!F68,HS!F68)</f>
        <v>0.41640366958226238</v>
      </c>
      <c r="G68">
        <f>IF(G16=Double!G16,Double!G68,HS!G68)</f>
        <v>0.42315049208499778</v>
      </c>
      <c r="H68">
        <f>IF(H16=Double!H16,Double!H68,HS!H68)</f>
        <v>0.26231240836153336</v>
      </c>
      <c r="I68">
        <f>IF(I16=Double!I16,Double!I68,HS!I68)</f>
        <v>0.24474124225119143</v>
      </c>
      <c r="J68">
        <f>IF(J16=Double!J16,Double!J68,HS!J68)</f>
        <v>0.2284251594344453</v>
      </c>
      <c r="K68">
        <f>IF(K16=Double!K16,Double!K68,HS!K68)</f>
        <v>0.21210907661769923</v>
      </c>
    </row>
    <row r="69" spans="1:11" x14ac:dyDescent="0.3">
      <c r="A69">
        <v>18</v>
      </c>
      <c r="B69">
        <f>IF(B17=Double!B17,Double!B69,HS!B69)</f>
        <v>0.3235334151403132</v>
      </c>
      <c r="C69">
        <f>IF(C17=Double!C17,Double!C69,HS!C69)</f>
        <v>0.4934172759230967</v>
      </c>
      <c r="D69">
        <f>IF(D17=Double!D17,Double!D69,HS!D69)</f>
        <v>0.50890887319328326</v>
      </c>
      <c r="E69">
        <f>IF(E17=Double!E17,Double!E69,HS!E69)</f>
        <v>0.52495818135214112</v>
      </c>
      <c r="F69">
        <f>IF(F17=Double!F17,Double!F69,HS!F69)</f>
        <v>0.53865495485281323</v>
      </c>
      <c r="G69">
        <f>IF(G17=Double!G17,Double!G69,HS!G69)</f>
        <v>0.58858866858834413</v>
      </c>
      <c r="H69">
        <f>IF(H17=Double!H17,Double!H69,HS!H69)</f>
        <v>0.63087860215577196</v>
      </c>
      <c r="I69">
        <f>IF(I17=Double!I17,Double!I69,HS!I69)</f>
        <v>0.37330778670036147</v>
      </c>
      <c r="J69">
        <f>IF(J17=Double!J17,Double!J69,HS!J69)</f>
        <v>0.34842060092033733</v>
      </c>
      <c r="K69">
        <f>IF(K17=Double!K17,Double!K69,HS!K69)</f>
        <v>0.32353341514031325</v>
      </c>
    </row>
    <row r="70" spans="1:11" x14ac:dyDescent="0.3">
      <c r="A70">
        <v>19</v>
      </c>
      <c r="B70">
        <f>IF(B18=Double!B18,Double!B70,HS!B70)</f>
        <v>0.43495775366292722</v>
      </c>
      <c r="C70">
        <f>IF(C18=Double!C18,Double!C70,HS!C70)</f>
        <v>0.62832462629779118</v>
      </c>
      <c r="D70">
        <f>IF(D18=Double!D18,Double!D70,HS!D70)</f>
        <v>0.63939119964802815</v>
      </c>
      <c r="E70">
        <f>IF(E18=Double!E18,Double!E70,HS!E70)</f>
        <v>0.65089625584534427</v>
      </c>
      <c r="F70">
        <f>IF(F18=Double!F18,Double!F70,HS!F70)</f>
        <v>0.66090624012336407</v>
      </c>
      <c r="G70">
        <f>IF(G18=Double!G18,Double!G70,HS!G70)</f>
        <v>0.69485524745855443</v>
      </c>
      <c r="H70">
        <f>IF(H18=Double!H18,Double!H70,HS!H70)</f>
        <v>0.76867556518077984</v>
      </c>
      <c r="I70">
        <f>IF(I18=Double!I18,Double!I70,HS!I70)</f>
        <v>0.73264356191876234</v>
      </c>
      <c r="J70">
        <f>IF(J18=Double!J18,Double!J70,HS!J70)</f>
        <v>0.46841604240622936</v>
      </c>
      <c r="K70">
        <f>IF(K18=Double!K18,Double!K70,HS!K70)</f>
        <v>0.43495775366292727</v>
      </c>
    </row>
    <row r="71" spans="1:11" x14ac:dyDescent="0.3">
      <c r="A71">
        <v>20</v>
      </c>
      <c r="B71">
        <f>IF(B19=Double!B19,Double!B71,HS!B71)</f>
        <v>0.54638209218554123</v>
      </c>
      <c r="C71">
        <f>IF(C19=Double!C19,Double!C71,HS!C71)</f>
        <v>0.75798005972279903</v>
      </c>
      <c r="D71">
        <f>IF(D19=Double!D19,Double!D71,HS!D71)</f>
        <v>0.7649717369497322</v>
      </c>
      <c r="E71">
        <f>IF(E19=Double!E19,Double!E71,HS!E71)</f>
        <v>0.77228266898215236</v>
      </c>
      <c r="F71">
        <f>IF(F19=Double!F19,Double!F71,HS!F71)</f>
        <v>0.77860586403751975</v>
      </c>
      <c r="G71">
        <f>IF(G19=Double!G19,Double!G71,HS!G71)</f>
        <v>0.80112182632876472</v>
      </c>
      <c r="H71">
        <f>IF(H19=Double!H19,Double!H71,HS!H71)</f>
        <v>0.84730093057265166</v>
      </c>
      <c r="I71">
        <f>IF(I19=Double!I19,Double!I71,HS!I71)</f>
        <v>0.86121010636793238</v>
      </c>
      <c r="J71">
        <f>IF(J19=Double!J19,Double!J71,HS!J71)</f>
        <v>0.81918071466135212</v>
      </c>
      <c r="K71">
        <f>IF(K19=Double!K19,Double!K71,HS!K71)</f>
        <v>0.54638209218554135</v>
      </c>
    </row>
    <row r="72" spans="1:11" x14ac:dyDescent="0.3">
      <c r="A72">
        <v>21</v>
      </c>
      <c r="B72">
        <f>IF(B20=Double!B20,Double!B72,HS!B72)</f>
        <v>0.65780643070815525</v>
      </c>
      <c r="C72">
        <f>IF(C20=Double!C20,Double!C72,HS!C72)</f>
        <v>0.88200651549404019</v>
      </c>
      <c r="D72">
        <f>IF(D20=Double!D20,Double!D72,HS!D72)</f>
        <v>0.8853003573017495</v>
      </c>
      <c r="E72">
        <f>IF(E20=Double!E20,Double!E72,HS!E72)</f>
        <v>0.88876729296591961</v>
      </c>
      <c r="F72">
        <f>IF(F20=Double!F20,Double!F72,HS!F72)</f>
        <v>0.89175382659528035</v>
      </c>
      <c r="G72">
        <f>IF(G20=Double!G20,Double!G72,HS!G72)</f>
        <v>0.90283674384257995</v>
      </c>
      <c r="H72">
        <f>IF(H20=Double!H20,Double!H72,HS!H72)</f>
        <v>0.92592629596452347</v>
      </c>
      <c r="I72">
        <f>IF(I20=Double!I20,Double!I72,HS!I72)</f>
        <v>0.93060505318396625</v>
      </c>
      <c r="J72">
        <f>IF(J20=Double!J20,Double!J72,HS!J72)</f>
        <v>0.93917615614724415</v>
      </c>
      <c r="K72">
        <f>IF(K20=Double!K20,Double!K72,HS!K72)</f>
        <v>0.88857566147738609</v>
      </c>
    </row>
    <row r="73" spans="1:11" x14ac:dyDescent="0.3">
      <c r="A73">
        <v>22</v>
      </c>
      <c r="B73">
        <f>IF(B21=Double!B21,Double!B73,HS!B73)</f>
        <v>0</v>
      </c>
      <c r="C73">
        <f>IF(C21=Double!C21,Double!C73,HS!C73)</f>
        <v>0</v>
      </c>
      <c r="D73">
        <f>IF(D21=Double!D21,Double!D73,HS!D73)</f>
        <v>0</v>
      </c>
      <c r="E73">
        <f>IF(E21=Double!E21,Double!E73,HS!E73)</f>
        <v>0</v>
      </c>
      <c r="F73">
        <f>IF(F21=Double!F21,Double!F73,HS!F73)</f>
        <v>0</v>
      </c>
      <c r="G73">
        <f>IF(G21=Double!G21,Double!G73,HS!G73)</f>
        <v>0</v>
      </c>
      <c r="H73">
        <f>IF(H21=Double!H21,Double!H73,HS!H73)</f>
        <v>0</v>
      </c>
      <c r="I73">
        <f>IF(I21=Double!I21,Double!I73,HS!I73)</f>
        <v>0</v>
      </c>
      <c r="J73">
        <f>IF(J21=Double!J21,Double!J73,HS!J73)</f>
        <v>0</v>
      </c>
      <c r="K73">
        <f>IF(K21=Double!K21,Double!K73,HS!K73)</f>
        <v>0</v>
      </c>
    </row>
    <row r="74" spans="1:11" x14ac:dyDescent="0.3">
      <c r="A74">
        <v>23</v>
      </c>
      <c r="B74">
        <f>IF(B22=Double!B22,Double!B74,HS!B74)</f>
        <v>0</v>
      </c>
      <c r="C74">
        <f>IF(C22=Double!C22,Double!C74,HS!C74)</f>
        <v>0</v>
      </c>
      <c r="D74">
        <f>IF(D22=Double!D22,Double!D74,HS!D74)</f>
        <v>0</v>
      </c>
      <c r="E74">
        <f>IF(E22=Double!E22,Double!E74,HS!E74)</f>
        <v>0</v>
      </c>
      <c r="F74">
        <f>IF(F22=Double!F22,Double!F74,HS!F74)</f>
        <v>0</v>
      </c>
      <c r="G74">
        <f>IF(G22=Double!G22,Double!G74,HS!G74)</f>
        <v>0</v>
      </c>
      <c r="H74">
        <f>IF(H22=Double!H22,Double!H74,HS!H74)</f>
        <v>0</v>
      </c>
      <c r="I74">
        <f>IF(I22=Double!I22,Double!I74,HS!I74)</f>
        <v>0</v>
      </c>
      <c r="J74">
        <f>IF(J22=Double!J22,Double!J74,HS!J74)</f>
        <v>0</v>
      </c>
      <c r="K74">
        <f>IF(K22=Double!K22,Double!K74,HS!K74)</f>
        <v>0</v>
      </c>
    </row>
    <row r="75" spans="1:11" x14ac:dyDescent="0.3">
      <c r="A75">
        <v>24</v>
      </c>
      <c r="B75">
        <f>IF(B23=Double!B23,Double!B75,HS!B75)</f>
        <v>0</v>
      </c>
      <c r="C75">
        <f>IF(C23=Double!C23,Double!C75,HS!C75)</f>
        <v>0</v>
      </c>
      <c r="D75">
        <f>IF(D23=Double!D23,Double!D75,HS!D75)</f>
        <v>0</v>
      </c>
      <c r="E75">
        <f>IF(E23=Double!E23,Double!E75,HS!E75)</f>
        <v>0</v>
      </c>
      <c r="F75">
        <f>IF(F23=Double!F23,Double!F75,HS!F75)</f>
        <v>0</v>
      </c>
      <c r="G75">
        <f>IF(G23=Double!G23,Double!G75,HS!G75)</f>
        <v>0</v>
      </c>
      <c r="H75">
        <f>IF(H23=Double!H23,Double!H75,HS!H75)</f>
        <v>0</v>
      </c>
      <c r="I75">
        <f>IF(I23=Double!I23,Double!I75,HS!I75)</f>
        <v>0</v>
      </c>
      <c r="J75">
        <f>IF(J23=Double!J23,Double!J75,HS!J75)</f>
        <v>0</v>
      </c>
      <c r="K75">
        <f>IF(K23=Double!K23,Double!K75,HS!K75)</f>
        <v>0</v>
      </c>
    </row>
    <row r="76" spans="1:11" x14ac:dyDescent="0.3">
      <c r="A76">
        <v>25</v>
      </c>
      <c r="B76">
        <f>IF(B24=Double!B24,Double!B76,HS!B76)</f>
        <v>0</v>
      </c>
      <c r="C76">
        <f>IF(C24=Double!C24,Double!C76,HS!C76)</f>
        <v>0</v>
      </c>
      <c r="D76">
        <f>IF(D24=Double!D24,Double!D76,HS!D76)</f>
        <v>0</v>
      </c>
      <c r="E76">
        <f>IF(E24=Double!E24,Double!E76,HS!E76)</f>
        <v>0</v>
      </c>
      <c r="F76">
        <f>IF(F24=Double!F24,Double!F76,HS!F76)</f>
        <v>0</v>
      </c>
      <c r="G76">
        <f>IF(G24=Double!G24,Double!G76,HS!G76)</f>
        <v>0</v>
      </c>
      <c r="H76">
        <f>IF(H24=Double!H24,Double!H76,HS!H76)</f>
        <v>0</v>
      </c>
      <c r="I76">
        <f>IF(I24=Double!I24,Double!I76,HS!I76)</f>
        <v>0</v>
      </c>
      <c r="J76">
        <f>IF(J24=Double!J24,Double!J76,HS!J76)</f>
        <v>0</v>
      </c>
      <c r="K76">
        <f>IF(K24=Double!K24,Double!K76,HS!K76)</f>
        <v>0</v>
      </c>
    </row>
    <row r="77" spans="1:11" x14ac:dyDescent="0.3">
      <c r="A77">
        <v>26</v>
      </c>
      <c r="B77">
        <f>IF(B25=Double!B25,Double!B77,HS!B77)</f>
        <v>0</v>
      </c>
      <c r="C77">
        <f>IF(C25=Double!C25,Double!C77,HS!C77)</f>
        <v>0</v>
      </c>
      <c r="D77">
        <f>IF(D25=Double!D25,Double!D77,HS!D77)</f>
        <v>0</v>
      </c>
      <c r="E77">
        <f>IF(E25=Double!E25,Double!E77,HS!E77)</f>
        <v>0</v>
      </c>
      <c r="F77">
        <f>IF(F25=Double!F25,Double!F77,HS!F77)</f>
        <v>0</v>
      </c>
      <c r="G77">
        <f>IF(G25=Double!G25,Double!G77,HS!G77)</f>
        <v>0</v>
      </c>
      <c r="H77">
        <f>IF(H25=Double!H25,Double!H77,HS!H77)</f>
        <v>0</v>
      </c>
      <c r="I77">
        <f>IF(I25=Double!I25,Double!I77,HS!I77)</f>
        <v>0</v>
      </c>
      <c r="J77">
        <f>IF(J25=Double!J25,Double!J77,HS!J77)</f>
        <v>0</v>
      </c>
      <c r="K77">
        <f>IF(K25=Double!K25,Double!K77,HS!K77)</f>
        <v>0</v>
      </c>
    </row>
    <row r="78" spans="1:11" x14ac:dyDescent="0.3">
      <c r="A78">
        <v>27</v>
      </c>
      <c r="B78">
        <f>IF(B26=Double!B26,Double!B78,HS!B78)</f>
        <v>0</v>
      </c>
      <c r="C78">
        <f>IF(C26=Double!C26,Double!C78,HS!C78)</f>
        <v>0</v>
      </c>
      <c r="D78">
        <f>IF(D26=Double!D26,Double!D78,HS!D78)</f>
        <v>0</v>
      </c>
      <c r="E78">
        <f>IF(E26=Double!E26,Double!E78,HS!E78)</f>
        <v>0</v>
      </c>
      <c r="F78">
        <f>IF(F26=Double!F26,Double!F78,HS!F78)</f>
        <v>0</v>
      </c>
      <c r="G78">
        <f>IF(G26=Double!G26,Double!G78,HS!G78)</f>
        <v>0</v>
      </c>
      <c r="H78">
        <f>IF(H26=Double!H26,Double!H78,HS!H78)</f>
        <v>0</v>
      </c>
      <c r="I78">
        <f>IF(I26=Double!I26,Double!I78,HS!I78)</f>
        <v>0</v>
      </c>
      <c r="J78">
        <f>IF(J26=Double!J26,Double!J78,HS!J78)</f>
        <v>0</v>
      </c>
      <c r="K78">
        <f>IF(K26=Double!K26,Double!K78,HS!K78)</f>
        <v>0</v>
      </c>
    </row>
    <row r="79" spans="1:11" x14ac:dyDescent="0.3">
      <c r="A79">
        <v>28</v>
      </c>
      <c r="B79">
        <f>IF(B27=Double!B27,Double!B79,HS!B79)</f>
        <v>0</v>
      </c>
      <c r="C79">
        <f>IF(C27=Double!C27,Double!C79,HS!C79)</f>
        <v>0</v>
      </c>
      <c r="D79">
        <f>IF(D27=Double!D27,Double!D79,HS!D79)</f>
        <v>0</v>
      </c>
      <c r="E79">
        <f>IF(E27=Double!E27,Double!E79,HS!E79)</f>
        <v>0</v>
      </c>
      <c r="F79">
        <f>IF(F27=Double!F27,Double!F79,HS!F79)</f>
        <v>0</v>
      </c>
      <c r="G79">
        <f>IF(G27=Double!G27,Double!G79,HS!G79)</f>
        <v>0</v>
      </c>
      <c r="H79">
        <f>IF(H27=Double!H27,Double!H79,HS!H79)</f>
        <v>0</v>
      </c>
      <c r="I79">
        <f>IF(I27=Double!I27,Double!I79,HS!I79)</f>
        <v>0</v>
      </c>
      <c r="J79">
        <f>IF(J27=Double!J27,Double!J79,HS!J79)</f>
        <v>0</v>
      </c>
      <c r="K79">
        <f>IF(K27=Double!K27,Double!K79,HS!K79)</f>
        <v>0</v>
      </c>
    </row>
    <row r="80" spans="1:11" x14ac:dyDescent="0.3">
      <c r="A80">
        <v>29</v>
      </c>
      <c r="B80">
        <f>IF(B28=Double!B28,Double!B80,HS!B80)</f>
        <v>0</v>
      </c>
      <c r="C80">
        <f>IF(C28=Double!C28,Double!C80,HS!C80)</f>
        <v>0</v>
      </c>
      <c r="D80">
        <f>IF(D28=Double!D28,Double!D80,HS!D80)</f>
        <v>0</v>
      </c>
      <c r="E80">
        <f>IF(E28=Double!E28,Double!E80,HS!E80)</f>
        <v>0</v>
      </c>
      <c r="F80">
        <f>IF(F28=Double!F28,Double!F80,HS!F80)</f>
        <v>0</v>
      </c>
      <c r="G80">
        <f>IF(G28=Double!G28,Double!G80,HS!G80)</f>
        <v>0</v>
      </c>
      <c r="H80">
        <f>IF(H28=Double!H28,Double!H80,HS!H80)</f>
        <v>0</v>
      </c>
      <c r="I80">
        <f>IF(I28=Double!I28,Double!I80,HS!I80)</f>
        <v>0</v>
      </c>
      <c r="J80">
        <f>IF(J28=Double!J28,Double!J80,HS!J80)</f>
        <v>0</v>
      </c>
      <c r="K80">
        <f>IF(K28=Double!K28,Double!K80,HS!K80)</f>
        <v>0</v>
      </c>
    </row>
    <row r="81" spans="1:11" x14ac:dyDescent="0.3">
      <c r="A81">
        <v>30</v>
      </c>
      <c r="B81">
        <f>IF(B29=Double!B29,Double!B81,HS!B81)</f>
        <v>0</v>
      </c>
      <c r="C81">
        <f>IF(C29=Double!C29,Double!C81,HS!C81)</f>
        <v>0</v>
      </c>
      <c r="D81">
        <f>IF(D29=Double!D29,Double!D81,HS!D81)</f>
        <v>0</v>
      </c>
      <c r="E81">
        <f>IF(E29=Double!E29,Double!E81,HS!E81)</f>
        <v>0</v>
      </c>
      <c r="F81">
        <f>IF(F29=Double!F29,Double!F81,HS!F81)</f>
        <v>0</v>
      </c>
      <c r="G81">
        <f>IF(G29=Double!G29,Double!G81,HS!G81)</f>
        <v>0</v>
      </c>
      <c r="H81">
        <f>IF(H29=Double!H29,Double!H81,HS!H81)</f>
        <v>0</v>
      </c>
      <c r="I81">
        <f>IF(I29=Double!I29,Double!I81,HS!I81)</f>
        <v>0</v>
      </c>
      <c r="J81">
        <f>IF(J29=Double!J29,Double!J81,HS!J81)</f>
        <v>0</v>
      </c>
      <c r="K81">
        <f>IF(K29=Double!K29,Double!K81,HS!K81)</f>
        <v>0</v>
      </c>
    </row>
    <row r="82" spans="1:11" x14ac:dyDescent="0.3">
      <c r="A82">
        <v>31</v>
      </c>
      <c r="B82">
        <f>IF(B30=Double!B30,Double!B82,HS!B82)</f>
        <v>0</v>
      </c>
      <c r="C82">
        <f>IF(C30=Double!C30,Double!C82,HS!C82)</f>
        <v>0</v>
      </c>
      <c r="D82">
        <f>IF(D30=Double!D30,Double!D82,HS!D82)</f>
        <v>0</v>
      </c>
      <c r="E82">
        <f>IF(E30=Double!E30,Double!E82,HS!E82)</f>
        <v>0</v>
      </c>
      <c r="F82">
        <f>IF(F30=Double!F30,Double!F82,HS!F82)</f>
        <v>0</v>
      </c>
      <c r="G82">
        <f>IF(G30=Double!G30,Double!G82,HS!G82)</f>
        <v>0</v>
      </c>
      <c r="H82">
        <f>IF(H30=Double!H30,Double!H82,HS!H82)</f>
        <v>0</v>
      </c>
      <c r="I82">
        <f>IF(I30=Double!I30,Double!I82,HS!I82)</f>
        <v>0</v>
      </c>
      <c r="J82">
        <f>IF(J30=Double!J30,Double!J82,HS!J82)</f>
        <v>0</v>
      </c>
      <c r="K82">
        <f>IF(K30=Double!K30,Double!K82,HS!K82)</f>
        <v>0</v>
      </c>
    </row>
    <row r="84" spans="1:11" x14ac:dyDescent="0.3">
      <c r="A84" t="s">
        <v>4</v>
      </c>
      <c r="B84">
        <v>1</v>
      </c>
      <c r="C84">
        <v>2</v>
      </c>
      <c r="D84">
        <v>3</v>
      </c>
      <c r="E84">
        <v>4</v>
      </c>
      <c r="F84">
        <v>5</v>
      </c>
      <c r="G84">
        <v>6</v>
      </c>
      <c r="H84">
        <v>7</v>
      </c>
      <c r="I84">
        <v>8</v>
      </c>
      <c r="J84">
        <v>9</v>
      </c>
      <c r="K84">
        <v>10</v>
      </c>
    </row>
    <row r="85" spans="1:11" x14ac:dyDescent="0.3">
      <c r="A85">
        <v>12</v>
      </c>
      <c r="B85">
        <f>IF(B33=Double!B33,Double!B85,HS!B85)</f>
        <v>0.34029064270089004</v>
      </c>
      <c r="C85">
        <f>IF(C33=Double!C33,Double!C85,HS!C85)</f>
        <v>0.50196248535967314</v>
      </c>
      <c r="D85">
        <f>IF(D33=Double!D33,Double!D85,HS!D85)</f>
        <v>0.51400371740935757</v>
      </c>
      <c r="E85">
        <f>IF(E33=Double!E33,Double!E85,HS!E85)</f>
        <v>0.53475509919657171</v>
      </c>
      <c r="F85">
        <f>IF(F33=Double!F33,Double!F85,HS!F85)</f>
        <v>0.55059269210710649</v>
      </c>
      <c r="G85">
        <f>IF(G33=Double!G33,Double!G85,HS!G85)</f>
        <v>0.56742278330832019</v>
      </c>
      <c r="H85">
        <f>IF(H33=Double!H33,Double!H85,HS!H85)</f>
        <v>0.53745258729187351</v>
      </c>
      <c r="I85">
        <f>IF(I33=Double!I33,Double!I85,HS!I85)</f>
        <v>0.4912950067323541</v>
      </c>
      <c r="J85">
        <f>IF(J33=Double!J33,Double!J85,HS!J85)</f>
        <v>0.44245609420148591</v>
      </c>
      <c r="K85">
        <f>IF(K33=Double!K33,Double!K85,HS!K85)</f>
        <v>0.37624612851608741</v>
      </c>
    </row>
    <row r="86" spans="1:11" x14ac:dyDescent="0.3">
      <c r="A86">
        <v>13</v>
      </c>
      <c r="B86">
        <f>IF(B34=Double!B34,Double!B86,HS!B86)</f>
        <v>0.327684238187961</v>
      </c>
      <c r="C86">
        <f>IF(C34=Double!C34,Double!C86,HS!C86)</f>
        <v>0.49247239362692286</v>
      </c>
      <c r="D86">
        <f>IF(D34=Double!D34,Double!D86,HS!D86)</f>
        <v>0.50716638736287001</v>
      </c>
      <c r="E86">
        <f>IF(E34=Double!E34,Double!E86,HS!E86)</f>
        <v>0.52473462393271253</v>
      </c>
      <c r="F86">
        <f>IF(F34=Double!F34,Double!F86,HS!F86)</f>
        <v>0.54100776192676059</v>
      </c>
      <c r="G86">
        <f>IF(G34=Double!G34,Double!G86,HS!G86)</f>
        <v>1.0455010638435727</v>
      </c>
      <c r="H86">
        <f>IF(H34=Double!H34,Double!H86,HS!H86)</f>
        <v>0.51719646119815188</v>
      </c>
      <c r="I86">
        <f>IF(I34=Double!I34,Double!I86,HS!I86)</f>
        <v>0.47279133284078939</v>
      </c>
      <c r="J86">
        <f>IF(J34=Double!J34,Double!J86,HS!J86)</f>
        <v>0.4256519695072028</v>
      </c>
      <c r="K86">
        <f>IF(K34=Double!K34,Double!K86,HS!K86)</f>
        <v>0.36206998455041256</v>
      </c>
    </row>
    <row r="87" spans="1:11" x14ac:dyDescent="0.3">
      <c r="A87">
        <v>14</v>
      </c>
      <c r="B87">
        <f>IF(B35=Double!B35,Double!B87,HS!B87)</f>
        <v>0.31514257185697642</v>
      </c>
      <c r="C87">
        <f>IF(C35=Double!C35,Double!C87,HS!C87)</f>
        <v>0.48255351811038272</v>
      </c>
      <c r="D87">
        <f>IF(D35=Double!D35,Double!D87,HS!D87)</f>
        <v>0.49764556579281816</v>
      </c>
      <c r="E87">
        <f>IF(E35=Double!E35,Double!E87,HS!E87)</f>
        <v>0.51542989690198615</v>
      </c>
      <c r="F87">
        <f>IF(F35=Double!F35,Double!F87,HS!F87)</f>
        <v>1.0180852172075909</v>
      </c>
      <c r="G87">
        <f>IF(G35=Double!G35,Double!G87,HS!G87)</f>
        <v>1.0455010638435729</v>
      </c>
      <c r="H87">
        <f>IF(H35=Double!H35,Double!H87,HS!H87)</f>
        <v>0.49709196236633008</v>
      </c>
      <c r="I87">
        <f>IF(I35=Double!I35,Double!I87,HS!I87)</f>
        <v>0.45442443375652797</v>
      </c>
      <c r="J87">
        <f>IF(J35=Double!J35,Double!J87,HS!J87)</f>
        <v>0.4089910050029118</v>
      </c>
      <c r="K87">
        <f>IF(K35=Double!K35,Double!K87,HS!K87)</f>
        <v>0.34799938090373161</v>
      </c>
    </row>
    <row r="88" spans="1:11" x14ac:dyDescent="0.3">
      <c r="A88">
        <v>15</v>
      </c>
      <c r="B88">
        <f>IF(B36=Double!B36,Double!B88,HS!B88)</f>
        <v>0.30272071378660209</v>
      </c>
      <c r="C88">
        <f>IF(C36=Double!C36,Double!C88,HS!C88)</f>
        <v>0.47334313370216685</v>
      </c>
      <c r="D88">
        <f>IF(D36=Double!D36,Double!D88,HS!D88)</f>
        <v>0.48880480290634137</v>
      </c>
      <c r="E88">
        <f>IF(E36=Double!E36,Double!E88,HS!E88)</f>
        <v>0.50678979323059736</v>
      </c>
      <c r="F88">
        <f>IF(F36=Double!F36,Double!F88,HS!F88)</f>
        <v>1.0180852172075909</v>
      </c>
      <c r="G88">
        <f>IF(G36=Double!G36,Double!G88,HS!G88)</f>
        <v>1.0455010638435727</v>
      </c>
      <c r="H88">
        <f>IF(H36=Double!H36,Double!H88,HS!H88)</f>
        <v>0.47722077734110446</v>
      </c>
      <c r="I88">
        <f>IF(I36=Double!I36,Double!I88,HS!I88)</f>
        <v>0.43626917672083054</v>
      </c>
      <c r="J88">
        <f>IF(J36=Double!J36,Double!J88,HS!J88)</f>
        <v>0.39253848456297252</v>
      </c>
      <c r="K88">
        <f>IF(K36=Double!K36,Double!K88,HS!K88)</f>
        <v>0.33409156765274794</v>
      </c>
    </row>
    <row r="89" spans="1:11" x14ac:dyDescent="0.3">
      <c r="A89">
        <v>16</v>
      </c>
      <c r="B89">
        <f>IF(B37=Double!B37,Double!B89,HS!B89)</f>
        <v>0.30235592900691816</v>
      </c>
      <c r="C89">
        <f>IF(C37=Double!C37,Double!C89,HS!C89)</f>
        <v>0.4647906338945379</v>
      </c>
      <c r="D89">
        <f>IF(D37=Double!D37,Double!D89,HS!D89)</f>
        <v>0.48059552308318443</v>
      </c>
      <c r="E89">
        <f>IF(E37=Double!E37,Double!E89,HS!E89)</f>
        <v>0.98263390902591441</v>
      </c>
      <c r="F89">
        <f>IF(F37=Double!F37,Double!F89,HS!F89)</f>
        <v>1.0180852172075909</v>
      </c>
      <c r="G89">
        <f>IF(G37=Double!G37,Double!G89,HS!G89)</f>
        <v>1.0455010638435727</v>
      </c>
      <c r="H89">
        <f>IF(H37=Double!H37,Double!H89,HS!H89)</f>
        <v>0.45765214955230726</v>
      </c>
      <c r="I89">
        <f>IF(I37=Double!I37,Double!I89,HS!I89)</f>
        <v>0.41838903582412801</v>
      </c>
      <c r="J89">
        <f>IF(J37=Double!J37,Double!J89,HS!J89)</f>
        <v>0.3763496353848465</v>
      </c>
      <c r="K89">
        <f>IF(K37=Double!K37,Double!K89,HS!K89)</f>
        <v>0.32039507782076326</v>
      </c>
    </row>
    <row r="90" spans="1:11" x14ac:dyDescent="0.3">
      <c r="A90">
        <v>17</v>
      </c>
      <c r="B90">
        <f>IF(B38=Double!B38,Double!B90,HS!B90)</f>
        <v>0.29590972526483106</v>
      </c>
      <c r="C90">
        <f>IF(C38=Double!C38,Double!C90,HS!C90)</f>
        <v>0.45684902693031099</v>
      </c>
      <c r="D90">
        <f>IF(D38=Double!D38,Double!D90,HS!D90)</f>
        <v>0.94822248238955131</v>
      </c>
      <c r="E90">
        <f>IF(E38=Double!E38,Double!E90,HS!E90)</f>
        <v>0.98263390902591441</v>
      </c>
      <c r="F90">
        <f>IF(F38=Double!F38,Double!F90,HS!F90)</f>
        <v>1.0180852172075907</v>
      </c>
      <c r="G90">
        <f>IF(G38=Double!G38,Double!G90,HS!G90)</f>
        <v>1.0455010638435729</v>
      </c>
      <c r="H90">
        <f>IF(H38=Double!H38,Double!H90,HS!H90)</f>
        <v>0.4432866873760104</v>
      </c>
      <c r="I90">
        <f>IF(I38=Double!I38,Double!I90,HS!I90)</f>
        <v>0.40663059560479642</v>
      </c>
      <c r="J90">
        <f>IF(J38=Double!J38,Double!J90,HS!J90)</f>
        <v>0.36851835521934828</v>
      </c>
      <c r="K90">
        <f>IF(K38=Double!K38,Double!K90,HS!K90)</f>
        <v>0.31846025350866897</v>
      </c>
    </row>
    <row r="91" spans="1:11" x14ac:dyDescent="0.3">
      <c r="A91">
        <v>18</v>
      </c>
      <c r="B91">
        <f>IF(B39=Double!B39,Double!B91,HS!B91)</f>
        <v>0.3235334151403132</v>
      </c>
      <c r="C91">
        <f>IF(C39=Double!C39,Double!C91,HS!C91)</f>
        <v>0.4934172759230967</v>
      </c>
      <c r="D91">
        <f>IF(D39=Double!D39,Double!D91,HS!D91)</f>
        <v>1.0105458613793081</v>
      </c>
      <c r="E91">
        <f>IF(E39=Double!E39,Double!E91,HS!E91)</f>
        <v>1.0428599409564983</v>
      </c>
      <c r="F91">
        <f>IF(F39=Double!F39,Double!F91,HS!F91)</f>
        <v>1.0745088873324604</v>
      </c>
      <c r="G91">
        <f>IF(G39=Double!G39,Double!G91,HS!G91)</f>
        <v>1.1218571453066557</v>
      </c>
      <c r="H91">
        <f>IF(H39=Double!H39,Double!H91,HS!H91)</f>
        <v>0.63087860215577196</v>
      </c>
      <c r="I91">
        <f>IF(I39=Double!I39,Double!I91,HS!I91)</f>
        <v>0.37330778670036147</v>
      </c>
      <c r="J91">
        <f>IF(J39=Double!J39,Double!J91,HS!J91)</f>
        <v>0.39279611023068156</v>
      </c>
      <c r="K91">
        <f>IF(K39=Double!K39,Double!K91,HS!K91)</f>
        <v>0.34269926616577512</v>
      </c>
    </row>
    <row r="92" spans="1:11" x14ac:dyDescent="0.3">
      <c r="A92">
        <v>19</v>
      </c>
      <c r="B92">
        <f>IF(B40=Double!B40,Double!B92,HS!B92)</f>
        <v>0.43495775366292722</v>
      </c>
      <c r="C92">
        <f>IF(C40=Double!C40,Double!C92,HS!C92)</f>
        <v>0.62832462629779118</v>
      </c>
      <c r="D92">
        <f>IF(D40=Double!D40,Double!D92,HS!D92)</f>
        <v>0.63939119964802815</v>
      </c>
      <c r="E92">
        <f>IF(E40=Double!E40,Double!E92,HS!E92)</f>
        <v>0.65089625584534427</v>
      </c>
      <c r="F92">
        <f>IF(F40=Double!F40,Double!F92,HS!F92)</f>
        <v>0.66090624012336407</v>
      </c>
      <c r="G92">
        <f>IF(G40=Double!G40,Double!G92,HS!G92)</f>
        <v>0.69485524745855443</v>
      </c>
      <c r="H92">
        <f>IF(H40=Double!H40,Double!H92,HS!H92)</f>
        <v>0.76867556518077984</v>
      </c>
      <c r="I92">
        <f>IF(I40=Double!I40,Double!I92,HS!I92)</f>
        <v>0.73264356191876234</v>
      </c>
      <c r="J92">
        <f>IF(J40=Double!J40,Double!J92,HS!J92)</f>
        <v>0.46841604240622936</v>
      </c>
      <c r="K92">
        <f>IF(K40=Double!K40,Double!K92,HS!K92)</f>
        <v>0.43495775366292727</v>
      </c>
    </row>
    <row r="93" spans="1:11" x14ac:dyDescent="0.3">
      <c r="A93">
        <v>20</v>
      </c>
      <c r="B93">
        <f>IF(B41=Double!B41,Double!B93,HS!B93)</f>
        <v>0.54638209218554123</v>
      </c>
      <c r="C93">
        <f>IF(C41=Double!C41,Double!C93,HS!C93)</f>
        <v>0.75798005972279903</v>
      </c>
      <c r="D93">
        <f>IF(D41=Double!D41,Double!D93,HS!D93)</f>
        <v>0.7649717369497322</v>
      </c>
      <c r="E93">
        <f>IF(E41=Double!E41,Double!E93,HS!E93)</f>
        <v>0.77228266898215236</v>
      </c>
      <c r="F93">
        <f>IF(F41=Double!F41,Double!F93,HS!F93)</f>
        <v>0.77860586403751975</v>
      </c>
      <c r="G93">
        <f>IF(G41=Double!G41,Double!G93,HS!G93)</f>
        <v>0.80112182632876472</v>
      </c>
      <c r="H93">
        <f>IF(H41=Double!H41,Double!H93,HS!H93)</f>
        <v>0.84730093057265166</v>
      </c>
      <c r="I93">
        <f>IF(I41=Double!I41,Double!I93,HS!I93)</f>
        <v>0.86121010636793238</v>
      </c>
      <c r="J93">
        <f>IF(J41=Double!J41,Double!J93,HS!J93)</f>
        <v>0.81918071466135212</v>
      </c>
      <c r="K93">
        <f>IF(K41=Double!K41,Double!K93,HS!K93)</f>
        <v>0.54638209218554135</v>
      </c>
    </row>
    <row r="94" spans="1:11" x14ac:dyDescent="0.3">
      <c r="A94">
        <v>21</v>
      </c>
      <c r="B94">
        <f>IF(B42=Double!B42,Double!B94,HS!B94)</f>
        <v>0.65780643070815525</v>
      </c>
      <c r="C94">
        <f>IF(C42=Double!C42,Double!C94,HS!C94)</f>
        <v>0.88200651549404019</v>
      </c>
      <c r="D94">
        <f>IF(D42=Double!D42,Double!D94,HS!D94)</f>
        <v>0.8853003573017495</v>
      </c>
      <c r="E94">
        <f>IF(E42=Double!E42,Double!E94,HS!E94)</f>
        <v>0.88876729296591961</v>
      </c>
      <c r="F94">
        <f>IF(F42=Double!F42,Double!F94,HS!F94)</f>
        <v>0.89175382659528035</v>
      </c>
      <c r="G94">
        <f>IF(G42=Double!G42,Double!G94,HS!G94)</f>
        <v>0.90283674384257995</v>
      </c>
      <c r="H94">
        <f>IF(H42=Double!H42,Double!H94,HS!H94)</f>
        <v>0.92592629596452347</v>
      </c>
      <c r="I94">
        <f>IF(I42=Double!I42,Double!I94,HS!I94)</f>
        <v>0.93060505318396625</v>
      </c>
      <c r="J94">
        <f>IF(J42=Double!J42,Double!J94,HS!J94)</f>
        <v>0.93917615614724415</v>
      </c>
      <c r="K94">
        <f>IF(K42=Double!K42,Double!K94,HS!K94)</f>
        <v>0.88857566147738609</v>
      </c>
    </row>
    <row r="95" spans="1:11" x14ac:dyDescent="0.3">
      <c r="A95">
        <v>22</v>
      </c>
      <c r="B95">
        <f>IF(B43=Double!B43,Double!B95,HS!B95)</f>
        <v>0.22932137132783617</v>
      </c>
      <c r="C95">
        <f>IF(C43=Double!C43,Double!C95,HS!C95)</f>
        <v>0.3484437814934257</v>
      </c>
      <c r="D95">
        <f>IF(D43=Double!D43,Double!D95,HS!D95)</f>
        <v>0.35907281492334692</v>
      </c>
      <c r="E95">
        <f>IF(E43=Double!E43,Double!E95,HS!E95)</f>
        <v>0.39446844550254284</v>
      </c>
      <c r="F95">
        <f>IF(F43=Double!F43,Double!F95,HS!F95)</f>
        <v>0.41640366958226238</v>
      </c>
      <c r="G95">
        <f>IF(G43=Double!G43,Double!G95,HS!G95)</f>
        <v>0.42315049208499778</v>
      </c>
      <c r="H95">
        <f>IF(H43=Double!H43,Double!H95,HS!H95)</f>
        <v>0.35541355077168107</v>
      </c>
      <c r="I95">
        <f>IF(I43=Double!I43,Double!I95,HS!I95)</f>
        <v>0.32514100115062705</v>
      </c>
      <c r="J95">
        <f>IF(J43=Double!J43,Double!J95,HS!J95)</f>
        <v>0.29007768787413191</v>
      </c>
      <c r="K95">
        <f>IF(K43=Double!K43,Double!K95,HS!K95)</f>
        <v>0.2488921581952955</v>
      </c>
    </row>
    <row r="96" spans="1:11" x14ac:dyDescent="0.3">
      <c r="A96">
        <v>23</v>
      </c>
      <c r="B96">
        <f>IF(B44=Double!B44,Double!B96,HS!B96)</f>
        <v>0.21294127337584787</v>
      </c>
      <c r="C96">
        <f>IF(C44=Double!C44,Double!C96,HS!C96)</f>
        <v>0.35360813639536137</v>
      </c>
      <c r="D96">
        <f>IF(D44=Double!D44,Double!D96,HS!D96)</f>
        <v>0.37387488538214331</v>
      </c>
      <c r="E96">
        <f>IF(E44=Double!E44,Double!E96,HS!E96)</f>
        <v>0.39446844550254284</v>
      </c>
      <c r="F96">
        <f>IF(F44=Double!F44,Double!F96,HS!F96)</f>
        <v>0.41640366958226238</v>
      </c>
      <c r="G96">
        <f>IF(G44=Double!G44,Double!G96,HS!G96)</f>
        <v>0.42315049208499778</v>
      </c>
      <c r="H96">
        <f>IF(H44=Double!H44,Double!H96,HS!H96)</f>
        <v>0.33002686857370378</v>
      </c>
      <c r="I96">
        <f>IF(I44=Double!I44,Double!I96,HS!I96)</f>
        <v>0.30191664392558226</v>
      </c>
      <c r="J96">
        <f>IF(J44=Double!J44,Double!J96,HS!J96)</f>
        <v>0.26935785302597964</v>
      </c>
      <c r="K96">
        <f>IF(K44=Double!K44,Double!K96,HS!K96)</f>
        <v>0.23111414689563153</v>
      </c>
    </row>
    <row r="97" spans="1:11" x14ac:dyDescent="0.3">
      <c r="A97">
        <v>24</v>
      </c>
      <c r="B97">
        <f>IF(B45=Double!B45,Double!B97,HS!B97)</f>
        <v>0.19773118242043017</v>
      </c>
      <c r="C97">
        <f>IF(C45=Double!C45,Double!C97,HS!C97)</f>
        <v>0.35360813639536137</v>
      </c>
      <c r="D97">
        <f>IF(D45=Double!D45,Double!D97,HS!D97)</f>
        <v>0.37387488538214331</v>
      </c>
      <c r="E97">
        <f>IF(E45=Double!E45,Double!E97,HS!E97)</f>
        <v>0.39446844550254284</v>
      </c>
      <c r="F97">
        <f>IF(F45=Double!F45,Double!F97,HS!F97)</f>
        <v>0.41640366958226238</v>
      </c>
      <c r="G97">
        <f>IF(G45=Double!G45,Double!G97,HS!G97)</f>
        <v>0.42315049208499778</v>
      </c>
      <c r="H97">
        <f>IF(H45=Double!H45,Double!H97,HS!H97)</f>
        <v>0.30645352081843924</v>
      </c>
      <c r="I97">
        <f>IF(I45=Double!I45,Double!I97,HS!I97)</f>
        <v>0.28035116935946924</v>
      </c>
      <c r="J97">
        <f>IF(J45=Double!J45,Double!J97,HS!J97)</f>
        <v>0.25011800638126686</v>
      </c>
      <c r="K97">
        <f>IF(K45=Double!K45,Double!K97,HS!K97)</f>
        <v>0.21460599354594356</v>
      </c>
    </row>
    <row r="98" spans="1:11" x14ac:dyDescent="0.3">
      <c r="A98">
        <v>25</v>
      </c>
      <c r="B98">
        <f>IF(B46=Double!B46,Double!B98,HS!B98)</f>
        <v>0.1836075265332566</v>
      </c>
      <c r="C98">
        <f>IF(C46=Double!C46,Double!C98,HS!C98)</f>
        <v>0.35360813639536137</v>
      </c>
      <c r="D98">
        <f>IF(D46=Double!D46,Double!D98,HS!D98)</f>
        <v>0.37387488538214331</v>
      </c>
      <c r="E98">
        <f>IF(E46=Double!E46,Double!E98,HS!E98)</f>
        <v>0.39446844550254284</v>
      </c>
      <c r="F98">
        <f>IF(F46=Double!F46,Double!F98,HS!F98)</f>
        <v>0.41640366958226238</v>
      </c>
      <c r="G98">
        <f>IF(G46=Double!G46,Double!G98,HS!G98)</f>
        <v>0.42315049208499778</v>
      </c>
      <c r="H98">
        <f>IF(H46=Double!H46,Double!H98,HS!H98)</f>
        <v>0.28456398361712221</v>
      </c>
      <c r="I98">
        <f>IF(I46=Double!I46,Double!I98,HS!I98)</f>
        <v>0.26032608583379291</v>
      </c>
      <c r="J98">
        <f>IF(J46=Double!J46,Double!J98,HS!J98)</f>
        <v>0.23225243449689065</v>
      </c>
      <c r="K98">
        <f>IF(K46=Double!K46,Double!K98,HS!K98)</f>
        <v>0.19927699400694757</v>
      </c>
    </row>
    <row r="99" spans="1:11" x14ac:dyDescent="0.3">
      <c r="A99">
        <v>26</v>
      </c>
      <c r="B99">
        <f>IF(B47=Double!B47,Double!B99,HS!B99)</f>
        <v>0.2121090766176992</v>
      </c>
      <c r="C99">
        <f>IF(C47=Double!C47,Double!C99,HS!C99)</f>
        <v>0.35360813639536137</v>
      </c>
      <c r="D99">
        <f>IF(D47=Double!D47,Double!D99,HS!D99)</f>
        <v>0.37387488538214331</v>
      </c>
      <c r="E99">
        <f>IF(E47=Double!E47,Double!E99,HS!E99)</f>
        <v>0.39446844550254284</v>
      </c>
      <c r="F99">
        <f>IF(F47=Double!F47,Double!F99,HS!F99)</f>
        <v>0.41640366958226238</v>
      </c>
      <c r="G99">
        <f>IF(G47=Double!G47,Double!G99,HS!G99)</f>
        <v>0.42315049208499778</v>
      </c>
      <c r="H99">
        <f>IF(H47=Double!H47,Double!H99,HS!H99)</f>
        <v>0.26423798478732774</v>
      </c>
      <c r="I99">
        <f>IF(I47=Double!I47,Double!I99,HS!I99)</f>
        <v>0.24173136541709339</v>
      </c>
      <c r="J99">
        <f>IF(J47=Double!J47,Double!J99,HS!J99)</f>
        <v>0.21566297488996986</v>
      </c>
      <c r="K99">
        <f>IF(K47=Double!K47,Double!K99,HS!K99)</f>
        <v>0.18504292300645134</v>
      </c>
    </row>
    <row r="100" spans="1:11" x14ac:dyDescent="0.3">
      <c r="A100">
        <v>27</v>
      </c>
      <c r="B100">
        <f>IF(B48=Double!B48,Double!B100,HS!B100)</f>
        <v>0.2121090766176992</v>
      </c>
      <c r="C100">
        <f>IF(C48=Double!C48,Double!C100,HS!C100)</f>
        <v>0.35360813639536137</v>
      </c>
      <c r="D100">
        <f>IF(D48=Double!D48,Double!D100,HS!D100)</f>
        <v>0.37387488538214331</v>
      </c>
      <c r="E100">
        <f>IF(E48=Double!E48,Double!E100,HS!E100)</f>
        <v>0.39446844550254284</v>
      </c>
      <c r="F100">
        <f>IF(F48=Double!F48,Double!F100,HS!F100)</f>
        <v>0.41640366958226238</v>
      </c>
      <c r="G100">
        <f>IF(G48=Double!G48,Double!G100,HS!G100)</f>
        <v>0.42315049208499778</v>
      </c>
      <c r="H100">
        <f>IF(H48=Double!H48,Double!H100,HS!H100)</f>
        <v>0.26231240836153336</v>
      </c>
      <c r="I100">
        <f>IF(I48=Double!I48,Double!I100,HS!I100)</f>
        <v>0.24474124225119143</v>
      </c>
      <c r="J100">
        <f>IF(J48=Double!J48,Double!J100,HS!J100)</f>
        <v>0.2284251594344453</v>
      </c>
      <c r="K100">
        <f>IF(K48=Double!K48,Double!K100,HS!K100)</f>
        <v>0.21210907661769923</v>
      </c>
    </row>
    <row r="101" spans="1:11" x14ac:dyDescent="0.3">
      <c r="A101">
        <v>28</v>
      </c>
      <c r="B101">
        <f>IF(B49=Double!B49,Double!B101,HS!B101)</f>
        <v>0.3235334151403132</v>
      </c>
      <c r="C101">
        <f>IF(C49=Double!C49,Double!C101,HS!C101)</f>
        <v>0.4934172759230967</v>
      </c>
      <c r="D101">
        <f>IF(D49=Double!D49,Double!D101,HS!D101)</f>
        <v>0.50890887319328326</v>
      </c>
      <c r="E101">
        <f>IF(E49=Double!E49,Double!E101,HS!E101)</f>
        <v>0.52495818135214112</v>
      </c>
      <c r="F101">
        <f>IF(F49=Double!F49,Double!F101,HS!F101)</f>
        <v>0.53865495485281323</v>
      </c>
      <c r="G101">
        <f>IF(G49=Double!G49,Double!G101,HS!G101)</f>
        <v>0.58858866858834413</v>
      </c>
      <c r="H101">
        <f>IF(H49=Double!H49,Double!H101,HS!H101)</f>
        <v>0.63087860215577196</v>
      </c>
      <c r="I101">
        <f>IF(I49=Double!I49,Double!I101,HS!I101)</f>
        <v>0.37330778670036147</v>
      </c>
      <c r="J101">
        <f>IF(J49=Double!J49,Double!J101,HS!J101)</f>
        <v>0.34842060092033733</v>
      </c>
      <c r="K101">
        <f>IF(K49=Double!K49,Double!K101,HS!K101)</f>
        <v>0.32353341514031325</v>
      </c>
    </row>
    <row r="102" spans="1:11" x14ac:dyDescent="0.3">
      <c r="A102">
        <v>29</v>
      </c>
      <c r="B102">
        <f>IF(B50=Double!B50,Double!B102,HS!B102)</f>
        <v>0.43495775366292722</v>
      </c>
      <c r="C102">
        <f>IF(C50=Double!C50,Double!C102,HS!C102)</f>
        <v>0.62832462629779118</v>
      </c>
      <c r="D102">
        <f>IF(D50=Double!D50,Double!D102,HS!D102)</f>
        <v>0.63939119964802815</v>
      </c>
      <c r="E102">
        <f>IF(E50=Double!E50,Double!E102,HS!E102)</f>
        <v>0.65089625584534427</v>
      </c>
      <c r="F102">
        <f>IF(F50=Double!F50,Double!F102,HS!F102)</f>
        <v>0.66090624012336407</v>
      </c>
      <c r="G102">
        <f>IF(G50=Double!G50,Double!G102,HS!G102)</f>
        <v>0.69485524745855443</v>
      </c>
      <c r="H102">
        <f>IF(H50=Double!H50,Double!H102,HS!H102)</f>
        <v>0.76867556518077984</v>
      </c>
      <c r="I102">
        <f>IF(I50=Double!I50,Double!I102,HS!I102)</f>
        <v>0.73264356191876234</v>
      </c>
      <c r="J102">
        <f>IF(J50=Double!J50,Double!J102,HS!J102)</f>
        <v>0.46841604240622936</v>
      </c>
      <c r="K102">
        <f>IF(K50=Double!K50,Double!K102,HS!K102)</f>
        <v>0.43495775366292727</v>
      </c>
    </row>
    <row r="103" spans="1:11" x14ac:dyDescent="0.3">
      <c r="A103">
        <v>30</v>
      </c>
      <c r="B103">
        <f>IF(B51=Double!B51,Double!B103,HS!B103)</f>
        <v>0.54638209218554123</v>
      </c>
      <c r="C103">
        <f>IF(C51=Double!C51,Double!C103,HS!C103)</f>
        <v>0.75798005972279903</v>
      </c>
      <c r="D103">
        <f>IF(D51=Double!D51,Double!D103,HS!D103)</f>
        <v>0.7649717369497322</v>
      </c>
      <c r="E103">
        <f>IF(E51=Double!E51,Double!E103,HS!E103)</f>
        <v>0.77228266898215236</v>
      </c>
      <c r="F103">
        <f>IF(F51=Double!F51,Double!F103,HS!F103)</f>
        <v>0.77860586403751975</v>
      </c>
      <c r="G103">
        <f>IF(G51=Double!G51,Double!G103,HS!G103)</f>
        <v>0.80112182632876472</v>
      </c>
      <c r="H103">
        <f>IF(H51=Double!H51,Double!H103,HS!H103)</f>
        <v>0.84730093057265166</v>
      </c>
      <c r="I103">
        <f>IF(I51=Double!I51,Double!I103,HS!I103)</f>
        <v>0.86121010636793238</v>
      </c>
      <c r="J103">
        <f>IF(J51=Double!J51,Double!J103,HS!J103)</f>
        <v>0.81918071466135212</v>
      </c>
      <c r="K103">
        <f>IF(K51=Double!K51,Double!K103,HS!K103)</f>
        <v>0.54638209218554135</v>
      </c>
    </row>
    <row r="104" spans="1:11" x14ac:dyDescent="0.3">
      <c r="A104">
        <v>31</v>
      </c>
      <c r="B104">
        <f>IF(B52=Double!B52,Double!B104,HS!B104)</f>
        <v>0.65780643070815525</v>
      </c>
      <c r="C104">
        <f>IF(C52=Double!C52,Double!C104,HS!C104)</f>
        <v>0.88200651549404019</v>
      </c>
      <c r="D104">
        <f>IF(D52=Double!D52,Double!D104,HS!D104)</f>
        <v>0.8853003573017495</v>
      </c>
      <c r="E104">
        <f>IF(E52=Double!E52,Double!E104,HS!E104)</f>
        <v>0.88876729296591961</v>
      </c>
      <c r="F104">
        <f>IF(F52=Double!F52,Double!F104,HS!F104)</f>
        <v>0.89175382659528035</v>
      </c>
      <c r="G104">
        <f>IF(G52=Double!G52,Double!G104,HS!G104)</f>
        <v>0.90283674384257995</v>
      </c>
      <c r="H104">
        <f>IF(H52=Double!H52,Double!H104,HS!H104)</f>
        <v>0.92592629596452347</v>
      </c>
      <c r="I104">
        <f>IF(I52=Double!I52,Double!I104,HS!I104)</f>
        <v>0.93060505318396625</v>
      </c>
      <c r="J104">
        <f>IF(J52=Double!J52,Double!J104,HS!J104)</f>
        <v>0.93917615614724415</v>
      </c>
      <c r="K104">
        <f>IF(K52=Double!K52,Double!K104,HS!K104)</f>
        <v>0.88857566147738609</v>
      </c>
    </row>
    <row r="105" spans="1:11" x14ac:dyDescent="0.3">
      <c r="A105" s="500" t="s">
        <v>132</v>
      </c>
      <c r="B105" s="500"/>
      <c r="C105" s="500"/>
      <c r="D105" s="500"/>
      <c r="E105" s="500"/>
      <c r="F105" s="500"/>
      <c r="G105" s="500"/>
      <c r="H105" s="500"/>
      <c r="I105" s="500"/>
      <c r="J105" s="500"/>
      <c r="K105" s="500"/>
    </row>
    <row r="106" spans="1:11" x14ac:dyDescent="0.3">
      <c r="A106" t="s">
        <v>7</v>
      </c>
      <c r="B106">
        <v>1</v>
      </c>
      <c r="C106">
        <v>2</v>
      </c>
      <c r="D106">
        <v>3</v>
      </c>
      <c r="E106">
        <v>4</v>
      </c>
      <c r="F106">
        <v>5</v>
      </c>
      <c r="G106">
        <v>6</v>
      </c>
      <c r="H106">
        <v>7</v>
      </c>
      <c r="I106">
        <v>8</v>
      </c>
      <c r="J106">
        <v>9</v>
      </c>
      <c r="K106">
        <v>10</v>
      </c>
    </row>
    <row r="107" spans="1:11" x14ac:dyDescent="0.3">
      <c r="A107">
        <v>4</v>
      </c>
      <c r="B107">
        <f>IF(B3=Double!B3,Double!B107,HS!B107)</f>
        <v>-0.64969215627243293</v>
      </c>
      <c r="C107">
        <f>IF(C3=Double!C3,Double!C107,HS!C107)</f>
        <v>-0.62794445506581353</v>
      </c>
      <c r="D107">
        <f>IF(D3=Double!D3,Double!D107,HS!D107)</f>
        <v>-0.62549382739723836</v>
      </c>
      <c r="E107">
        <f>IF(E3=Double!E3,Double!E107,HS!E107)</f>
        <v>-0.64139839210054761</v>
      </c>
      <c r="F107">
        <f>IF(F3=Double!F3,Double!F107,HS!F107)</f>
        <v>-0.63951804267999679</v>
      </c>
      <c r="G107">
        <f>IF(G3=Double!G3,Double!G107,HS!G107)</f>
        <v>-0.63283750233551095</v>
      </c>
      <c r="H107">
        <f>IF(H3=Double!H3,Double!H107,HS!H107)</f>
        <v>-0.49918158357350934</v>
      </c>
      <c r="I107">
        <f>IF(I3=Double!I3,Double!I107,HS!I107)</f>
        <v>-0.53303800219597064</v>
      </c>
      <c r="J107">
        <f>IF(J3=Double!J3,Double!J107,HS!J107)</f>
        <v>-0.57336816996507856</v>
      </c>
      <c r="K107">
        <f>IF(K3=Double!K3,Double!K107,HS!K107)</f>
        <v>-0.62034738716819848</v>
      </c>
    </row>
    <row r="108" spans="1:11" x14ac:dyDescent="0.3">
      <c r="A108">
        <v>5</v>
      </c>
      <c r="B108">
        <f>IF(B4=Double!B4,Double!B108,HS!B108)</f>
        <v>-0.66161021563681621</v>
      </c>
      <c r="C108">
        <f>IF(C4=Double!C4,Double!C108,HS!C108)</f>
        <v>-0.63975586028521114</v>
      </c>
      <c r="D108">
        <f>IF(D4=Double!D4,Double!D108,HS!D108)</f>
        <v>-0.63747965223362502</v>
      </c>
      <c r="E108">
        <f>IF(E4=Double!E4,Double!E108,HS!E108)</f>
        <v>-0.65226238668282521</v>
      </c>
      <c r="F108">
        <f>IF(F4=Double!F4,Double!F108,HS!F108)</f>
        <v>-0.65051607184757509</v>
      </c>
      <c r="G108">
        <f>IF(G4=Double!G4,Double!G108,HS!G108)</f>
        <v>-0.64431188412953411</v>
      </c>
      <c r="H108">
        <f>IF(H4=Double!H4,Double!H108,HS!H108)</f>
        <v>-0.51628322192830511</v>
      </c>
      <c r="I108">
        <f>IF(I4=Double!I4,Double!I108,HS!I108)</f>
        <v>-0.54901899374941099</v>
      </c>
      <c r="J108">
        <f>IF(J4=Double!J4,Double!J108,HS!J108)</f>
        <v>-0.58797254265475285</v>
      </c>
      <c r="K108">
        <f>IF(K4=Double!K4,Double!K108,HS!K108)</f>
        <v>-0.63328384702255858</v>
      </c>
    </row>
    <row r="109" spans="1:11" x14ac:dyDescent="0.3">
      <c r="A109">
        <v>6</v>
      </c>
      <c r="B109">
        <f>IF(B5=Double!B5,Double!B109,HS!B109)</f>
        <v>-0.67780484725526791</v>
      </c>
      <c r="C109">
        <f>IF(C5=Double!C5,Double!C109,HS!C109)</f>
        <v>-0.65118323227086761</v>
      </c>
      <c r="D109">
        <f>IF(D5=Double!D5,Double!D109,HS!D109)</f>
        <v>-0.64909810474299945</v>
      </c>
      <c r="E109">
        <f>IF(E5=Double!E5,Double!E109,HS!E109)</f>
        <v>-0.66292687509510151</v>
      </c>
      <c r="F109">
        <f>IF(F5=Double!F5,Double!F109,HS!F109)</f>
        <v>-0.6613324742233252</v>
      </c>
      <c r="G109">
        <f>IF(G5=Double!G5,Double!G109,HS!G109)</f>
        <v>-0.65566123977056312</v>
      </c>
      <c r="H109">
        <f>IF(H5=Double!H5,Double!H109,HS!H109)</f>
        <v>-0.53412528358263123</v>
      </c>
      <c r="I109">
        <f>IF(I5=Double!I5,Double!I109,HS!I109)</f>
        <v>-0.5657286516448633</v>
      </c>
      <c r="J109">
        <f>IF(J5=Double!J5,Double!J109,HS!J109)</f>
        <v>-0.60258608955731263</v>
      </c>
      <c r="K109">
        <f>IF(K5=Double!K5,Double!K109,HS!K109)</f>
        <v>-0.64629383657022199</v>
      </c>
    </row>
    <row r="110" spans="1:11" x14ac:dyDescent="0.3">
      <c r="A110">
        <v>7</v>
      </c>
      <c r="B110">
        <f>IF(B6=Double!B6,Double!B110,HS!B110)</f>
        <v>-0.65408751348945049</v>
      </c>
      <c r="C110">
        <f>IF(C6=Double!C6,Double!C110,HS!C110)</f>
        <v>-0.57459899474076515</v>
      </c>
      <c r="D110">
        <f>IF(D6=Double!D6,Double!D110,HS!D110)</f>
        <v>-0.56785808138444083</v>
      </c>
      <c r="E110">
        <f>IF(E6=Double!E6,Double!E110,HS!E110)</f>
        <v>-0.57497300528939332</v>
      </c>
      <c r="F110">
        <f>IF(F6=Double!F6,Double!F110,HS!F110)</f>
        <v>-0.56922223373423586</v>
      </c>
      <c r="G110">
        <f>IF(G6=Double!G6,Double!G110,HS!G110)</f>
        <v>-0.54851117635997992</v>
      </c>
      <c r="H110">
        <f>IF(H6=Double!H6,Double!H110,HS!H110)</f>
        <v>-0.44806397377899709</v>
      </c>
      <c r="I110">
        <f>IF(I6=Double!I6,Double!I110,HS!I110)</f>
        <v>-0.54649948645992685</v>
      </c>
      <c r="J110">
        <f>IF(J6=Double!J6,Double!J110,HS!J110)</f>
        <v>-0.59178605557427866</v>
      </c>
      <c r="K110">
        <f>IF(K6=Double!K6,Double!K110,HS!K110)</f>
        <v>-0.63228864704315768</v>
      </c>
    </row>
    <row r="111" spans="1:11" x14ac:dyDescent="0.3">
      <c r="A111">
        <v>8</v>
      </c>
      <c r="B111">
        <f>IF(B7=Double!B7,Double!B111,HS!B111)</f>
        <v>-0.61870368335035075</v>
      </c>
      <c r="C111">
        <f>IF(C7=Double!C7,Double!C111,HS!C111)</f>
        <v>-0.52570125482952001</v>
      </c>
      <c r="D111">
        <f>IF(D7=Double!D7,Double!D111,HS!D111)</f>
        <v>-0.51982063212531804</v>
      </c>
      <c r="E111">
        <f>IF(E7=Double!E7,Double!E111,HS!E111)</f>
        <v>-0.52686965809573971</v>
      </c>
      <c r="F111">
        <f>IF(F7=Double!F7,Double!F111,HS!F111)</f>
        <v>-0.52180592231171319</v>
      </c>
      <c r="G111">
        <f>IF(G7=Double!G7,Double!G111,HS!G111)</f>
        <v>-0.50419996892272845</v>
      </c>
      <c r="H111">
        <f>IF(H7=Double!H7,Double!H111,HS!H111)</f>
        <v>-0.40009338241588083</v>
      </c>
      <c r="I111">
        <f>IF(I7=Double!I7,Double!I111,HS!I111)</f>
        <v>-0.44404302315822308</v>
      </c>
      <c r="J111">
        <f>IF(J7=Double!J7,Double!J111,HS!J111)</f>
        <v>-0.54699786561582064</v>
      </c>
      <c r="K111">
        <f>IF(K7=Double!K7,Double!K111,HS!K111)</f>
        <v>-0.60080448007436693</v>
      </c>
    </row>
    <row r="112" spans="1:11" x14ac:dyDescent="0.3">
      <c r="A112">
        <v>9</v>
      </c>
      <c r="B112">
        <f>IF(B8=Double!B8,Double!B112,HS!B112)</f>
        <v>-0.57933468405491317</v>
      </c>
      <c r="C112">
        <f>IF(C8=Double!C8,Double!C112,HS!C112)</f>
        <v>-0.47296850799930379</v>
      </c>
      <c r="D112">
        <f>IF(D8=Double!D8,Double!D112,HS!D112)</f>
        <v>-1.0205935634387413</v>
      </c>
      <c r="E112">
        <f>IF(E8=Double!E8,Double!E112,HS!E112)</f>
        <v>-1.0113220206464297</v>
      </c>
      <c r="F112">
        <f>IF(F8=Double!F8,Double!F112,HS!F112)</f>
        <v>-1.0033241634726571</v>
      </c>
      <c r="G112">
        <f>IF(G8=Double!G8,Double!G112,HS!G112)</f>
        <v>-0.97485808847527222</v>
      </c>
      <c r="H112">
        <f>IF(H8=Double!H8,Double!H112,HS!H112)</f>
        <v>-0.36292586807283833</v>
      </c>
      <c r="I112">
        <f>IF(I8=Double!I8,Double!I112,HS!I112)</f>
        <v>-0.39271659089901562</v>
      </c>
      <c r="J112">
        <f>IF(J8=Double!J8,Double!J112,HS!J112)</f>
        <v>-0.44112297012360069</v>
      </c>
      <c r="K112">
        <f>IF(K8=Double!K8,Double!K112,HS!K112)</f>
        <v>-0.54988410919942199</v>
      </c>
    </row>
    <row r="113" spans="1:11" x14ac:dyDescent="0.3">
      <c r="A113">
        <v>10</v>
      </c>
      <c r="B113">
        <f>IF(B9=Double!B9,Double!B113,HS!B113)</f>
        <v>-0.51971754456469177</v>
      </c>
      <c r="C113">
        <f>IF(C9=Double!C9,Double!C113,HS!C113)</f>
        <v>-0.85103178353717812</v>
      </c>
      <c r="D113">
        <f>IF(D9=Double!D9,Double!D113,HS!D113)</f>
        <v>-0.84384328890976379</v>
      </c>
      <c r="E113">
        <f>IF(E9=Double!E9,Double!E113,HS!E113)</f>
        <v>-0.83634589828741379</v>
      </c>
      <c r="F113">
        <f>IF(F9=Double!F9,Double!F113,HS!F113)</f>
        <v>-0.82988803869487504</v>
      </c>
      <c r="G113">
        <f>IF(G9=Double!G9,Double!G113,HS!G113)</f>
        <v>-0.80669875371777267</v>
      </c>
      <c r="H113">
        <f>IF(H9=Double!H9,Double!H113,HS!H113)</f>
        <v>-0.76752220540680138</v>
      </c>
      <c r="I113">
        <f>IF(I9=Double!I9,Double!I113,HS!I113)</f>
        <v>-0.80767276141362832</v>
      </c>
      <c r="J113">
        <f>IF(J9=Double!J9,Double!J113,HS!J113)</f>
        <v>-0.85334348220532463</v>
      </c>
      <c r="K113">
        <f>IF(K9=Double!K9,Double!K113,HS!K113)</f>
        <v>-0.4391161443290561</v>
      </c>
    </row>
    <row r="114" spans="1:11" x14ac:dyDescent="0.3">
      <c r="A114">
        <v>11</v>
      </c>
      <c r="B114">
        <f>IF(B10=Double!B10,Double!B114,HS!B114)</f>
        <v>-0.44074979780503526</v>
      </c>
      <c r="C114">
        <f>IF(C10=Double!C10,Double!C114,HS!C114)</f>
        <v>-0.79657325222673514</v>
      </c>
      <c r="D114">
        <f>IF(D10=Double!D10,Double!D114,HS!D114)</f>
        <v>-0.79090499227980193</v>
      </c>
      <c r="E114">
        <f>IF(E10=Double!E10,Double!E114,HS!E114)</f>
        <v>-0.78500772581014577</v>
      </c>
      <c r="F114">
        <f>IF(F10=Double!F10,Double!F114,HS!F114)</f>
        <v>-0.77992826635423507</v>
      </c>
      <c r="G114">
        <f>IF(G10=Double!G10,Double!G114,HS!G114)</f>
        <v>-0.76185417395280952</v>
      </c>
      <c r="H114">
        <f>IF(H10=Double!H10,Double!H114,HS!H114)</f>
        <v>-0.73333434200581205</v>
      </c>
      <c r="I114">
        <f>IF(I10=Double!I10,Double!I114,HS!I114)</f>
        <v>-0.7756443244216128</v>
      </c>
      <c r="J114">
        <f>IF(J10=Double!J10,Double!J114,HS!J114)</f>
        <v>-0.82527093888866809</v>
      </c>
      <c r="K114">
        <f>IF(K10=Double!K10,Double!K114,HS!K114)</f>
        <v>-0.41340283543922207</v>
      </c>
    </row>
    <row r="115" spans="1:11" x14ac:dyDescent="0.3">
      <c r="A115">
        <v>12</v>
      </c>
      <c r="B115">
        <f>IF(B11=Double!B11,Double!B115,HS!B115)</f>
        <v>-0.69498195510467564</v>
      </c>
      <c r="C115">
        <f>IF(C11=Double!C11,Double!C115,HS!C115)</f>
        <v>-0.64537193969934437</v>
      </c>
      <c r="D115">
        <f>IF(D11=Double!D11,Double!D115,HS!D115)</f>
        <v>-0.64253780972587782</v>
      </c>
      <c r="E115">
        <f>IF(E11=Double!E11,Double!E115,HS!E115)</f>
        <v>-0.78789092338230082</v>
      </c>
      <c r="F115">
        <f>IF(F11=Double!F11,Double!F115,HS!F115)</f>
        <v>-0.78789092338230082</v>
      </c>
      <c r="G115">
        <f>IF(G11=Double!G11,Double!G115,HS!G115)</f>
        <v>-0.78789092338230082</v>
      </c>
      <c r="H115">
        <f>IF(H11=Double!H11,Double!H115,HS!H115)</f>
        <v>-0.56826126528899534</v>
      </c>
      <c r="I115">
        <f>IF(I11=Double!I11,Double!I115,HS!I115)</f>
        <v>-0.59671580617491327</v>
      </c>
      <c r="J115">
        <f>IF(J11=Double!J11,Double!J115,HS!J115)</f>
        <v>-0.63009096848306756</v>
      </c>
      <c r="K115">
        <f>IF(K11=Double!K11,Double!K115,HS!K115)</f>
        <v>-0.66958834719356342</v>
      </c>
    </row>
    <row r="116" spans="1:11" x14ac:dyDescent="0.3">
      <c r="A116">
        <v>13</v>
      </c>
      <c r="B116">
        <f>IF(B12=Double!B12,Double!B116,HS!B116)</f>
        <v>-0.71676895831148446</v>
      </c>
      <c r="C116">
        <f>IF(C12=Double!C12,Double!C116,HS!C116)</f>
        <v>-0.78789092338230082</v>
      </c>
      <c r="D116">
        <f>IF(D12=Double!D12,Double!D116,HS!D116)</f>
        <v>-0.78789092338230082</v>
      </c>
      <c r="E116">
        <f>IF(E12=Double!E12,Double!E116,HS!E116)</f>
        <v>-0.78789092338230082</v>
      </c>
      <c r="F116">
        <f>IF(F12=Double!F12,Double!F116,HS!F116)</f>
        <v>-0.78789092338230082</v>
      </c>
      <c r="G116">
        <f>IF(G12=Double!G12,Double!G116,HS!G116)</f>
        <v>-0.78789092338230082</v>
      </c>
      <c r="H116">
        <f>IF(H12=Double!H12,Double!H116,HS!H116)</f>
        <v>-0.59909974633978136</v>
      </c>
      <c r="I116">
        <f>IF(I12=Double!I12,Double!I116,HS!I116)</f>
        <v>-0.62552182001956225</v>
      </c>
      <c r="J116">
        <f>IF(J12=Double!J12,Double!J116,HS!J116)</f>
        <v>-0.65651304216284845</v>
      </c>
      <c r="K116">
        <f>IF(K12=Double!K12,Double!K116,HS!K116)</f>
        <v>-0.69318917953688031</v>
      </c>
    </row>
    <row r="117" spans="1:11" x14ac:dyDescent="0.3">
      <c r="A117">
        <v>14</v>
      </c>
      <c r="B117">
        <f>IF(B13=Double!B13,Double!B117,HS!B117)</f>
        <v>-0.73699974700352133</v>
      </c>
      <c r="C117">
        <f>IF(C13=Double!C13,Double!C117,HS!C117)</f>
        <v>-0.78789092338230082</v>
      </c>
      <c r="D117">
        <f>IF(D13=Double!D13,Double!D117,HS!D117)</f>
        <v>-0.78789092338230082</v>
      </c>
      <c r="E117">
        <f>IF(E13=Double!E13,Double!E117,HS!E117)</f>
        <v>-0.78789092338230082</v>
      </c>
      <c r="F117">
        <f>IF(F13=Double!F13,Double!F117,HS!F117)</f>
        <v>-0.78789092338230082</v>
      </c>
      <c r="G117">
        <f>IF(G13=Double!G13,Double!G117,HS!G117)</f>
        <v>-0.78789092338230082</v>
      </c>
      <c r="H117">
        <f>IF(H13=Double!H13,Double!H117,HS!H117)</f>
        <v>-0.62773547874408275</v>
      </c>
      <c r="I117">
        <f>IF(I13=Double!I13,Double!I117,HS!I117)</f>
        <v>-0.65227026144673639</v>
      </c>
      <c r="J117">
        <f>IF(J13=Double!J13,Double!J117,HS!J117)</f>
        <v>-0.68104782486550219</v>
      </c>
      <c r="K117">
        <f>IF(K13=Double!K13,Double!K117,HS!K117)</f>
        <v>-0.71510423814138879</v>
      </c>
    </row>
    <row r="118" spans="1:11" x14ac:dyDescent="0.3">
      <c r="A118">
        <v>15</v>
      </c>
      <c r="B118">
        <f>IF(B14=Double!B14,Double!B118,HS!B118)</f>
        <v>-0.75578547936041274</v>
      </c>
      <c r="C118">
        <f>IF(C14=Double!C14,Double!C118,HS!C118)</f>
        <v>-0.78789092338230082</v>
      </c>
      <c r="D118">
        <f>IF(D14=Double!D14,Double!D118,HS!D118)</f>
        <v>-0.78789092338230082</v>
      </c>
      <c r="E118">
        <f>IF(E14=Double!E14,Double!E118,HS!E118)</f>
        <v>-0.78789092338230082</v>
      </c>
      <c r="F118">
        <f>IF(F14=Double!F14,Double!F118,HS!F118)</f>
        <v>-0.78789092338230082</v>
      </c>
      <c r="G118">
        <f>IF(G14=Double!G14,Double!G118,HS!G118)</f>
        <v>-0.78789092338230082</v>
      </c>
      <c r="H118">
        <f>IF(H14=Double!H14,Double!H118,HS!H118)</f>
        <v>-0.65432580169093391</v>
      </c>
      <c r="I118">
        <f>IF(I14=Double!I14,Double!I118,HS!I118)</f>
        <v>-0.67710809991482657</v>
      </c>
      <c r="J118">
        <f>IF(J14=Double!J14,Double!J118,HS!J118)</f>
        <v>-0.70383012308939485</v>
      </c>
      <c r="K118">
        <f>IF(K14=Double!K14,Double!K118,HS!K118)</f>
        <v>-0.73545393541700388</v>
      </c>
    </row>
    <row r="119" spans="1:11" x14ac:dyDescent="0.3">
      <c r="A119">
        <v>16</v>
      </c>
      <c r="B119">
        <f>IF(B15=Double!B15,Double!B119,HS!B119)</f>
        <v>-0.78789092338230082</v>
      </c>
      <c r="C119">
        <f>IF(C15=Double!C15,Double!C119,HS!C119)</f>
        <v>-0.78789092338230082</v>
      </c>
      <c r="D119">
        <f>IF(D15=Double!D15,Double!D119,HS!D119)</f>
        <v>-0.78789092338230082</v>
      </c>
      <c r="E119">
        <f>IF(E15=Double!E15,Double!E119,HS!E119)</f>
        <v>-0.78789092338230082</v>
      </c>
      <c r="F119">
        <f>IF(F15=Double!F15,Double!F119,HS!F119)</f>
        <v>-0.78789092338230082</v>
      </c>
      <c r="G119">
        <f>IF(G15=Double!G15,Double!G119,HS!G119)</f>
        <v>-0.78789092338230082</v>
      </c>
      <c r="H119">
        <f>IF(H15=Double!H15,Double!H119,HS!H119)</f>
        <v>-0.67901681585586726</v>
      </c>
      <c r="I119">
        <f>IF(I15=Double!I15,Double!I119,HS!I119)</f>
        <v>-0.70017180706376769</v>
      </c>
      <c r="J119">
        <f>IF(J15=Double!J15,Double!J119,HS!J119)</f>
        <v>-0.72498511429729517</v>
      </c>
      <c r="K119">
        <f>IF(K15=Double!K15,Double!K119,HS!K119)</f>
        <v>-0.75435008288721794</v>
      </c>
    </row>
    <row r="120" spans="1:11" x14ac:dyDescent="0.3">
      <c r="A120">
        <v>17</v>
      </c>
      <c r="B120">
        <f>IF(B16=Double!B16,Double!B120,HS!B120)</f>
        <v>-0.67646658485968691</v>
      </c>
      <c r="C120">
        <f>IF(C16=Double!C16,Double!C120,HS!C120)</f>
        <v>-0.50658272407690341</v>
      </c>
      <c r="D120">
        <f>IF(D16=Double!D16,Double!D120,HS!D120)</f>
        <v>-0.49109112680671685</v>
      </c>
      <c r="E120">
        <f>IF(E16=Double!E16,Double!E120,HS!E120)</f>
        <v>-0.47504181864785899</v>
      </c>
      <c r="F120">
        <f>IF(F16=Double!F16,Double!F120,HS!F120)</f>
        <v>-0.46134504514718699</v>
      </c>
      <c r="G120">
        <f>IF(G16=Double!G16,Double!G120,HS!G120)</f>
        <v>-0.41141133141165598</v>
      </c>
      <c r="H120">
        <f>IF(H16=Double!H16,Double!H120,HS!H120)</f>
        <v>-0.36912139784422809</v>
      </c>
      <c r="I120">
        <f>IF(I16=Double!I16,Double!I120,HS!I120)</f>
        <v>-0.62669221329963865</v>
      </c>
      <c r="J120">
        <f>IF(J16=Double!J16,Double!J120,HS!J120)</f>
        <v>-0.65157939907966278</v>
      </c>
      <c r="K120">
        <f>IF(K16=Double!K16,Double!K120,HS!K120)</f>
        <v>-0.6764665848596868</v>
      </c>
    </row>
    <row r="121" spans="1:11" x14ac:dyDescent="0.3">
      <c r="A121">
        <v>18</v>
      </c>
      <c r="B121">
        <f>IF(B17=Double!B17,Double!B121,HS!B121)</f>
        <v>-0.56504224633707278</v>
      </c>
      <c r="C121">
        <f>IF(C17=Double!C17,Double!C121,HS!C121)</f>
        <v>-0.37167537370220893</v>
      </c>
      <c r="D121">
        <f>IF(D17=Double!D17,Double!D121,HS!D121)</f>
        <v>-0.36060880035197201</v>
      </c>
      <c r="E121">
        <f>IF(E17=Double!E17,Double!E121,HS!E121)</f>
        <v>-0.34910374415465584</v>
      </c>
      <c r="F121">
        <f>IF(F17=Double!F17,Double!F121,HS!F121)</f>
        <v>-0.33909375987663615</v>
      </c>
      <c r="G121">
        <f>IF(G17=Double!G17,Double!G121,HS!G121)</f>
        <v>-0.30514475254144569</v>
      </c>
      <c r="H121">
        <f>IF(H17=Double!H17,Double!H121,HS!H121)</f>
        <v>-0.23132443481922021</v>
      </c>
      <c r="I121">
        <f>IF(I17=Double!I17,Double!I121,HS!I121)</f>
        <v>-0.26735643808123788</v>
      </c>
      <c r="J121">
        <f>IF(J17=Double!J17,Double!J121,HS!J121)</f>
        <v>-0.53158395759377075</v>
      </c>
      <c r="K121">
        <f>IF(K17=Double!K17,Double!K121,HS!K121)</f>
        <v>-0.56504224633707278</v>
      </c>
    </row>
    <row r="122" spans="1:11" x14ac:dyDescent="0.3">
      <c r="A122">
        <v>19</v>
      </c>
      <c r="B122">
        <f>IF(B18=Double!B18,Double!B122,HS!B122)</f>
        <v>-0.45361790781445882</v>
      </c>
      <c r="C122">
        <f>IF(C18=Double!C18,Double!C122,HS!C122)</f>
        <v>-0.24201994027720117</v>
      </c>
      <c r="D122">
        <f>IF(D18=Double!D18,Double!D122,HS!D122)</f>
        <v>-0.23502826305026803</v>
      </c>
      <c r="E122">
        <f>IF(E18=Double!E18,Double!E122,HS!E122)</f>
        <v>-0.22771733101784777</v>
      </c>
      <c r="F122">
        <f>IF(F18=Double!F18,Double!F122,HS!F122)</f>
        <v>-0.22139413596248042</v>
      </c>
      <c r="G122">
        <f>IF(G18=Double!G18,Double!G122,HS!G122)</f>
        <v>-0.19887817367123536</v>
      </c>
      <c r="H122">
        <f>IF(H18=Double!H18,Double!H122,HS!H122)</f>
        <v>-0.15269906942734846</v>
      </c>
      <c r="I122">
        <f>IF(I18=Double!I18,Double!I122,HS!I122)</f>
        <v>-0.13878989363206784</v>
      </c>
      <c r="J122">
        <f>IF(J18=Double!J18,Double!J122,HS!J122)</f>
        <v>-0.18081928533864794</v>
      </c>
      <c r="K122">
        <f>IF(K18=Double!K18,Double!K122,HS!K122)</f>
        <v>-0.45361790781445882</v>
      </c>
    </row>
    <row r="123" spans="1:11" x14ac:dyDescent="0.3">
      <c r="A123">
        <v>20</v>
      </c>
      <c r="B123">
        <f>IF(B19=Double!B19,Double!B123,HS!B123)</f>
        <v>-0.3421935692918448</v>
      </c>
      <c r="C123">
        <f>IF(C19=Double!C19,Double!C123,HS!C123)</f>
        <v>-0.11799348450596005</v>
      </c>
      <c r="D123">
        <f>IF(D19=Double!D19,Double!D123,HS!D123)</f>
        <v>-0.11469964269825067</v>
      </c>
      <c r="E123">
        <f>IF(E19=Double!E19,Double!E123,HS!E123)</f>
        <v>-0.11123270703408057</v>
      </c>
      <c r="F123">
        <f>IF(F19=Double!F19,Double!F123,HS!F123)</f>
        <v>-0.10824617340471979</v>
      </c>
      <c r="G123">
        <f>IF(G19=Double!G19,Double!G123,HS!G123)</f>
        <v>-9.7163256157420136E-2</v>
      </c>
      <c r="H123">
        <f>IF(H19=Double!H19,Double!H123,HS!H123)</f>
        <v>-7.4073704035476681E-2</v>
      </c>
      <c r="I123">
        <f>IF(I19=Double!I19,Double!I123,HS!I123)</f>
        <v>-6.939494681603392E-2</v>
      </c>
      <c r="J123">
        <f>IF(J19=Double!J19,Double!J123,HS!J123)</f>
        <v>-6.0823843852755924E-2</v>
      </c>
      <c r="K123">
        <f>IF(K19=Double!K19,Double!K123,HS!K123)</f>
        <v>-0.11142433852261402</v>
      </c>
    </row>
    <row r="124" spans="1:11" x14ac:dyDescent="0.3">
      <c r="A124">
        <v>21</v>
      </c>
      <c r="B124">
        <f>IF(B20=Double!B20,Double!B124,HS!B124)</f>
        <v>0</v>
      </c>
      <c r="C124">
        <f>IF(C20=Double!C20,Double!C124,HS!C124)</f>
        <v>0</v>
      </c>
      <c r="D124">
        <f>IF(D20=Double!D20,Double!D124,HS!D124)</f>
        <v>0</v>
      </c>
      <c r="E124">
        <f>IF(E20=Double!E20,Double!E124,HS!E124)</f>
        <v>0</v>
      </c>
      <c r="F124">
        <f>IF(F20=Double!F20,Double!F124,HS!F124)</f>
        <v>0</v>
      </c>
      <c r="G124">
        <f>IF(G20=Double!G20,Double!G124,HS!G124)</f>
        <v>0</v>
      </c>
      <c r="H124">
        <f>IF(H20=Double!H20,Double!H124,HS!H124)</f>
        <v>0</v>
      </c>
      <c r="I124">
        <f>IF(I20=Double!I20,Double!I124,HS!I124)</f>
        <v>0</v>
      </c>
      <c r="J124">
        <f>IF(J20=Double!J20,Double!J124,HS!J124)</f>
        <v>0</v>
      </c>
      <c r="K124">
        <f>IF(K20=Double!K20,Double!K124,HS!K124)</f>
        <v>0</v>
      </c>
    </row>
    <row r="125" spans="1:11" x14ac:dyDescent="0.3">
      <c r="A125">
        <v>22</v>
      </c>
      <c r="B125">
        <f>IF(B21=Double!B21,Double!B125,HS!B125)</f>
        <v>-1</v>
      </c>
      <c r="C125">
        <f>IF(C21=Double!C21,Double!C125,HS!C125)</f>
        <v>-1</v>
      </c>
      <c r="D125">
        <f>IF(D21=Double!D21,Double!D125,HS!D125)</f>
        <v>-1</v>
      </c>
      <c r="E125">
        <f>IF(E21=Double!E21,Double!E125,HS!E125)</f>
        <v>-1</v>
      </c>
      <c r="F125">
        <f>IF(F21=Double!F21,Double!F125,HS!F125)</f>
        <v>-1</v>
      </c>
      <c r="G125">
        <f>IF(G21=Double!G21,Double!G125,HS!G125)</f>
        <v>-1</v>
      </c>
      <c r="H125">
        <f>IF(H21=Double!H21,Double!H125,HS!H125)</f>
        <v>-1</v>
      </c>
      <c r="I125">
        <f>IF(I21=Double!I21,Double!I125,HS!I125)</f>
        <v>-1</v>
      </c>
      <c r="J125">
        <f>IF(J21=Double!J21,Double!J125,HS!J125)</f>
        <v>-1</v>
      </c>
      <c r="K125">
        <f>IF(K21=Double!K21,Double!K125,HS!K125)</f>
        <v>-1</v>
      </c>
    </row>
    <row r="126" spans="1:11" x14ac:dyDescent="0.3">
      <c r="A126">
        <v>23</v>
      </c>
      <c r="B126">
        <f>IF(B22=Double!B22,Double!B126,HS!B126)</f>
        <v>-1</v>
      </c>
      <c r="C126">
        <f>IF(C22=Double!C22,Double!C126,HS!C126)</f>
        <v>-1</v>
      </c>
      <c r="D126">
        <f>IF(D22=Double!D22,Double!D126,HS!D126)</f>
        <v>-1</v>
      </c>
      <c r="E126">
        <f>IF(E22=Double!E22,Double!E126,HS!E126)</f>
        <v>-1</v>
      </c>
      <c r="F126">
        <f>IF(F22=Double!F22,Double!F126,HS!F126)</f>
        <v>-1</v>
      </c>
      <c r="G126">
        <f>IF(G22=Double!G22,Double!G126,HS!G126)</f>
        <v>-1</v>
      </c>
      <c r="H126">
        <f>IF(H22=Double!H22,Double!H126,HS!H126)</f>
        <v>-1</v>
      </c>
      <c r="I126">
        <f>IF(I22=Double!I22,Double!I126,HS!I126)</f>
        <v>-1</v>
      </c>
      <c r="J126">
        <f>IF(J22=Double!J22,Double!J126,HS!J126)</f>
        <v>-1</v>
      </c>
      <c r="K126">
        <f>IF(K22=Double!K22,Double!K126,HS!K126)</f>
        <v>-1</v>
      </c>
    </row>
    <row r="127" spans="1:11" x14ac:dyDescent="0.3">
      <c r="A127">
        <v>24</v>
      </c>
      <c r="B127">
        <f>IF(B23=Double!B23,Double!B127,HS!B127)</f>
        <v>-1</v>
      </c>
      <c r="C127">
        <f>IF(C23=Double!C23,Double!C127,HS!C127)</f>
        <v>-1</v>
      </c>
      <c r="D127">
        <f>IF(D23=Double!D23,Double!D127,HS!D127)</f>
        <v>-1</v>
      </c>
      <c r="E127">
        <f>IF(E23=Double!E23,Double!E127,HS!E127)</f>
        <v>-1</v>
      </c>
      <c r="F127">
        <f>IF(F23=Double!F23,Double!F127,HS!F127)</f>
        <v>-1</v>
      </c>
      <c r="G127">
        <f>IF(G23=Double!G23,Double!G127,HS!G127)</f>
        <v>-1</v>
      </c>
      <c r="H127">
        <f>IF(H23=Double!H23,Double!H127,HS!H127)</f>
        <v>-1</v>
      </c>
      <c r="I127">
        <f>IF(I23=Double!I23,Double!I127,HS!I127)</f>
        <v>-1</v>
      </c>
      <c r="J127">
        <f>IF(J23=Double!J23,Double!J127,HS!J127)</f>
        <v>-1</v>
      </c>
      <c r="K127">
        <f>IF(K23=Double!K23,Double!K127,HS!K127)</f>
        <v>-1</v>
      </c>
    </row>
    <row r="128" spans="1:11" x14ac:dyDescent="0.3">
      <c r="A128">
        <v>25</v>
      </c>
      <c r="B128">
        <f>IF(B24=Double!B24,Double!B128,HS!B128)</f>
        <v>-1</v>
      </c>
      <c r="C128">
        <f>IF(C24=Double!C24,Double!C128,HS!C128)</f>
        <v>-1</v>
      </c>
      <c r="D128">
        <f>IF(D24=Double!D24,Double!D128,HS!D128)</f>
        <v>-1</v>
      </c>
      <c r="E128">
        <f>IF(E24=Double!E24,Double!E128,HS!E128)</f>
        <v>-1</v>
      </c>
      <c r="F128">
        <f>IF(F24=Double!F24,Double!F128,HS!F128)</f>
        <v>-1</v>
      </c>
      <c r="G128">
        <f>IF(G24=Double!G24,Double!G128,HS!G128)</f>
        <v>-1</v>
      </c>
      <c r="H128">
        <f>IF(H24=Double!H24,Double!H128,HS!H128)</f>
        <v>-1</v>
      </c>
      <c r="I128">
        <f>IF(I24=Double!I24,Double!I128,HS!I128)</f>
        <v>-1</v>
      </c>
      <c r="J128">
        <f>IF(J24=Double!J24,Double!J128,HS!J128)</f>
        <v>-1</v>
      </c>
      <c r="K128">
        <f>IF(K24=Double!K24,Double!K128,HS!K128)</f>
        <v>-1</v>
      </c>
    </row>
    <row r="129" spans="1:11" x14ac:dyDescent="0.3">
      <c r="A129">
        <v>26</v>
      </c>
      <c r="B129">
        <f>IF(B25=Double!B25,Double!B129,HS!B129)</f>
        <v>-1</v>
      </c>
      <c r="C129">
        <f>IF(C25=Double!C25,Double!C129,HS!C129)</f>
        <v>-1</v>
      </c>
      <c r="D129">
        <f>IF(D25=Double!D25,Double!D129,HS!D129)</f>
        <v>-1</v>
      </c>
      <c r="E129">
        <f>IF(E25=Double!E25,Double!E129,HS!E129)</f>
        <v>-1</v>
      </c>
      <c r="F129">
        <f>IF(F25=Double!F25,Double!F129,HS!F129)</f>
        <v>-1</v>
      </c>
      <c r="G129">
        <f>IF(G25=Double!G25,Double!G129,HS!G129)</f>
        <v>-1</v>
      </c>
      <c r="H129">
        <f>IF(H25=Double!H25,Double!H129,HS!H129)</f>
        <v>-1</v>
      </c>
      <c r="I129">
        <f>IF(I25=Double!I25,Double!I129,HS!I129)</f>
        <v>-1</v>
      </c>
      <c r="J129">
        <f>IF(J25=Double!J25,Double!J129,HS!J129)</f>
        <v>-1</v>
      </c>
      <c r="K129">
        <f>IF(K25=Double!K25,Double!K129,HS!K129)</f>
        <v>-1</v>
      </c>
    </row>
    <row r="130" spans="1:11" x14ac:dyDescent="0.3">
      <c r="A130">
        <v>27</v>
      </c>
      <c r="B130">
        <f>IF(B26=Double!B26,Double!B130,HS!B130)</f>
        <v>-1</v>
      </c>
      <c r="C130">
        <f>IF(C26=Double!C26,Double!C130,HS!C130)</f>
        <v>-1</v>
      </c>
      <c r="D130">
        <f>IF(D26=Double!D26,Double!D130,HS!D130)</f>
        <v>-1</v>
      </c>
      <c r="E130">
        <f>IF(E26=Double!E26,Double!E130,HS!E130)</f>
        <v>-1</v>
      </c>
      <c r="F130">
        <f>IF(F26=Double!F26,Double!F130,HS!F130)</f>
        <v>-1</v>
      </c>
      <c r="G130">
        <f>IF(G26=Double!G26,Double!G130,HS!G130)</f>
        <v>-1</v>
      </c>
      <c r="H130">
        <f>IF(H26=Double!H26,Double!H130,HS!H130)</f>
        <v>-1</v>
      </c>
      <c r="I130">
        <f>IF(I26=Double!I26,Double!I130,HS!I130)</f>
        <v>-1</v>
      </c>
      <c r="J130">
        <f>IF(J26=Double!J26,Double!J130,HS!J130)</f>
        <v>-1</v>
      </c>
      <c r="K130">
        <f>IF(K26=Double!K26,Double!K130,HS!K130)</f>
        <v>-1</v>
      </c>
    </row>
    <row r="131" spans="1:11" x14ac:dyDescent="0.3">
      <c r="A131">
        <v>28</v>
      </c>
      <c r="B131">
        <f>IF(B27=Double!B27,Double!B131,HS!B131)</f>
        <v>-1</v>
      </c>
      <c r="C131">
        <f>IF(C27=Double!C27,Double!C131,HS!C131)</f>
        <v>-1</v>
      </c>
      <c r="D131">
        <f>IF(D27=Double!D27,Double!D131,HS!D131)</f>
        <v>-1</v>
      </c>
      <c r="E131">
        <f>IF(E27=Double!E27,Double!E131,HS!E131)</f>
        <v>-1</v>
      </c>
      <c r="F131">
        <f>IF(F27=Double!F27,Double!F131,HS!F131)</f>
        <v>-1</v>
      </c>
      <c r="G131">
        <f>IF(G27=Double!G27,Double!G131,HS!G131)</f>
        <v>-1</v>
      </c>
      <c r="H131">
        <f>IF(H27=Double!H27,Double!H131,HS!H131)</f>
        <v>-1</v>
      </c>
      <c r="I131">
        <f>IF(I27=Double!I27,Double!I131,HS!I131)</f>
        <v>-1</v>
      </c>
      <c r="J131">
        <f>IF(J27=Double!J27,Double!J131,HS!J131)</f>
        <v>-1</v>
      </c>
      <c r="K131">
        <f>IF(K27=Double!K27,Double!K131,HS!K131)</f>
        <v>-1</v>
      </c>
    </row>
    <row r="132" spans="1:11" x14ac:dyDescent="0.3">
      <c r="A132">
        <v>29</v>
      </c>
      <c r="B132">
        <f>IF(B28=Double!B28,Double!B132,HS!B132)</f>
        <v>-1</v>
      </c>
      <c r="C132">
        <f>IF(C28=Double!C28,Double!C132,HS!C132)</f>
        <v>-1</v>
      </c>
      <c r="D132">
        <f>IF(D28=Double!D28,Double!D132,HS!D132)</f>
        <v>-1</v>
      </c>
      <c r="E132">
        <f>IF(E28=Double!E28,Double!E132,HS!E132)</f>
        <v>-1</v>
      </c>
      <c r="F132">
        <f>IF(F28=Double!F28,Double!F132,HS!F132)</f>
        <v>-1</v>
      </c>
      <c r="G132">
        <f>IF(G28=Double!G28,Double!G132,HS!G132)</f>
        <v>-1</v>
      </c>
      <c r="H132">
        <f>IF(H28=Double!H28,Double!H132,HS!H132)</f>
        <v>-1</v>
      </c>
      <c r="I132">
        <f>IF(I28=Double!I28,Double!I132,HS!I132)</f>
        <v>-1</v>
      </c>
      <c r="J132">
        <f>IF(J28=Double!J28,Double!J132,HS!J132)</f>
        <v>-1</v>
      </c>
      <c r="K132">
        <f>IF(K28=Double!K28,Double!K132,HS!K132)</f>
        <v>-1</v>
      </c>
    </row>
    <row r="133" spans="1:11" x14ac:dyDescent="0.3">
      <c r="A133">
        <v>30</v>
      </c>
      <c r="B133">
        <f>IF(B29=Double!B29,Double!B133,HS!B133)</f>
        <v>-1</v>
      </c>
      <c r="C133">
        <f>IF(C29=Double!C29,Double!C133,HS!C133)</f>
        <v>-1</v>
      </c>
      <c r="D133">
        <f>IF(D29=Double!D29,Double!D133,HS!D133)</f>
        <v>-1</v>
      </c>
      <c r="E133">
        <f>IF(E29=Double!E29,Double!E133,HS!E133)</f>
        <v>-1</v>
      </c>
      <c r="F133">
        <f>IF(F29=Double!F29,Double!F133,HS!F133)</f>
        <v>-1</v>
      </c>
      <c r="G133">
        <f>IF(G29=Double!G29,Double!G133,HS!G133)</f>
        <v>-1</v>
      </c>
      <c r="H133">
        <f>IF(H29=Double!H29,Double!H133,HS!H133)</f>
        <v>-1</v>
      </c>
      <c r="I133">
        <f>IF(I29=Double!I29,Double!I133,HS!I133)</f>
        <v>-1</v>
      </c>
      <c r="J133">
        <f>IF(J29=Double!J29,Double!J133,HS!J133)</f>
        <v>-1</v>
      </c>
      <c r="K133">
        <f>IF(K29=Double!K29,Double!K133,HS!K133)</f>
        <v>-1</v>
      </c>
    </row>
    <row r="134" spans="1:11" x14ac:dyDescent="0.3">
      <c r="A134">
        <v>31</v>
      </c>
      <c r="B134">
        <f>IF(B30=Double!B30,Double!B134,HS!B134)</f>
        <v>-1</v>
      </c>
      <c r="C134">
        <f>IF(C30=Double!C30,Double!C134,HS!C134)</f>
        <v>-1</v>
      </c>
      <c r="D134">
        <f>IF(D30=Double!D30,Double!D134,HS!D134)</f>
        <v>-1</v>
      </c>
      <c r="E134">
        <f>IF(E30=Double!E30,Double!E134,HS!E134)</f>
        <v>-1</v>
      </c>
      <c r="F134">
        <f>IF(F30=Double!F30,Double!F134,HS!F134)</f>
        <v>-1</v>
      </c>
      <c r="G134">
        <f>IF(G30=Double!G30,Double!G134,HS!G134)</f>
        <v>-1</v>
      </c>
      <c r="H134">
        <f>IF(H30=Double!H30,Double!H134,HS!H134)</f>
        <v>-1</v>
      </c>
      <c r="I134">
        <f>IF(I30=Double!I30,Double!I134,HS!I134)</f>
        <v>-1</v>
      </c>
      <c r="J134">
        <f>IF(J30=Double!J30,Double!J134,HS!J134)</f>
        <v>-1</v>
      </c>
      <c r="K134">
        <f>IF(K30=Double!K30,Double!K134,HS!K134)</f>
        <v>-1</v>
      </c>
    </row>
    <row r="136" spans="1:11" x14ac:dyDescent="0.3">
      <c r="A136" t="s">
        <v>4</v>
      </c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</row>
    <row r="137" spans="1:11" x14ac:dyDescent="0.3">
      <c r="A137">
        <v>12</v>
      </c>
      <c r="B137">
        <f>IF(B33=Double!B33,Double!B137,HS!B137)</f>
        <v>-0.54550417377244853</v>
      </c>
      <c r="C137">
        <f>IF(C33=Double!C33,Double!C137,HS!C137)</f>
        <v>-0.46053328988236136</v>
      </c>
      <c r="D137">
        <f>IF(D33=Double!D33,Double!D137,HS!D137)</f>
        <v>-0.45669114292413376</v>
      </c>
      <c r="E137">
        <f>IF(E33=Double!E33,Double!E137,HS!E137)</f>
        <v>-0.50343624548286681</v>
      </c>
      <c r="F137">
        <f>IF(F33=Double!F33,Double!F137,HS!F137)</f>
        <v>-0.50084751526634408</v>
      </c>
      <c r="G137">
        <f>IF(G33=Double!G33,Double!G137,HS!G137)</f>
        <v>-0.49173137064627787</v>
      </c>
      <c r="H137">
        <f>IF(H33=Double!H33,Double!H137,HS!H137)</f>
        <v>-0.37197965652123854</v>
      </c>
      <c r="I137">
        <f>IF(I33=Double!I33,Double!I137,HS!I137)</f>
        <v>-0.39617998580532177</v>
      </c>
      <c r="J137">
        <f>IF(J33=Double!J33,Double!J137,HS!J137)</f>
        <v>-0.44239030336025914</v>
      </c>
      <c r="K137">
        <f>IF(K33=Double!K33,Double!K137,HS!K137)</f>
        <v>-0.50432893007274882</v>
      </c>
    </row>
    <row r="138" spans="1:11" x14ac:dyDescent="0.3">
      <c r="A138">
        <v>13</v>
      </c>
      <c r="B138">
        <f>IF(B34=Double!B34,Double!B138,HS!B138)</f>
        <v>-0.56240601621241026</v>
      </c>
      <c r="C138">
        <f>IF(C34=Double!C34,Double!C138,HS!C138)</f>
        <v>-0.51445576020727635</v>
      </c>
      <c r="D138">
        <f>IF(D34=Double!D34,Double!D138,HS!D138)</f>
        <v>-0.5114953658832363</v>
      </c>
      <c r="E138">
        <f>IF(E34=Double!E34,Double!E138,HS!E138)</f>
        <v>-0.52375443676139788</v>
      </c>
      <c r="F138">
        <f>IF(F34=Double!F34,Double!F138,HS!F138)</f>
        <v>-0.52135061584605524</v>
      </c>
      <c r="G138">
        <f>IF(G34=Double!G34,Double!G138,HS!G138)</f>
        <v>-1.1254961385907944</v>
      </c>
      <c r="H138">
        <f>IF(H34=Double!H34,Double!H138,HS!H138)</f>
        <v>-0.39481076601916004</v>
      </c>
      <c r="I138">
        <f>IF(I34=Double!I34,Double!I138,HS!I138)</f>
        <v>-0.41873426264447799</v>
      </c>
      <c r="J138">
        <f>IF(J34=Double!J34,Double!J138,HS!J138)</f>
        <v>-0.4633466576346828</v>
      </c>
      <c r="K138">
        <f>IF(K34=Double!K34,Double!K138,HS!K138)</f>
        <v>-0.52287626910804041</v>
      </c>
    </row>
    <row r="139" spans="1:11" x14ac:dyDescent="0.3">
      <c r="A139">
        <v>14</v>
      </c>
      <c r="B139">
        <f>IF(B35=Double!B35,Double!B139,HS!B139)</f>
        <v>-0.57921216598864034</v>
      </c>
      <c r="C139">
        <f>IF(C35=Double!C35,Double!C139,HS!C139)</f>
        <v>-0.5339868432912066</v>
      </c>
      <c r="D139">
        <f>IF(D35=Double!D35,Double!D139,HS!D139)</f>
        <v>-0.53123790570459806</v>
      </c>
      <c r="E139">
        <f>IF(E35=Double!E35,Double!E139,HS!E139)</f>
        <v>-0.54262132866289092</v>
      </c>
      <c r="F139">
        <f>IF(F35=Double!F35,Double!F139,HS!F139)</f>
        <v>-1.14357023099222</v>
      </c>
      <c r="G139">
        <f>IF(G35=Double!G35,Double!G139,HS!G139)</f>
        <v>-1.1254961385907944</v>
      </c>
      <c r="H139">
        <f>IF(H35=Double!H35,Double!H139,HS!H139)</f>
        <v>-0.41758447387186204</v>
      </c>
      <c r="I139">
        <f>IF(I35=Double!I35,Double!I139,HS!I139)</f>
        <v>-0.44114721429331949</v>
      </c>
      <c r="J139">
        <f>IF(J35=Double!J35,Double!J139,HS!J139)</f>
        <v>-0.48415419444459573</v>
      </c>
      <c r="K139">
        <f>IF(K35=Double!K35,Double!K139,HS!K139)</f>
        <v>-0.54130292231138855</v>
      </c>
    </row>
    <row r="140" spans="1:11" x14ac:dyDescent="0.3">
      <c r="A140">
        <v>15</v>
      </c>
      <c r="B140">
        <f>IF(B36=Double!B36,Double!B140,HS!B140)</f>
        <v>-0.59585005959167214</v>
      </c>
      <c r="C140">
        <f>IF(C36=Double!C36,Double!C140,HS!C140)</f>
        <v>-0.55212284901199915</v>
      </c>
      <c r="D140">
        <f>IF(D36=Double!D36,Double!D140,HS!D140)</f>
        <v>-0.54957026411014831</v>
      </c>
      <c r="E140">
        <f>IF(E36=Double!E36,Double!E140,HS!E140)</f>
        <v>-0.56014058542856304</v>
      </c>
      <c r="F140">
        <f>IF(F36=Double!F36,Double!F140,HS!F140)</f>
        <v>-1.14357023099222</v>
      </c>
      <c r="G140">
        <f>IF(G36=Double!G36,Double!G140,HS!G140)</f>
        <v>-1.1254961385907944</v>
      </c>
      <c r="H140">
        <f>IF(H36=Double!H36,Double!H140,HS!H140)</f>
        <v>-0.44019249506183517</v>
      </c>
      <c r="I140">
        <f>IF(I36=Double!I36,Double!I140,HS!I140)</f>
        <v>-0.46332395722373215</v>
      </c>
      <c r="J140">
        <f>IF(J36=Double!J36,Double!J140,HS!J140)</f>
        <v>-0.50472725325291556</v>
      </c>
      <c r="K140">
        <f>IF(K36=Double!K36,Double!K140,HS!K140)</f>
        <v>-0.55953150123513584</v>
      </c>
    </row>
    <row r="141" spans="1:11" x14ac:dyDescent="0.3">
      <c r="A141">
        <v>16</v>
      </c>
      <c r="B141">
        <f>IF(B37=Double!B37,Double!B141,HS!B141)</f>
        <v>-0.61644700215283599</v>
      </c>
      <c r="C141">
        <f>IF(C37=Double!C37,Double!C141,HS!C141)</f>
        <v>-0.56896342575273495</v>
      </c>
      <c r="D141">
        <f>IF(D37=Double!D37,Double!D141,HS!D141)</f>
        <v>-0.56659316834387352</v>
      </c>
      <c r="E141">
        <f>IF(E37=Double!E37,Double!E141,HS!E141)</f>
        <v>-1.1486496904481309</v>
      </c>
      <c r="F141">
        <f>IF(F37=Double!F37,Double!F141,HS!F141)</f>
        <v>-1.14357023099222</v>
      </c>
      <c r="G141">
        <f>IF(G37=Double!G37,Double!G141,HS!G141)</f>
        <v>-1.1254961385907944</v>
      </c>
      <c r="H141">
        <f>IF(H37=Double!H37,Double!H141,HS!H141)</f>
        <v>-0.46254230672532326</v>
      </c>
      <c r="I141">
        <f>IF(I37=Double!I37,Double!I141,HS!I141)</f>
        <v>-0.48518388374422211</v>
      </c>
      <c r="J141">
        <f>IF(J37=Double!J37,Double!J141,HS!J141)</f>
        <v>-0.5249931700149213</v>
      </c>
      <c r="K141">
        <f>IF(K37=Double!K37,Double!K141,HS!K141)</f>
        <v>-0.57749628866818747</v>
      </c>
    </row>
    <row r="142" spans="1:11" x14ac:dyDescent="0.3">
      <c r="A142">
        <v>17</v>
      </c>
      <c r="B142">
        <f>IF(B38=Double!B38,Double!B142,HS!B142)</f>
        <v>-0.59685747123419386</v>
      </c>
      <c r="C142">
        <f>IF(C38=Double!C38,Double!C142,HS!C142)</f>
        <v>-0.50422733292473321</v>
      </c>
      <c r="D142">
        <f>IF(D38=Double!D38,Double!D142,HS!D142)</f>
        <v>-1.0175624354213635</v>
      </c>
      <c r="E142">
        <f>IF(E38=Double!E38,Double!E142,HS!E142)</f>
        <v>-1.0042577959553116</v>
      </c>
      <c r="F142">
        <f>IF(F38=Double!F38,Double!F142,HS!F142)</f>
        <v>-0.99285674872985985</v>
      </c>
      <c r="G142">
        <f>IF(G38=Double!G38,Double!G142,HS!G142)</f>
        <v>-0.95173632691203536</v>
      </c>
      <c r="H142">
        <f>IF(H38=Double!H38,Double!H142,HS!H142)</f>
        <v>-0.38946322365989378</v>
      </c>
      <c r="I142">
        <f>IF(I38=Double!I38,Double!I142,HS!I142)</f>
        <v>-0.47954599433443851</v>
      </c>
      <c r="J142">
        <f>IF(J38=Double!J38,Double!J142,HS!J142)</f>
        <v>-0.51830524740148154</v>
      </c>
      <c r="K142">
        <f>IF(K38=Double!K38,Double!K142,HS!K142)</f>
        <v>-0.5678762745331094</v>
      </c>
    </row>
    <row r="143" spans="1:11" x14ac:dyDescent="0.3">
      <c r="A143">
        <v>18</v>
      </c>
      <c r="B143">
        <f>IF(B39=Double!B39,Double!B143,HS!B143)</f>
        <v>-0.56504224633707278</v>
      </c>
      <c r="C143">
        <f>IF(C39=Double!C39,Double!C143,HS!C143)</f>
        <v>-0.37167537370220893</v>
      </c>
      <c r="D143">
        <f>IF(D39=Double!D39,Double!D143,HS!D143)</f>
        <v>-0.95733982321148137</v>
      </c>
      <c r="E143">
        <f>IF(E39=Double!E39,Double!E143,HS!E143)</f>
        <v>-0.94613253080460236</v>
      </c>
      <c r="F143">
        <f>IF(F39=Double!F39,Double!F143,HS!F143)</f>
        <v>-0.93643307860499025</v>
      </c>
      <c r="G143">
        <f>IF(G39=Double!G39,Double!G143,HS!G143)</f>
        <v>-0.90269021358732282</v>
      </c>
      <c r="H143">
        <f>IF(H39=Double!H39,Double!H143,HS!H143)</f>
        <v>-0.23132443481922021</v>
      </c>
      <c r="I143">
        <f>IF(I39=Double!I39,Double!I143,HS!I143)</f>
        <v>-0.26735643808123788</v>
      </c>
      <c r="J143">
        <f>IF(J39=Double!J39,Double!J143,HS!J143)</f>
        <v>-0.49354041781109681</v>
      </c>
      <c r="K143">
        <f>IF(K39=Double!K39,Double!K143,HS!K143)</f>
        <v>-0.54379719997854659</v>
      </c>
    </row>
    <row r="144" spans="1:11" x14ac:dyDescent="0.3">
      <c r="A144">
        <v>19</v>
      </c>
      <c r="B144">
        <f>IF(B40=Double!B40,Double!B144,HS!B144)</f>
        <v>-0.45361790781445882</v>
      </c>
      <c r="C144">
        <f>IF(C40=Double!C40,Double!C144,HS!C144)</f>
        <v>-0.24201994027720117</v>
      </c>
      <c r="D144">
        <f>IF(D40=Double!D40,Double!D144,HS!D144)</f>
        <v>-0.23502826305026803</v>
      </c>
      <c r="E144">
        <f>IF(E40=Double!E40,Double!E144,HS!E144)</f>
        <v>-0.22771733101784777</v>
      </c>
      <c r="F144">
        <f>IF(F40=Double!F40,Double!F144,HS!F144)</f>
        <v>-0.22139413596248042</v>
      </c>
      <c r="G144">
        <f>IF(G40=Double!G40,Double!G144,HS!G144)</f>
        <v>-0.19887817367123536</v>
      </c>
      <c r="H144">
        <f>IF(H40=Double!H40,Double!H144,HS!H144)</f>
        <v>-0.15269906942734846</v>
      </c>
      <c r="I144">
        <f>IF(I40=Double!I40,Double!I144,HS!I144)</f>
        <v>-0.13878989363206784</v>
      </c>
      <c r="J144">
        <f>IF(J40=Double!J40,Double!J144,HS!J144)</f>
        <v>-0.18081928533864794</v>
      </c>
      <c r="K144">
        <f>IF(K40=Double!K40,Double!K144,HS!K144)</f>
        <v>-0.45361790781445882</v>
      </c>
    </row>
    <row r="145" spans="1:11" x14ac:dyDescent="0.3">
      <c r="A145">
        <v>20</v>
      </c>
      <c r="B145">
        <f>IF(B41=Double!B41,Double!B145,HS!B145)</f>
        <v>-0.3421935692918448</v>
      </c>
      <c r="C145">
        <f>IF(C41=Double!C41,Double!C145,HS!C145)</f>
        <v>-0.11799348450596005</v>
      </c>
      <c r="D145">
        <f>IF(D41=Double!D41,Double!D145,HS!D145)</f>
        <v>-0.11469964269825067</v>
      </c>
      <c r="E145">
        <f>IF(E41=Double!E41,Double!E145,HS!E145)</f>
        <v>-0.11123270703408057</v>
      </c>
      <c r="F145">
        <f>IF(F41=Double!F41,Double!F145,HS!F145)</f>
        <v>-0.10824617340471979</v>
      </c>
      <c r="G145">
        <f>IF(G41=Double!G41,Double!G145,HS!G145)</f>
        <v>-9.7163256157420136E-2</v>
      </c>
      <c r="H145">
        <f>IF(H41=Double!H41,Double!H145,HS!H145)</f>
        <v>-7.4073704035476681E-2</v>
      </c>
      <c r="I145">
        <f>IF(I41=Double!I41,Double!I145,HS!I145)</f>
        <v>-6.939494681603392E-2</v>
      </c>
      <c r="J145">
        <f>IF(J41=Double!J41,Double!J145,HS!J145)</f>
        <v>-6.0823843852755924E-2</v>
      </c>
      <c r="K145">
        <f>IF(K41=Double!K41,Double!K145,HS!K145)</f>
        <v>-0.11142433852261402</v>
      </c>
    </row>
    <row r="146" spans="1:11" x14ac:dyDescent="0.3">
      <c r="A146">
        <v>21</v>
      </c>
      <c r="B146">
        <f>IF(B42=Double!B42,Double!B146,HS!B146)</f>
        <v>0</v>
      </c>
      <c r="C146">
        <f>IF(C42=Double!C42,Double!C146,HS!C146)</f>
        <v>0</v>
      </c>
      <c r="D146">
        <f>IF(D42=Double!D42,Double!D146,HS!D146)</f>
        <v>0</v>
      </c>
      <c r="E146">
        <f>IF(E42=Double!E42,Double!E146,HS!E146)</f>
        <v>0</v>
      </c>
      <c r="F146">
        <f>IF(F42=Double!F42,Double!F146,HS!F146)</f>
        <v>0</v>
      </c>
      <c r="G146">
        <f>IF(G42=Double!G42,Double!G146,HS!G146)</f>
        <v>0</v>
      </c>
      <c r="H146">
        <f>IF(H42=Double!H42,Double!H146,HS!H146)</f>
        <v>0</v>
      </c>
      <c r="I146">
        <f>IF(I42=Double!I42,Double!I146,HS!I146)</f>
        <v>0</v>
      </c>
      <c r="J146">
        <f>IF(J42=Double!J42,Double!J146,HS!J146)</f>
        <v>0</v>
      </c>
      <c r="K146">
        <f>IF(K42=Double!K42,Double!K146,HS!K146)</f>
        <v>0</v>
      </c>
    </row>
    <row r="147" spans="1:11" x14ac:dyDescent="0.3">
      <c r="A147">
        <v>22</v>
      </c>
      <c r="B147">
        <f>IF(B43=Double!B43,Double!B147,HS!B147)</f>
        <v>-0.69498195510467564</v>
      </c>
      <c r="C147">
        <f>IF(C43=Double!C43,Double!C147,HS!C147)</f>
        <v>-0.64537193969934437</v>
      </c>
      <c r="D147">
        <f>IF(D43=Double!D43,Double!D147,HS!D147)</f>
        <v>-0.64253780972587782</v>
      </c>
      <c r="E147">
        <f>IF(E43=Double!E43,Double!E147,HS!E147)</f>
        <v>-0.78789092338230082</v>
      </c>
      <c r="F147">
        <f>IF(F43=Double!F43,Double!F147,HS!F147)</f>
        <v>-0.78789092338230082</v>
      </c>
      <c r="G147">
        <f>IF(G43=Double!G43,Double!G147,HS!G147)</f>
        <v>-0.78789092338230082</v>
      </c>
      <c r="H147">
        <f>IF(H43=Double!H43,Double!H147,HS!H147)</f>
        <v>-0.56826126528899534</v>
      </c>
      <c r="I147">
        <f>IF(I43=Double!I43,Double!I147,HS!I147)</f>
        <v>-0.59671580617491327</v>
      </c>
      <c r="J147">
        <f>IF(J43=Double!J43,Double!J147,HS!J147)</f>
        <v>-0.63009096848306756</v>
      </c>
      <c r="K147">
        <f>IF(K43=Double!K43,Double!K147,HS!K147)</f>
        <v>-0.66958834719356342</v>
      </c>
    </row>
    <row r="148" spans="1:11" x14ac:dyDescent="0.3">
      <c r="A148">
        <v>23</v>
      </c>
      <c r="B148">
        <f>IF(B44=Double!B44,Double!B148,HS!B148)</f>
        <v>-0.71676895831148446</v>
      </c>
      <c r="C148">
        <f>IF(C44=Double!C44,Double!C148,HS!C148)</f>
        <v>-0.78789092338230082</v>
      </c>
      <c r="D148">
        <f>IF(D44=Double!D44,Double!D148,HS!D148)</f>
        <v>-0.78789092338230082</v>
      </c>
      <c r="E148">
        <f>IF(E44=Double!E44,Double!E148,HS!E148)</f>
        <v>-0.78789092338230082</v>
      </c>
      <c r="F148">
        <f>IF(F44=Double!F44,Double!F148,HS!F148)</f>
        <v>-0.78789092338230082</v>
      </c>
      <c r="G148">
        <f>IF(G44=Double!G44,Double!G148,HS!G148)</f>
        <v>-0.78789092338230082</v>
      </c>
      <c r="H148">
        <f>IF(H44=Double!H44,Double!H148,HS!H148)</f>
        <v>-0.59909974633978136</v>
      </c>
      <c r="I148">
        <f>IF(I44=Double!I44,Double!I148,HS!I148)</f>
        <v>-0.62552182001956225</v>
      </c>
      <c r="J148">
        <f>IF(J44=Double!J44,Double!J148,HS!J148)</f>
        <v>-0.65651304216284845</v>
      </c>
      <c r="K148">
        <f>IF(K44=Double!K44,Double!K148,HS!K148)</f>
        <v>-0.69318917953688031</v>
      </c>
    </row>
    <row r="149" spans="1:11" x14ac:dyDescent="0.3">
      <c r="A149">
        <v>24</v>
      </c>
      <c r="B149">
        <f>IF(B45=Double!B45,Double!B149,HS!B149)</f>
        <v>-0.73699974700352133</v>
      </c>
      <c r="C149">
        <f>IF(C45=Double!C45,Double!C149,HS!C149)</f>
        <v>-0.78789092338230082</v>
      </c>
      <c r="D149">
        <f>IF(D45=Double!D45,Double!D149,HS!D149)</f>
        <v>-0.78789092338230082</v>
      </c>
      <c r="E149">
        <f>IF(E45=Double!E45,Double!E149,HS!E149)</f>
        <v>-0.78789092338230082</v>
      </c>
      <c r="F149">
        <f>IF(F45=Double!F45,Double!F149,HS!F149)</f>
        <v>-0.78789092338230082</v>
      </c>
      <c r="G149">
        <f>IF(G45=Double!G45,Double!G149,HS!G149)</f>
        <v>-0.78789092338230082</v>
      </c>
      <c r="H149">
        <f>IF(H45=Double!H45,Double!H149,HS!H149)</f>
        <v>-0.62773547874408275</v>
      </c>
      <c r="I149">
        <f>IF(I45=Double!I45,Double!I149,HS!I149)</f>
        <v>-0.65227026144673639</v>
      </c>
      <c r="J149">
        <f>IF(J45=Double!J45,Double!J149,HS!J149)</f>
        <v>-0.68104782486550219</v>
      </c>
      <c r="K149">
        <f>IF(K45=Double!K45,Double!K149,HS!K149)</f>
        <v>-0.71510423814138879</v>
      </c>
    </row>
    <row r="150" spans="1:11" x14ac:dyDescent="0.3">
      <c r="A150">
        <v>25</v>
      </c>
      <c r="B150">
        <f>IF(B46=Double!B46,Double!B150,HS!B150)</f>
        <v>-0.75578547936041274</v>
      </c>
      <c r="C150">
        <f>IF(C46=Double!C46,Double!C150,HS!C150)</f>
        <v>-0.78789092338230082</v>
      </c>
      <c r="D150">
        <f>IF(D46=Double!D46,Double!D150,HS!D150)</f>
        <v>-0.78789092338230082</v>
      </c>
      <c r="E150">
        <f>IF(E46=Double!E46,Double!E150,HS!E150)</f>
        <v>-0.78789092338230082</v>
      </c>
      <c r="F150">
        <f>IF(F46=Double!F46,Double!F150,HS!F150)</f>
        <v>-0.78789092338230082</v>
      </c>
      <c r="G150">
        <f>IF(G46=Double!G46,Double!G150,HS!G150)</f>
        <v>-0.78789092338230082</v>
      </c>
      <c r="H150">
        <f>IF(H46=Double!H46,Double!H150,HS!H150)</f>
        <v>-0.65432580169093391</v>
      </c>
      <c r="I150">
        <f>IF(I46=Double!I46,Double!I150,HS!I150)</f>
        <v>-0.67710809991482657</v>
      </c>
      <c r="J150">
        <f>IF(J46=Double!J46,Double!J150,HS!J150)</f>
        <v>-0.70383012308939485</v>
      </c>
      <c r="K150">
        <f>IF(K46=Double!K46,Double!K150,HS!K150)</f>
        <v>-0.73545393541700388</v>
      </c>
    </row>
    <row r="151" spans="1:11" x14ac:dyDescent="0.3">
      <c r="A151">
        <v>26</v>
      </c>
      <c r="B151">
        <f>IF(B47=Double!B47,Double!B151,HS!B151)</f>
        <v>-0.78789092338230082</v>
      </c>
      <c r="C151">
        <f>IF(C47=Double!C47,Double!C151,HS!C151)</f>
        <v>-0.78789092338230082</v>
      </c>
      <c r="D151">
        <f>IF(D47=Double!D47,Double!D151,HS!D151)</f>
        <v>-0.78789092338230082</v>
      </c>
      <c r="E151">
        <f>IF(E47=Double!E47,Double!E151,HS!E151)</f>
        <v>-0.78789092338230082</v>
      </c>
      <c r="F151">
        <f>IF(F47=Double!F47,Double!F151,HS!F151)</f>
        <v>-0.78789092338230082</v>
      </c>
      <c r="G151">
        <f>IF(G47=Double!G47,Double!G151,HS!G151)</f>
        <v>-0.78789092338230082</v>
      </c>
      <c r="H151">
        <f>IF(H47=Double!H47,Double!H151,HS!H151)</f>
        <v>-0.67901681585586726</v>
      </c>
      <c r="I151">
        <f>IF(I47=Double!I47,Double!I151,HS!I151)</f>
        <v>-0.70017180706376769</v>
      </c>
      <c r="J151">
        <f>IF(J47=Double!J47,Double!J151,HS!J151)</f>
        <v>-0.72498511429729517</v>
      </c>
      <c r="K151">
        <f>IF(K47=Double!K47,Double!K151,HS!K151)</f>
        <v>-0.75435008288721794</v>
      </c>
    </row>
    <row r="152" spans="1:11" x14ac:dyDescent="0.3">
      <c r="A152">
        <v>27</v>
      </c>
      <c r="B152">
        <f>IF(B48=Double!B48,Double!B152,HS!B152)</f>
        <v>-0.67646658485968691</v>
      </c>
      <c r="C152">
        <f>IF(C48=Double!C48,Double!C152,HS!C152)</f>
        <v>-0.50658272407690341</v>
      </c>
      <c r="D152">
        <f>IF(D48=Double!D48,Double!D152,HS!D152)</f>
        <v>-0.49109112680671685</v>
      </c>
      <c r="E152">
        <f>IF(E48=Double!E48,Double!E152,HS!E152)</f>
        <v>-0.47504181864785899</v>
      </c>
      <c r="F152">
        <f>IF(F48=Double!F48,Double!F152,HS!F152)</f>
        <v>-0.46134504514718699</v>
      </c>
      <c r="G152">
        <f>IF(G48=Double!G48,Double!G152,HS!G152)</f>
        <v>-0.41141133141165598</v>
      </c>
      <c r="H152">
        <f>IF(H48=Double!H48,Double!H152,HS!H152)</f>
        <v>-0.36912139784422809</v>
      </c>
      <c r="I152">
        <f>IF(I48=Double!I48,Double!I152,HS!I152)</f>
        <v>-0.62669221329963865</v>
      </c>
      <c r="J152">
        <f>IF(J48=Double!J48,Double!J152,HS!J152)</f>
        <v>-0.65157939907966278</v>
      </c>
      <c r="K152">
        <f>IF(K48=Double!K48,Double!K152,HS!K152)</f>
        <v>-0.6764665848596868</v>
      </c>
    </row>
    <row r="153" spans="1:11" x14ac:dyDescent="0.3">
      <c r="A153">
        <v>28</v>
      </c>
      <c r="B153">
        <f>IF(B49=Double!B49,Double!B153,HS!B153)</f>
        <v>-0.56504224633707278</v>
      </c>
      <c r="C153">
        <f>IF(C49=Double!C49,Double!C153,HS!C153)</f>
        <v>-0.37167537370220893</v>
      </c>
      <c r="D153">
        <f>IF(D49=Double!D49,Double!D153,HS!D153)</f>
        <v>-0.36060880035197201</v>
      </c>
      <c r="E153">
        <f>IF(E49=Double!E49,Double!E153,HS!E153)</f>
        <v>-0.34910374415465584</v>
      </c>
      <c r="F153">
        <f>IF(F49=Double!F49,Double!F153,HS!F153)</f>
        <v>-0.33909375987663615</v>
      </c>
      <c r="G153">
        <f>IF(G49=Double!G49,Double!G153,HS!G153)</f>
        <v>-0.30514475254144569</v>
      </c>
      <c r="H153">
        <f>IF(H49=Double!H49,Double!H153,HS!H153)</f>
        <v>-0.23132443481922021</v>
      </c>
      <c r="I153">
        <f>IF(I49=Double!I49,Double!I153,HS!I153)</f>
        <v>-0.26735643808123788</v>
      </c>
      <c r="J153">
        <f>IF(J49=Double!J49,Double!J153,HS!J153)</f>
        <v>-0.53158395759377075</v>
      </c>
      <c r="K153">
        <f>IF(K49=Double!K49,Double!K153,HS!K153)</f>
        <v>-0.56504224633707278</v>
      </c>
    </row>
    <row r="154" spans="1:11" x14ac:dyDescent="0.3">
      <c r="A154">
        <v>29</v>
      </c>
      <c r="B154">
        <f>IF(B50=Double!B50,Double!B154,HS!B154)</f>
        <v>-0.45361790781445882</v>
      </c>
      <c r="C154">
        <f>IF(C50=Double!C50,Double!C154,HS!C154)</f>
        <v>-0.24201994027720117</v>
      </c>
      <c r="D154">
        <f>IF(D50=Double!D50,Double!D154,HS!D154)</f>
        <v>-0.23502826305026803</v>
      </c>
      <c r="E154">
        <f>IF(E50=Double!E50,Double!E154,HS!E154)</f>
        <v>-0.22771733101784777</v>
      </c>
      <c r="F154">
        <f>IF(F50=Double!F50,Double!F154,HS!F154)</f>
        <v>-0.22139413596248042</v>
      </c>
      <c r="G154">
        <f>IF(G50=Double!G50,Double!G154,HS!G154)</f>
        <v>-0.19887817367123536</v>
      </c>
      <c r="H154">
        <f>IF(H50=Double!H50,Double!H154,HS!H154)</f>
        <v>-0.15269906942734846</v>
      </c>
      <c r="I154">
        <f>IF(I50=Double!I50,Double!I154,HS!I154)</f>
        <v>-0.13878989363206784</v>
      </c>
      <c r="J154">
        <f>IF(J50=Double!J50,Double!J154,HS!J154)</f>
        <v>-0.18081928533864794</v>
      </c>
      <c r="K154">
        <f>IF(K50=Double!K50,Double!K154,HS!K154)</f>
        <v>-0.45361790781445882</v>
      </c>
    </row>
    <row r="155" spans="1:11" x14ac:dyDescent="0.3">
      <c r="A155">
        <v>30</v>
      </c>
      <c r="B155">
        <f>IF(B51=Double!B51,Double!B155,HS!B155)</f>
        <v>-0.3421935692918448</v>
      </c>
      <c r="C155">
        <f>IF(C51=Double!C51,Double!C155,HS!C155)</f>
        <v>-0.11799348450596005</v>
      </c>
      <c r="D155">
        <f>IF(D51=Double!D51,Double!D155,HS!D155)</f>
        <v>-0.11469964269825067</v>
      </c>
      <c r="E155">
        <f>IF(E51=Double!E51,Double!E155,HS!E155)</f>
        <v>-0.11123270703408057</v>
      </c>
      <c r="F155">
        <f>IF(F51=Double!F51,Double!F155,HS!F155)</f>
        <v>-0.10824617340471979</v>
      </c>
      <c r="G155">
        <f>IF(G51=Double!G51,Double!G155,HS!G155)</f>
        <v>-9.7163256157420136E-2</v>
      </c>
      <c r="H155">
        <f>IF(H51=Double!H51,Double!H155,HS!H155)</f>
        <v>-7.4073704035476681E-2</v>
      </c>
      <c r="I155">
        <f>IF(I51=Double!I51,Double!I155,HS!I155)</f>
        <v>-6.939494681603392E-2</v>
      </c>
      <c r="J155">
        <f>IF(J51=Double!J51,Double!J155,HS!J155)</f>
        <v>-6.0823843852755924E-2</v>
      </c>
      <c r="K155">
        <f>IF(K51=Double!K51,Double!K155,HS!K155)</f>
        <v>-0.11142433852261402</v>
      </c>
    </row>
    <row r="156" spans="1:11" x14ac:dyDescent="0.3">
      <c r="A156">
        <v>31</v>
      </c>
      <c r="B156">
        <f>IF(B52=Double!B52,Double!B156,HS!B156)</f>
        <v>0</v>
      </c>
      <c r="C156">
        <f>IF(C52=Double!C52,Double!C156,HS!C156)</f>
        <v>0</v>
      </c>
      <c r="D156">
        <f>IF(D52=Double!D52,Double!D156,HS!D156)</f>
        <v>0</v>
      </c>
      <c r="E156">
        <f>IF(E52=Double!E52,Double!E156,HS!E156)</f>
        <v>0</v>
      </c>
      <c r="F156">
        <f>IF(F52=Double!F52,Double!F156,HS!F156)</f>
        <v>0</v>
      </c>
      <c r="G156">
        <f>IF(G52=Double!G52,Double!G156,HS!G156)</f>
        <v>0</v>
      </c>
      <c r="H156">
        <f>IF(H52=Double!H52,Double!H156,HS!H156)</f>
        <v>0</v>
      </c>
      <c r="I156">
        <f>IF(I52=Double!I52,Double!I156,HS!I156)</f>
        <v>0</v>
      </c>
      <c r="J156">
        <f>IF(J52=Double!J52,Double!J156,HS!J156)</f>
        <v>0</v>
      </c>
      <c r="K156">
        <f>IF(K52=Double!K52,Double!K156,HS!K156)</f>
        <v>0</v>
      </c>
    </row>
  </sheetData>
  <sheetProtection sheet="1" objects="1" scenarios="1"/>
  <mergeCells count="3">
    <mergeCell ref="A53:K53"/>
    <mergeCell ref="A105:K105"/>
    <mergeCell ref="A1:X1"/>
  </mergeCells>
  <phoneticPr fontId="16" type="noConversion"/>
  <conditionalFormatting sqref="O33:X52 O3:X30">
    <cfRule type="containsText" dxfId="787" priority="16" operator="containsText" text="S">
      <formula>NOT(ISERROR(SEARCH("S",O3)))</formula>
    </cfRule>
    <cfRule type="containsText" dxfId="786" priority="17" operator="containsText" text="H">
      <formula>NOT(ISERROR(SEARCH("H",O3)))</formula>
    </cfRule>
  </conditionalFormatting>
  <conditionalFormatting sqref="O33:X52 O3:X30">
    <cfRule type="containsText" dxfId="785" priority="13" operator="containsText" text="D">
      <formula>NOT(ISERROR(SEARCH("D",O3)))</formula>
    </cfRule>
  </conditionalFormatting>
  <pageMargins left="0.7" right="0.7" top="0.75" bottom="0.75" header="0.3" footer="0.3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U156"/>
  <sheetViews>
    <sheetView workbookViewId="0">
      <selection sqref="A1:U1"/>
    </sheetView>
  </sheetViews>
  <sheetFormatPr defaultColWidth="8.796875" defaultRowHeight="15.6" x14ac:dyDescent="0.3"/>
  <sheetData>
    <row r="1" spans="1:21" ht="25.8" x14ac:dyDescent="0.5">
      <c r="A1" s="575" t="s">
        <v>321</v>
      </c>
      <c r="B1" s="575"/>
      <c r="C1" s="575"/>
      <c r="D1" s="575"/>
      <c r="E1" s="575"/>
      <c r="F1" s="575"/>
      <c r="G1" s="575"/>
      <c r="H1" s="575"/>
      <c r="I1" s="575"/>
      <c r="J1" s="575"/>
      <c r="K1" s="575"/>
      <c r="L1" s="575"/>
      <c r="M1" s="575"/>
      <c r="N1" s="575"/>
      <c r="O1" s="575"/>
      <c r="P1" s="575"/>
      <c r="Q1" s="575"/>
      <c r="R1" s="575"/>
      <c r="S1" s="575"/>
      <c r="T1" s="575"/>
      <c r="U1" s="575"/>
    </row>
    <row r="2" spans="1:21" x14ac:dyDescent="0.3">
      <c r="A2" t="s">
        <v>7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</row>
    <row r="3" spans="1:21" x14ac:dyDescent="0.3">
      <c r="A3">
        <v>4</v>
      </c>
      <c r="B3">
        <v>-0.5</v>
      </c>
      <c r="C3">
        <v>-0.5</v>
      </c>
      <c r="D3">
        <v>-0.5</v>
      </c>
      <c r="E3">
        <v>-0.5</v>
      </c>
      <c r="F3">
        <v>-0.5</v>
      </c>
      <c r="G3">
        <v>-0.5</v>
      </c>
      <c r="H3">
        <v>-0.5</v>
      </c>
      <c r="I3">
        <v>-0.5</v>
      </c>
      <c r="J3">
        <v>-0.5</v>
      </c>
      <c r="K3">
        <v>-0.5</v>
      </c>
    </row>
    <row r="4" spans="1:21" x14ac:dyDescent="0.3">
      <c r="A4">
        <v>5</v>
      </c>
      <c r="B4">
        <v>-0.5</v>
      </c>
      <c r="C4">
        <v>-0.5</v>
      </c>
      <c r="D4">
        <v>-0.5</v>
      </c>
      <c r="E4">
        <v>-0.5</v>
      </c>
      <c r="F4">
        <v>-0.5</v>
      </c>
      <c r="G4">
        <v>-0.5</v>
      </c>
      <c r="H4">
        <v>-0.5</v>
      </c>
      <c r="I4">
        <v>-0.5</v>
      </c>
      <c r="J4">
        <v>-0.5</v>
      </c>
      <c r="K4">
        <v>-0.5</v>
      </c>
    </row>
    <row r="5" spans="1:21" x14ac:dyDescent="0.3">
      <c r="A5">
        <v>6</v>
      </c>
      <c r="B5">
        <v>-0.5</v>
      </c>
      <c r="C5">
        <v>-0.5</v>
      </c>
      <c r="D5">
        <v>-0.5</v>
      </c>
      <c r="E5">
        <v>-0.5</v>
      </c>
      <c r="F5">
        <v>-0.5</v>
      </c>
      <c r="G5">
        <v>-0.5</v>
      </c>
      <c r="H5">
        <v>-0.5</v>
      </c>
      <c r="I5">
        <v>-0.5</v>
      </c>
      <c r="J5">
        <v>-0.5</v>
      </c>
      <c r="K5">
        <v>-0.5</v>
      </c>
    </row>
    <row r="6" spans="1:21" x14ac:dyDescent="0.3">
      <c r="A6">
        <v>7</v>
      </c>
      <c r="B6">
        <v>-0.5</v>
      </c>
      <c r="C6">
        <v>-0.5</v>
      </c>
      <c r="D6">
        <v>-0.5</v>
      </c>
      <c r="E6">
        <v>-0.5</v>
      </c>
      <c r="F6">
        <v>-0.5</v>
      </c>
      <c r="G6">
        <v>-0.5</v>
      </c>
      <c r="H6">
        <v>-0.5</v>
      </c>
      <c r="I6">
        <v>-0.5</v>
      </c>
      <c r="J6">
        <v>-0.5</v>
      </c>
      <c r="K6">
        <v>-0.5</v>
      </c>
    </row>
    <row r="7" spans="1:21" x14ac:dyDescent="0.3">
      <c r="A7">
        <v>8</v>
      </c>
      <c r="B7">
        <v>-0.5</v>
      </c>
      <c r="C7">
        <v>-0.5</v>
      </c>
      <c r="D7">
        <v>-0.5</v>
      </c>
      <c r="E7">
        <v>-0.5</v>
      </c>
      <c r="F7">
        <v>-0.5</v>
      </c>
      <c r="G7">
        <v>-0.5</v>
      </c>
      <c r="H7">
        <v>-0.5</v>
      </c>
      <c r="I7">
        <v>-0.5</v>
      </c>
      <c r="J7">
        <v>-0.5</v>
      </c>
      <c r="K7">
        <v>-0.5</v>
      </c>
    </row>
    <row r="8" spans="1:21" x14ac:dyDescent="0.3">
      <c r="A8">
        <v>9</v>
      </c>
      <c r="B8">
        <v>-0.5</v>
      </c>
      <c r="C8">
        <v>-0.5</v>
      </c>
      <c r="D8">
        <v>-0.5</v>
      </c>
      <c r="E8">
        <v>-0.5</v>
      </c>
      <c r="F8">
        <v>-0.5</v>
      </c>
      <c r="G8">
        <v>-0.5</v>
      </c>
      <c r="H8">
        <v>-0.5</v>
      </c>
      <c r="I8">
        <v>-0.5</v>
      </c>
      <c r="J8">
        <v>-0.5</v>
      </c>
      <c r="K8">
        <v>-0.5</v>
      </c>
    </row>
    <row r="9" spans="1:21" x14ac:dyDescent="0.3">
      <c r="A9">
        <v>10</v>
      </c>
      <c r="B9">
        <v>-0.5</v>
      </c>
      <c r="C9">
        <v>-0.5</v>
      </c>
      <c r="D9">
        <v>-0.5</v>
      </c>
      <c r="E9">
        <v>-0.5</v>
      </c>
      <c r="F9">
        <v>-0.5</v>
      </c>
      <c r="G9">
        <v>-0.5</v>
      </c>
      <c r="H9">
        <v>-0.5</v>
      </c>
      <c r="I9">
        <v>-0.5</v>
      </c>
      <c r="J9">
        <v>-0.5</v>
      </c>
      <c r="K9">
        <v>-0.5</v>
      </c>
    </row>
    <row r="10" spans="1:21" x14ac:dyDescent="0.3">
      <c r="A10">
        <v>11</v>
      </c>
      <c r="B10">
        <v>-0.5</v>
      </c>
      <c r="C10">
        <v>-0.5</v>
      </c>
      <c r="D10">
        <v>-0.5</v>
      </c>
      <c r="E10">
        <v>-0.5</v>
      </c>
      <c r="F10">
        <v>-0.5</v>
      </c>
      <c r="G10">
        <v>-0.5</v>
      </c>
      <c r="H10">
        <v>-0.5</v>
      </c>
      <c r="I10">
        <v>-0.5</v>
      </c>
      <c r="J10">
        <v>-0.5</v>
      </c>
      <c r="K10">
        <v>-0.5</v>
      </c>
    </row>
    <row r="11" spans="1:21" x14ac:dyDescent="0.3">
      <c r="A11">
        <v>12</v>
      </c>
      <c r="B11">
        <v>-0.5</v>
      </c>
      <c r="C11">
        <v>-0.5</v>
      </c>
      <c r="D11">
        <v>-0.5</v>
      </c>
      <c r="E11">
        <v>-0.5</v>
      </c>
      <c r="F11">
        <v>-0.5</v>
      </c>
      <c r="G11">
        <v>-0.5</v>
      </c>
      <c r="H11">
        <v>-0.5</v>
      </c>
      <c r="I11">
        <v>-0.5</v>
      </c>
      <c r="J11">
        <v>-0.5</v>
      </c>
      <c r="K11">
        <v>-0.5</v>
      </c>
    </row>
    <row r="12" spans="1:21" x14ac:dyDescent="0.3">
      <c r="A12">
        <v>13</v>
      </c>
      <c r="B12">
        <v>-0.5</v>
      </c>
      <c r="C12">
        <v>-0.5</v>
      </c>
      <c r="D12">
        <v>-0.5</v>
      </c>
      <c r="E12">
        <v>-0.5</v>
      </c>
      <c r="F12">
        <v>-0.5</v>
      </c>
      <c r="G12">
        <v>-0.5</v>
      </c>
      <c r="H12">
        <v>-0.5</v>
      </c>
      <c r="I12">
        <v>-0.5</v>
      </c>
      <c r="J12">
        <v>-0.5</v>
      </c>
      <c r="K12">
        <v>-0.5</v>
      </c>
    </row>
    <row r="13" spans="1:21" x14ac:dyDescent="0.3">
      <c r="A13">
        <v>14</v>
      </c>
      <c r="B13">
        <v>-0.5</v>
      </c>
      <c r="C13">
        <v>-0.5</v>
      </c>
      <c r="D13">
        <v>-0.5</v>
      </c>
      <c r="E13">
        <v>-0.5</v>
      </c>
      <c r="F13">
        <v>-0.5</v>
      </c>
      <c r="G13">
        <v>-0.5</v>
      </c>
      <c r="H13">
        <v>-0.5</v>
      </c>
      <c r="I13">
        <v>-0.5</v>
      </c>
      <c r="J13">
        <v>-0.5</v>
      </c>
      <c r="K13">
        <v>-0.5</v>
      </c>
    </row>
    <row r="14" spans="1:21" x14ac:dyDescent="0.3">
      <c r="A14">
        <v>15</v>
      </c>
      <c r="B14">
        <v>-0.5</v>
      </c>
      <c r="C14">
        <v>-0.5</v>
      </c>
      <c r="D14">
        <v>-0.5</v>
      </c>
      <c r="E14">
        <v>-0.5</v>
      </c>
      <c r="F14">
        <v>-0.5</v>
      </c>
      <c r="G14">
        <v>-0.5</v>
      </c>
      <c r="H14">
        <v>-0.5</v>
      </c>
      <c r="I14">
        <v>-0.5</v>
      </c>
      <c r="J14">
        <v>-0.5</v>
      </c>
      <c r="K14">
        <v>-0.5</v>
      </c>
    </row>
    <row r="15" spans="1:21" x14ac:dyDescent="0.3">
      <c r="A15">
        <v>16</v>
      </c>
      <c r="B15">
        <v>-0.5</v>
      </c>
      <c r="C15">
        <v>-0.5</v>
      </c>
      <c r="D15">
        <v>-0.5</v>
      </c>
      <c r="E15">
        <v>-0.5</v>
      </c>
      <c r="F15">
        <v>-0.5</v>
      </c>
      <c r="G15">
        <v>-0.5</v>
      </c>
      <c r="H15">
        <v>-0.5</v>
      </c>
      <c r="I15">
        <v>-0.5</v>
      </c>
      <c r="J15">
        <v>-0.5</v>
      </c>
      <c r="K15">
        <v>-0.5</v>
      </c>
    </row>
    <row r="16" spans="1:21" x14ac:dyDescent="0.3">
      <c r="A16">
        <v>17</v>
      </c>
      <c r="B16">
        <v>-0.5</v>
      </c>
      <c r="C16">
        <v>-0.5</v>
      </c>
      <c r="D16">
        <v>-0.5</v>
      </c>
      <c r="E16">
        <v>-0.5</v>
      </c>
      <c r="F16">
        <v>-0.5</v>
      </c>
      <c r="G16">
        <v>-0.5</v>
      </c>
      <c r="H16">
        <v>-0.5</v>
      </c>
      <c r="I16">
        <v>-0.5</v>
      </c>
      <c r="J16">
        <v>-0.5</v>
      </c>
      <c r="K16">
        <v>-0.5</v>
      </c>
    </row>
    <row r="17" spans="1:11" x14ac:dyDescent="0.3">
      <c r="A17">
        <v>18</v>
      </c>
      <c r="B17">
        <v>-0.5</v>
      </c>
      <c r="C17">
        <v>-0.5</v>
      </c>
      <c r="D17">
        <v>-0.5</v>
      </c>
      <c r="E17">
        <v>-0.5</v>
      </c>
      <c r="F17">
        <v>-0.5</v>
      </c>
      <c r="G17">
        <v>-0.5</v>
      </c>
      <c r="H17">
        <v>-0.5</v>
      </c>
      <c r="I17">
        <v>-0.5</v>
      </c>
      <c r="J17">
        <v>-0.5</v>
      </c>
      <c r="K17">
        <v>-0.5</v>
      </c>
    </row>
    <row r="18" spans="1:11" x14ac:dyDescent="0.3">
      <c r="A18">
        <v>19</v>
      </c>
      <c r="B18">
        <v>-0.5</v>
      </c>
      <c r="C18">
        <v>-0.5</v>
      </c>
      <c r="D18">
        <v>-0.5</v>
      </c>
      <c r="E18">
        <v>-0.5</v>
      </c>
      <c r="F18">
        <v>-0.5</v>
      </c>
      <c r="G18">
        <v>-0.5</v>
      </c>
      <c r="H18">
        <v>-0.5</v>
      </c>
      <c r="I18">
        <v>-0.5</v>
      </c>
      <c r="J18">
        <v>-0.5</v>
      </c>
      <c r="K18">
        <v>-0.5</v>
      </c>
    </row>
    <row r="19" spans="1:11" x14ac:dyDescent="0.3">
      <c r="A19">
        <v>20</v>
      </c>
      <c r="B19">
        <v>-0.5</v>
      </c>
      <c r="C19">
        <v>-0.5</v>
      </c>
      <c r="D19">
        <v>-0.5</v>
      </c>
      <c r="E19">
        <v>-0.5</v>
      </c>
      <c r="F19">
        <v>-0.5</v>
      </c>
      <c r="G19">
        <v>-0.5</v>
      </c>
      <c r="H19">
        <v>-0.5</v>
      </c>
      <c r="I19">
        <v>-0.5</v>
      </c>
      <c r="J19">
        <v>-0.5</v>
      </c>
      <c r="K19">
        <v>-0.5</v>
      </c>
    </row>
    <row r="20" spans="1:11" x14ac:dyDescent="0.3">
      <c r="A20">
        <v>21</v>
      </c>
      <c r="B20">
        <v>-0.5</v>
      </c>
      <c r="C20">
        <v>-0.5</v>
      </c>
      <c r="D20">
        <v>-0.5</v>
      </c>
      <c r="E20">
        <v>-0.5</v>
      </c>
      <c r="F20">
        <v>-0.5</v>
      </c>
      <c r="G20">
        <v>-0.5</v>
      </c>
      <c r="H20">
        <v>-0.5</v>
      </c>
      <c r="I20">
        <v>-0.5</v>
      </c>
      <c r="J20">
        <v>-0.5</v>
      </c>
      <c r="K20">
        <v>-0.5</v>
      </c>
    </row>
    <row r="21" spans="1:11" x14ac:dyDescent="0.3">
      <c r="A21">
        <v>22</v>
      </c>
      <c r="B21">
        <v>-0.5</v>
      </c>
      <c r="C21">
        <v>-0.5</v>
      </c>
      <c r="D21">
        <v>-0.5</v>
      </c>
      <c r="E21">
        <v>-0.5</v>
      </c>
      <c r="F21">
        <v>-0.5</v>
      </c>
      <c r="G21">
        <v>-0.5</v>
      </c>
      <c r="H21">
        <v>-0.5</v>
      </c>
      <c r="I21">
        <v>-0.5</v>
      </c>
      <c r="J21">
        <v>-0.5</v>
      </c>
      <c r="K21">
        <v>-0.5</v>
      </c>
    </row>
    <row r="22" spans="1:11" x14ac:dyDescent="0.3">
      <c r="A22">
        <v>23</v>
      </c>
      <c r="B22">
        <v>-0.5</v>
      </c>
      <c r="C22">
        <v>-0.5</v>
      </c>
      <c r="D22">
        <v>-0.5</v>
      </c>
      <c r="E22">
        <v>-0.5</v>
      </c>
      <c r="F22">
        <v>-0.5</v>
      </c>
      <c r="G22">
        <v>-0.5</v>
      </c>
      <c r="H22">
        <v>-0.5</v>
      </c>
      <c r="I22">
        <v>-0.5</v>
      </c>
      <c r="J22">
        <v>-0.5</v>
      </c>
      <c r="K22">
        <v>-0.5</v>
      </c>
    </row>
    <row r="23" spans="1:11" x14ac:dyDescent="0.3">
      <c r="A23">
        <v>24</v>
      </c>
      <c r="B23">
        <v>-0.5</v>
      </c>
      <c r="C23">
        <v>-0.5</v>
      </c>
      <c r="D23">
        <v>-0.5</v>
      </c>
      <c r="E23">
        <v>-0.5</v>
      </c>
      <c r="F23">
        <v>-0.5</v>
      </c>
      <c r="G23">
        <v>-0.5</v>
      </c>
      <c r="H23">
        <v>-0.5</v>
      </c>
      <c r="I23">
        <v>-0.5</v>
      </c>
      <c r="J23">
        <v>-0.5</v>
      </c>
      <c r="K23">
        <v>-0.5</v>
      </c>
    </row>
    <row r="24" spans="1:11" x14ac:dyDescent="0.3">
      <c r="A24">
        <v>25</v>
      </c>
      <c r="B24">
        <v>-0.5</v>
      </c>
      <c r="C24">
        <v>-0.5</v>
      </c>
      <c r="D24">
        <v>-0.5</v>
      </c>
      <c r="E24">
        <v>-0.5</v>
      </c>
      <c r="F24">
        <v>-0.5</v>
      </c>
      <c r="G24">
        <v>-0.5</v>
      </c>
      <c r="H24">
        <v>-0.5</v>
      </c>
      <c r="I24">
        <v>-0.5</v>
      </c>
      <c r="J24">
        <v>-0.5</v>
      </c>
      <c r="K24">
        <v>-0.5</v>
      </c>
    </row>
    <row r="25" spans="1:11" x14ac:dyDescent="0.3">
      <c r="A25">
        <v>26</v>
      </c>
      <c r="B25">
        <v>-0.5</v>
      </c>
      <c r="C25">
        <v>-0.5</v>
      </c>
      <c r="D25">
        <v>-0.5</v>
      </c>
      <c r="E25">
        <v>-0.5</v>
      </c>
      <c r="F25">
        <v>-0.5</v>
      </c>
      <c r="G25">
        <v>-0.5</v>
      </c>
      <c r="H25">
        <v>-0.5</v>
      </c>
      <c r="I25">
        <v>-0.5</v>
      </c>
      <c r="J25">
        <v>-0.5</v>
      </c>
      <c r="K25">
        <v>-0.5</v>
      </c>
    </row>
    <row r="26" spans="1:11" x14ac:dyDescent="0.3">
      <c r="A26">
        <v>27</v>
      </c>
      <c r="B26">
        <v>-0.5</v>
      </c>
      <c r="C26">
        <v>-0.5</v>
      </c>
      <c r="D26">
        <v>-0.5</v>
      </c>
      <c r="E26">
        <v>-0.5</v>
      </c>
      <c r="F26">
        <v>-0.5</v>
      </c>
      <c r="G26">
        <v>-0.5</v>
      </c>
      <c r="H26">
        <v>-0.5</v>
      </c>
      <c r="I26">
        <v>-0.5</v>
      </c>
      <c r="J26">
        <v>-0.5</v>
      </c>
      <c r="K26">
        <v>-0.5</v>
      </c>
    </row>
    <row r="27" spans="1:11" x14ac:dyDescent="0.3">
      <c r="A27">
        <v>28</v>
      </c>
      <c r="B27">
        <v>-0.5</v>
      </c>
      <c r="C27">
        <v>-0.5</v>
      </c>
      <c r="D27">
        <v>-0.5</v>
      </c>
      <c r="E27">
        <v>-0.5</v>
      </c>
      <c r="F27">
        <v>-0.5</v>
      </c>
      <c r="G27">
        <v>-0.5</v>
      </c>
      <c r="H27">
        <v>-0.5</v>
      </c>
      <c r="I27">
        <v>-0.5</v>
      </c>
      <c r="J27">
        <v>-0.5</v>
      </c>
      <c r="K27">
        <v>-0.5</v>
      </c>
    </row>
    <row r="28" spans="1:11" x14ac:dyDescent="0.3">
      <c r="A28">
        <v>29</v>
      </c>
      <c r="B28">
        <v>-0.5</v>
      </c>
      <c r="C28">
        <v>-0.5</v>
      </c>
      <c r="D28">
        <v>-0.5</v>
      </c>
      <c r="E28">
        <v>-0.5</v>
      </c>
      <c r="F28">
        <v>-0.5</v>
      </c>
      <c r="G28">
        <v>-0.5</v>
      </c>
      <c r="H28">
        <v>-0.5</v>
      </c>
      <c r="I28">
        <v>-0.5</v>
      </c>
      <c r="J28">
        <v>-0.5</v>
      </c>
      <c r="K28">
        <v>-0.5</v>
      </c>
    </row>
    <row r="29" spans="1:11" x14ac:dyDescent="0.3">
      <c r="A29">
        <v>30</v>
      </c>
      <c r="B29">
        <v>-0.5</v>
      </c>
      <c r="C29">
        <v>-0.5</v>
      </c>
      <c r="D29">
        <v>-0.5</v>
      </c>
      <c r="E29">
        <v>-0.5</v>
      </c>
      <c r="F29">
        <v>-0.5</v>
      </c>
      <c r="G29">
        <v>-0.5</v>
      </c>
      <c r="H29">
        <v>-0.5</v>
      </c>
      <c r="I29">
        <v>-0.5</v>
      </c>
      <c r="J29">
        <v>-0.5</v>
      </c>
      <c r="K29">
        <v>-0.5</v>
      </c>
    </row>
    <row r="30" spans="1:11" x14ac:dyDescent="0.3">
      <c r="A30">
        <v>31</v>
      </c>
      <c r="B30">
        <v>-0.5</v>
      </c>
      <c r="C30">
        <v>-0.5</v>
      </c>
      <c r="D30">
        <v>-0.5</v>
      </c>
      <c r="E30">
        <v>-0.5</v>
      </c>
      <c r="F30">
        <v>-0.5</v>
      </c>
      <c r="G30">
        <v>-0.5</v>
      </c>
      <c r="H30">
        <v>-0.5</v>
      </c>
      <c r="I30">
        <v>-0.5</v>
      </c>
      <c r="J30">
        <v>-0.5</v>
      </c>
      <c r="K30">
        <v>-0.5</v>
      </c>
    </row>
    <row r="32" spans="1:11" x14ac:dyDescent="0.3">
      <c r="A32" t="s">
        <v>4</v>
      </c>
      <c r="B32">
        <v>1</v>
      </c>
      <c r="C32">
        <v>2</v>
      </c>
      <c r="D32">
        <v>3</v>
      </c>
      <c r="E32">
        <v>4</v>
      </c>
      <c r="F32">
        <v>5</v>
      </c>
      <c r="G32">
        <v>6</v>
      </c>
      <c r="H32">
        <v>7</v>
      </c>
      <c r="I32">
        <v>8</v>
      </c>
      <c r="J32">
        <v>9</v>
      </c>
      <c r="K32">
        <v>10</v>
      </c>
    </row>
    <row r="33" spans="1:11" x14ac:dyDescent="0.3">
      <c r="A33">
        <v>12</v>
      </c>
      <c r="B33">
        <v>-0.5</v>
      </c>
      <c r="C33">
        <v>-0.5</v>
      </c>
      <c r="D33">
        <v>-0.5</v>
      </c>
      <c r="E33">
        <v>-0.5</v>
      </c>
      <c r="F33">
        <v>-0.5</v>
      </c>
      <c r="G33">
        <v>-0.5</v>
      </c>
      <c r="H33">
        <v>-0.5</v>
      </c>
      <c r="I33">
        <v>-0.5</v>
      </c>
      <c r="J33">
        <v>-0.5</v>
      </c>
      <c r="K33">
        <v>-0.5</v>
      </c>
    </row>
    <row r="34" spans="1:11" x14ac:dyDescent="0.3">
      <c r="A34">
        <v>13</v>
      </c>
      <c r="B34">
        <v>-0.5</v>
      </c>
      <c r="C34">
        <v>-0.5</v>
      </c>
      <c r="D34">
        <v>-0.5</v>
      </c>
      <c r="E34">
        <v>-0.5</v>
      </c>
      <c r="F34">
        <v>-0.5</v>
      </c>
      <c r="G34">
        <v>-0.5</v>
      </c>
      <c r="H34">
        <v>-0.5</v>
      </c>
      <c r="I34">
        <v>-0.5</v>
      </c>
      <c r="J34">
        <v>-0.5</v>
      </c>
      <c r="K34">
        <v>-0.5</v>
      </c>
    </row>
    <row r="35" spans="1:11" x14ac:dyDescent="0.3">
      <c r="A35">
        <v>14</v>
      </c>
      <c r="B35">
        <v>-0.5</v>
      </c>
      <c r="C35">
        <v>-0.5</v>
      </c>
      <c r="D35">
        <v>-0.5</v>
      </c>
      <c r="E35">
        <v>-0.5</v>
      </c>
      <c r="F35">
        <v>-0.5</v>
      </c>
      <c r="G35">
        <v>-0.5</v>
      </c>
      <c r="H35">
        <v>-0.5</v>
      </c>
      <c r="I35">
        <v>-0.5</v>
      </c>
      <c r="J35">
        <v>-0.5</v>
      </c>
      <c r="K35">
        <v>-0.5</v>
      </c>
    </row>
    <row r="36" spans="1:11" x14ac:dyDescent="0.3">
      <c r="A36">
        <v>15</v>
      </c>
      <c r="B36">
        <v>-0.5</v>
      </c>
      <c r="C36">
        <v>-0.5</v>
      </c>
      <c r="D36">
        <v>-0.5</v>
      </c>
      <c r="E36">
        <v>-0.5</v>
      </c>
      <c r="F36">
        <v>-0.5</v>
      </c>
      <c r="G36">
        <v>-0.5</v>
      </c>
      <c r="H36">
        <v>-0.5</v>
      </c>
      <c r="I36">
        <v>-0.5</v>
      </c>
      <c r="J36">
        <v>-0.5</v>
      </c>
      <c r="K36">
        <v>-0.5</v>
      </c>
    </row>
    <row r="37" spans="1:11" x14ac:dyDescent="0.3">
      <c r="A37">
        <v>16</v>
      </c>
      <c r="B37">
        <v>-0.5</v>
      </c>
      <c r="C37">
        <v>-0.5</v>
      </c>
      <c r="D37">
        <v>-0.5</v>
      </c>
      <c r="E37">
        <v>-0.5</v>
      </c>
      <c r="F37">
        <v>-0.5</v>
      </c>
      <c r="G37">
        <v>-0.5</v>
      </c>
      <c r="H37">
        <v>-0.5</v>
      </c>
      <c r="I37">
        <v>-0.5</v>
      </c>
      <c r="J37">
        <v>-0.5</v>
      </c>
      <c r="K37">
        <v>-0.5</v>
      </c>
    </row>
    <row r="38" spans="1:11" x14ac:dyDescent="0.3">
      <c r="A38">
        <v>17</v>
      </c>
      <c r="B38">
        <v>-0.5</v>
      </c>
      <c r="C38">
        <v>-0.5</v>
      </c>
      <c r="D38">
        <v>-0.5</v>
      </c>
      <c r="E38">
        <v>-0.5</v>
      </c>
      <c r="F38">
        <v>-0.5</v>
      </c>
      <c r="G38">
        <v>-0.5</v>
      </c>
      <c r="H38">
        <v>-0.5</v>
      </c>
      <c r="I38">
        <v>-0.5</v>
      </c>
      <c r="J38">
        <v>-0.5</v>
      </c>
      <c r="K38">
        <v>-0.5</v>
      </c>
    </row>
    <row r="39" spans="1:11" x14ac:dyDescent="0.3">
      <c r="A39">
        <v>18</v>
      </c>
      <c r="B39">
        <v>-0.5</v>
      </c>
      <c r="C39">
        <v>-0.5</v>
      </c>
      <c r="D39">
        <v>-0.5</v>
      </c>
      <c r="E39">
        <v>-0.5</v>
      </c>
      <c r="F39">
        <v>-0.5</v>
      </c>
      <c r="G39">
        <v>-0.5</v>
      </c>
      <c r="H39">
        <v>-0.5</v>
      </c>
      <c r="I39">
        <v>-0.5</v>
      </c>
      <c r="J39">
        <v>-0.5</v>
      </c>
      <c r="K39">
        <v>-0.5</v>
      </c>
    </row>
    <row r="40" spans="1:11" x14ac:dyDescent="0.3">
      <c r="A40">
        <v>19</v>
      </c>
      <c r="B40">
        <v>-0.5</v>
      </c>
      <c r="C40">
        <v>-0.5</v>
      </c>
      <c r="D40">
        <v>-0.5</v>
      </c>
      <c r="E40">
        <v>-0.5</v>
      </c>
      <c r="F40">
        <v>-0.5</v>
      </c>
      <c r="G40">
        <v>-0.5</v>
      </c>
      <c r="H40">
        <v>-0.5</v>
      </c>
      <c r="I40">
        <v>-0.5</v>
      </c>
      <c r="J40">
        <v>-0.5</v>
      </c>
      <c r="K40">
        <v>-0.5</v>
      </c>
    </row>
    <row r="41" spans="1:11" x14ac:dyDescent="0.3">
      <c r="A41">
        <v>20</v>
      </c>
      <c r="B41">
        <v>-0.5</v>
      </c>
      <c r="C41">
        <v>-0.5</v>
      </c>
      <c r="D41">
        <v>-0.5</v>
      </c>
      <c r="E41">
        <v>-0.5</v>
      </c>
      <c r="F41">
        <v>-0.5</v>
      </c>
      <c r="G41">
        <v>-0.5</v>
      </c>
      <c r="H41">
        <v>-0.5</v>
      </c>
      <c r="I41">
        <v>-0.5</v>
      </c>
      <c r="J41">
        <v>-0.5</v>
      </c>
      <c r="K41">
        <v>-0.5</v>
      </c>
    </row>
    <row r="42" spans="1:11" x14ac:dyDescent="0.3">
      <c r="A42">
        <v>21</v>
      </c>
      <c r="B42">
        <v>-0.5</v>
      </c>
      <c r="C42">
        <v>-0.5</v>
      </c>
      <c r="D42">
        <v>-0.5</v>
      </c>
      <c r="E42">
        <v>-0.5</v>
      </c>
      <c r="F42">
        <v>-0.5</v>
      </c>
      <c r="G42">
        <v>-0.5</v>
      </c>
      <c r="H42">
        <v>-0.5</v>
      </c>
      <c r="I42">
        <v>-0.5</v>
      </c>
      <c r="J42">
        <v>-0.5</v>
      </c>
      <c r="K42">
        <v>-0.5</v>
      </c>
    </row>
    <row r="43" spans="1:11" x14ac:dyDescent="0.3">
      <c r="A43">
        <v>22</v>
      </c>
      <c r="B43">
        <v>-0.5</v>
      </c>
      <c r="C43">
        <v>-0.5</v>
      </c>
      <c r="D43">
        <v>-0.5</v>
      </c>
      <c r="E43">
        <v>-0.5</v>
      </c>
      <c r="F43">
        <v>-0.5</v>
      </c>
      <c r="G43">
        <v>-0.5</v>
      </c>
      <c r="H43">
        <v>-0.5</v>
      </c>
      <c r="I43">
        <v>-0.5</v>
      </c>
      <c r="J43">
        <v>-0.5</v>
      </c>
      <c r="K43">
        <v>-0.5</v>
      </c>
    </row>
    <row r="44" spans="1:11" x14ac:dyDescent="0.3">
      <c r="A44">
        <v>23</v>
      </c>
      <c r="B44">
        <v>-0.5</v>
      </c>
      <c r="C44">
        <v>-0.5</v>
      </c>
      <c r="D44">
        <v>-0.5</v>
      </c>
      <c r="E44">
        <v>-0.5</v>
      </c>
      <c r="F44">
        <v>-0.5</v>
      </c>
      <c r="G44">
        <v>-0.5</v>
      </c>
      <c r="H44">
        <v>-0.5</v>
      </c>
      <c r="I44">
        <v>-0.5</v>
      </c>
      <c r="J44">
        <v>-0.5</v>
      </c>
      <c r="K44">
        <v>-0.5</v>
      </c>
    </row>
    <row r="45" spans="1:11" x14ac:dyDescent="0.3">
      <c r="A45">
        <v>24</v>
      </c>
      <c r="B45">
        <v>-0.5</v>
      </c>
      <c r="C45">
        <v>-0.5</v>
      </c>
      <c r="D45">
        <v>-0.5</v>
      </c>
      <c r="E45">
        <v>-0.5</v>
      </c>
      <c r="F45">
        <v>-0.5</v>
      </c>
      <c r="G45">
        <v>-0.5</v>
      </c>
      <c r="H45">
        <v>-0.5</v>
      </c>
      <c r="I45">
        <v>-0.5</v>
      </c>
      <c r="J45">
        <v>-0.5</v>
      </c>
      <c r="K45">
        <v>-0.5</v>
      </c>
    </row>
    <row r="46" spans="1:11" x14ac:dyDescent="0.3">
      <c r="A46">
        <v>25</v>
      </c>
      <c r="B46">
        <v>-0.5</v>
      </c>
      <c r="C46">
        <v>-0.5</v>
      </c>
      <c r="D46">
        <v>-0.5</v>
      </c>
      <c r="E46">
        <v>-0.5</v>
      </c>
      <c r="F46">
        <v>-0.5</v>
      </c>
      <c r="G46">
        <v>-0.5</v>
      </c>
      <c r="H46">
        <v>-0.5</v>
      </c>
      <c r="I46">
        <v>-0.5</v>
      </c>
      <c r="J46">
        <v>-0.5</v>
      </c>
      <c r="K46">
        <v>-0.5</v>
      </c>
    </row>
    <row r="47" spans="1:11" x14ac:dyDescent="0.3">
      <c r="A47">
        <v>26</v>
      </c>
      <c r="B47">
        <v>-0.5</v>
      </c>
      <c r="C47">
        <v>-0.5</v>
      </c>
      <c r="D47">
        <v>-0.5</v>
      </c>
      <c r="E47">
        <v>-0.5</v>
      </c>
      <c r="F47">
        <v>-0.5</v>
      </c>
      <c r="G47">
        <v>-0.5</v>
      </c>
      <c r="H47">
        <v>-0.5</v>
      </c>
      <c r="I47">
        <v>-0.5</v>
      </c>
      <c r="J47">
        <v>-0.5</v>
      </c>
      <c r="K47">
        <v>-0.5</v>
      </c>
    </row>
    <row r="48" spans="1:11" x14ac:dyDescent="0.3">
      <c r="A48">
        <v>27</v>
      </c>
      <c r="B48">
        <v>-0.5</v>
      </c>
      <c r="C48">
        <v>-0.5</v>
      </c>
      <c r="D48">
        <v>-0.5</v>
      </c>
      <c r="E48">
        <v>-0.5</v>
      </c>
      <c r="F48">
        <v>-0.5</v>
      </c>
      <c r="G48">
        <v>-0.5</v>
      </c>
      <c r="H48">
        <v>-0.5</v>
      </c>
      <c r="I48">
        <v>-0.5</v>
      </c>
      <c r="J48">
        <v>-0.5</v>
      </c>
      <c r="K48">
        <v>-0.5</v>
      </c>
    </row>
    <row r="49" spans="1:11" x14ac:dyDescent="0.3">
      <c r="A49">
        <v>28</v>
      </c>
      <c r="B49">
        <v>-0.5</v>
      </c>
      <c r="C49">
        <v>-0.5</v>
      </c>
      <c r="D49">
        <v>-0.5</v>
      </c>
      <c r="E49">
        <v>-0.5</v>
      </c>
      <c r="F49">
        <v>-0.5</v>
      </c>
      <c r="G49">
        <v>-0.5</v>
      </c>
      <c r="H49">
        <v>-0.5</v>
      </c>
      <c r="I49">
        <v>-0.5</v>
      </c>
      <c r="J49">
        <v>-0.5</v>
      </c>
      <c r="K49">
        <v>-0.5</v>
      </c>
    </row>
    <row r="50" spans="1:11" x14ac:dyDescent="0.3">
      <c r="A50">
        <v>29</v>
      </c>
      <c r="B50">
        <v>-0.5</v>
      </c>
      <c r="C50">
        <v>-0.5</v>
      </c>
      <c r="D50">
        <v>-0.5</v>
      </c>
      <c r="E50">
        <v>-0.5</v>
      </c>
      <c r="F50">
        <v>-0.5</v>
      </c>
      <c r="G50">
        <v>-0.5</v>
      </c>
      <c r="H50">
        <v>-0.5</v>
      </c>
      <c r="I50">
        <v>-0.5</v>
      </c>
      <c r="J50">
        <v>-0.5</v>
      </c>
      <c r="K50">
        <v>-0.5</v>
      </c>
    </row>
    <row r="51" spans="1:11" x14ac:dyDescent="0.3">
      <c r="A51">
        <v>30</v>
      </c>
      <c r="B51">
        <v>-0.5</v>
      </c>
      <c r="C51">
        <v>-0.5</v>
      </c>
      <c r="D51">
        <v>-0.5</v>
      </c>
      <c r="E51">
        <v>-0.5</v>
      </c>
      <c r="F51">
        <v>-0.5</v>
      </c>
      <c r="G51">
        <v>-0.5</v>
      </c>
      <c r="H51">
        <v>-0.5</v>
      </c>
      <c r="I51">
        <v>-0.5</v>
      </c>
      <c r="J51">
        <v>-0.5</v>
      </c>
      <c r="K51">
        <v>-0.5</v>
      </c>
    </row>
    <row r="52" spans="1:11" x14ac:dyDescent="0.3">
      <c r="A52">
        <v>31</v>
      </c>
      <c r="B52">
        <v>-0.5</v>
      </c>
      <c r="C52">
        <v>-0.5</v>
      </c>
      <c r="D52">
        <v>-0.5</v>
      </c>
      <c r="E52">
        <v>-0.5</v>
      </c>
      <c r="F52">
        <v>-0.5</v>
      </c>
      <c r="G52">
        <v>-0.5</v>
      </c>
      <c r="H52">
        <v>-0.5</v>
      </c>
      <c r="I52">
        <v>-0.5</v>
      </c>
      <c r="J52">
        <v>-0.5</v>
      </c>
      <c r="K52">
        <v>-0.5</v>
      </c>
    </row>
    <row r="53" spans="1:11" x14ac:dyDescent="0.3">
      <c r="A53" s="500" t="s">
        <v>127</v>
      </c>
      <c r="B53" s="500"/>
      <c r="C53" s="500"/>
      <c r="D53" s="500"/>
      <c r="E53" s="500"/>
      <c r="F53" s="500"/>
      <c r="G53" s="500"/>
      <c r="H53" s="500"/>
      <c r="I53" s="500"/>
      <c r="J53" s="500"/>
      <c r="K53" s="500"/>
    </row>
    <row r="54" spans="1:11" x14ac:dyDescent="0.3">
      <c r="A54" t="s">
        <v>7</v>
      </c>
      <c r="B54">
        <v>1</v>
      </c>
      <c r="C54">
        <v>2</v>
      </c>
      <c r="D54">
        <v>3</v>
      </c>
      <c r="E54">
        <v>4</v>
      </c>
      <c r="F54">
        <v>5</v>
      </c>
      <c r="G54">
        <v>6</v>
      </c>
      <c r="H54">
        <v>7</v>
      </c>
      <c r="I54">
        <v>8</v>
      </c>
      <c r="J54">
        <v>9</v>
      </c>
      <c r="K54">
        <v>10</v>
      </c>
    </row>
    <row r="55" spans="1:11" x14ac:dyDescent="0.3">
      <c r="A55">
        <v>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 x14ac:dyDescent="0.3">
      <c r="A56">
        <v>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 x14ac:dyDescent="0.3">
      <c r="A57">
        <v>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 x14ac:dyDescent="0.3">
      <c r="A58">
        <v>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 x14ac:dyDescent="0.3">
      <c r="A59">
        <v>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3">
      <c r="A60">
        <v>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 x14ac:dyDescent="0.3">
      <c r="A61">
        <v>10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 x14ac:dyDescent="0.3">
      <c r="A62">
        <v>11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x14ac:dyDescent="0.3">
      <c r="A63">
        <v>12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 x14ac:dyDescent="0.3">
      <c r="A64">
        <v>13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 x14ac:dyDescent="0.3">
      <c r="A65">
        <v>14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 x14ac:dyDescent="0.3">
      <c r="A66">
        <v>15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 x14ac:dyDescent="0.3">
      <c r="A67">
        <v>16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 x14ac:dyDescent="0.3">
      <c r="A68">
        <v>17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 x14ac:dyDescent="0.3">
      <c r="A69">
        <v>18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 x14ac:dyDescent="0.3">
      <c r="A70">
        <v>19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 x14ac:dyDescent="0.3">
      <c r="A71">
        <v>20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 x14ac:dyDescent="0.3">
      <c r="A72">
        <v>21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 x14ac:dyDescent="0.3">
      <c r="A73">
        <v>22</v>
      </c>
      <c r="B73">
        <f>IF(B21=Stand!B21,Stand!B73,Hit!B73)</f>
        <v>0</v>
      </c>
      <c r="C73">
        <f>IF(C21=Stand!C21,Stand!C73,Hit!C73)</f>
        <v>0</v>
      </c>
      <c r="D73">
        <f>IF(D21=Stand!D21,Stand!D73,Hit!D73)</f>
        <v>0</v>
      </c>
      <c r="E73">
        <f>IF(E21=Stand!E21,Stand!E73,Hit!E73)</f>
        <v>0</v>
      </c>
      <c r="F73">
        <f>IF(F21=Stand!F21,Stand!F73,Hit!F73)</f>
        <v>0</v>
      </c>
      <c r="G73">
        <f>IF(G21=Stand!G21,Stand!G73,Hit!G73)</f>
        <v>0</v>
      </c>
      <c r="H73">
        <f>IF(H21=Stand!H21,Stand!H73,Hit!H73)</f>
        <v>0</v>
      </c>
      <c r="I73">
        <f>IF(I21=Stand!I21,Stand!I73,Hit!I73)</f>
        <v>0</v>
      </c>
      <c r="J73">
        <f>IF(J21=Stand!J21,Stand!J73,Hit!J73)</f>
        <v>0</v>
      </c>
      <c r="K73">
        <f>IF(K21=Stand!K21,Stand!K73,Hit!K73)</f>
        <v>0</v>
      </c>
    </row>
    <row r="74" spans="1:11" x14ac:dyDescent="0.3">
      <c r="A74">
        <v>23</v>
      </c>
      <c r="B74">
        <f>IF(B22=Stand!B22,Stand!B74,Hit!B74)</f>
        <v>0</v>
      </c>
      <c r="C74">
        <f>IF(C22=Stand!C22,Stand!C74,Hit!C74)</f>
        <v>0</v>
      </c>
      <c r="D74">
        <f>IF(D22=Stand!D22,Stand!D74,Hit!D74)</f>
        <v>0</v>
      </c>
      <c r="E74">
        <f>IF(E22=Stand!E22,Stand!E74,Hit!E74)</f>
        <v>0</v>
      </c>
      <c r="F74">
        <f>IF(F22=Stand!F22,Stand!F74,Hit!F74)</f>
        <v>0</v>
      </c>
      <c r="G74">
        <f>IF(G22=Stand!G22,Stand!G74,Hit!G74)</f>
        <v>0</v>
      </c>
      <c r="H74">
        <f>IF(H22=Stand!H22,Stand!H74,Hit!H74)</f>
        <v>0</v>
      </c>
      <c r="I74">
        <f>IF(I22=Stand!I22,Stand!I74,Hit!I74)</f>
        <v>0</v>
      </c>
      <c r="J74">
        <f>IF(J22=Stand!J22,Stand!J74,Hit!J74)</f>
        <v>0</v>
      </c>
      <c r="K74">
        <f>IF(K22=Stand!K22,Stand!K74,Hit!K74)</f>
        <v>0</v>
      </c>
    </row>
    <row r="75" spans="1:11" x14ac:dyDescent="0.3">
      <c r="A75">
        <v>24</v>
      </c>
      <c r="B75">
        <f>IF(B23=Stand!B23,Stand!B75,Hit!B75)</f>
        <v>0</v>
      </c>
      <c r="C75">
        <f>IF(C23=Stand!C23,Stand!C75,Hit!C75)</f>
        <v>0</v>
      </c>
      <c r="D75">
        <f>IF(D23=Stand!D23,Stand!D75,Hit!D75)</f>
        <v>0</v>
      </c>
      <c r="E75">
        <f>IF(E23=Stand!E23,Stand!E75,Hit!E75)</f>
        <v>0</v>
      </c>
      <c r="F75">
        <f>IF(F23=Stand!F23,Stand!F75,Hit!F75)</f>
        <v>0</v>
      </c>
      <c r="G75">
        <f>IF(G23=Stand!G23,Stand!G75,Hit!G75)</f>
        <v>0</v>
      </c>
      <c r="H75">
        <f>IF(H23=Stand!H23,Stand!H75,Hit!H75)</f>
        <v>0</v>
      </c>
      <c r="I75">
        <f>IF(I23=Stand!I23,Stand!I75,Hit!I75)</f>
        <v>0</v>
      </c>
      <c r="J75">
        <f>IF(J23=Stand!J23,Stand!J75,Hit!J75)</f>
        <v>0</v>
      </c>
      <c r="K75">
        <f>IF(K23=Stand!K23,Stand!K75,Hit!K75)</f>
        <v>0</v>
      </c>
    </row>
    <row r="76" spans="1:11" x14ac:dyDescent="0.3">
      <c r="A76">
        <v>25</v>
      </c>
      <c r="B76">
        <f>IF(B24=Stand!B24,Stand!B76,Hit!B76)</f>
        <v>0</v>
      </c>
      <c r="C76">
        <f>IF(C24=Stand!C24,Stand!C76,Hit!C76)</f>
        <v>0</v>
      </c>
      <c r="D76">
        <f>IF(D24=Stand!D24,Stand!D76,Hit!D76)</f>
        <v>0</v>
      </c>
      <c r="E76">
        <f>IF(E24=Stand!E24,Stand!E76,Hit!E76)</f>
        <v>0</v>
      </c>
      <c r="F76">
        <f>IF(F24=Stand!F24,Stand!F76,Hit!F76)</f>
        <v>0</v>
      </c>
      <c r="G76">
        <f>IF(G24=Stand!G24,Stand!G76,Hit!G76)</f>
        <v>0</v>
      </c>
      <c r="H76">
        <f>IF(H24=Stand!H24,Stand!H76,Hit!H76)</f>
        <v>0</v>
      </c>
      <c r="I76">
        <f>IF(I24=Stand!I24,Stand!I76,Hit!I76)</f>
        <v>0</v>
      </c>
      <c r="J76">
        <f>IF(J24=Stand!J24,Stand!J76,Hit!J76)</f>
        <v>0</v>
      </c>
      <c r="K76">
        <f>IF(K24=Stand!K24,Stand!K76,Hit!K76)</f>
        <v>0</v>
      </c>
    </row>
    <row r="77" spans="1:11" x14ac:dyDescent="0.3">
      <c r="A77">
        <v>26</v>
      </c>
      <c r="B77">
        <f>IF(B25=Stand!B25,Stand!B77,Hit!B77)</f>
        <v>0</v>
      </c>
      <c r="C77">
        <f>IF(C25=Stand!C25,Stand!C77,Hit!C77)</f>
        <v>0</v>
      </c>
      <c r="D77">
        <f>IF(D25=Stand!D25,Stand!D77,Hit!D77)</f>
        <v>0</v>
      </c>
      <c r="E77">
        <f>IF(E25=Stand!E25,Stand!E77,Hit!E77)</f>
        <v>0</v>
      </c>
      <c r="F77">
        <f>IF(F25=Stand!F25,Stand!F77,Hit!F77)</f>
        <v>0</v>
      </c>
      <c r="G77">
        <f>IF(G25=Stand!G25,Stand!G77,Hit!G77)</f>
        <v>0</v>
      </c>
      <c r="H77">
        <f>IF(H25=Stand!H25,Stand!H77,Hit!H77)</f>
        <v>0</v>
      </c>
      <c r="I77">
        <f>IF(I25=Stand!I25,Stand!I77,Hit!I77)</f>
        <v>0</v>
      </c>
      <c r="J77">
        <f>IF(J25=Stand!J25,Stand!J77,Hit!J77)</f>
        <v>0</v>
      </c>
      <c r="K77">
        <f>IF(K25=Stand!K25,Stand!K77,Hit!K77)</f>
        <v>0</v>
      </c>
    </row>
    <row r="78" spans="1:11" x14ac:dyDescent="0.3">
      <c r="A78">
        <v>27</v>
      </c>
      <c r="B78">
        <f>IF(B26=Stand!B26,Stand!B78,Hit!B78)</f>
        <v>0</v>
      </c>
      <c r="C78">
        <f>IF(C26=Stand!C26,Stand!C78,Hit!C78)</f>
        <v>0</v>
      </c>
      <c r="D78">
        <f>IF(D26=Stand!D26,Stand!D78,Hit!D78)</f>
        <v>0</v>
      </c>
      <c r="E78">
        <f>IF(E26=Stand!E26,Stand!E78,Hit!E78)</f>
        <v>0</v>
      </c>
      <c r="F78">
        <f>IF(F26=Stand!F26,Stand!F78,Hit!F78)</f>
        <v>0</v>
      </c>
      <c r="G78">
        <f>IF(G26=Stand!G26,Stand!G78,Hit!G78)</f>
        <v>0</v>
      </c>
      <c r="H78">
        <f>IF(H26=Stand!H26,Stand!H78,Hit!H78)</f>
        <v>0</v>
      </c>
      <c r="I78">
        <f>IF(I26=Stand!I26,Stand!I78,Hit!I78)</f>
        <v>0</v>
      </c>
      <c r="J78">
        <f>IF(J26=Stand!J26,Stand!J78,Hit!J78)</f>
        <v>0</v>
      </c>
      <c r="K78">
        <f>IF(K26=Stand!K26,Stand!K78,Hit!K78)</f>
        <v>0</v>
      </c>
    </row>
    <row r="79" spans="1:11" x14ac:dyDescent="0.3">
      <c r="A79">
        <v>28</v>
      </c>
      <c r="B79">
        <f>IF(B27=Stand!B27,Stand!B79,Hit!B79)</f>
        <v>0</v>
      </c>
      <c r="C79">
        <f>IF(C27=Stand!C27,Stand!C79,Hit!C79)</f>
        <v>0</v>
      </c>
      <c r="D79">
        <f>IF(D27=Stand!D27,Stand!D79,Hit!D79)</f>
        <v>0</v>
      </c>
      <c r="E79">
        <f>IF(E27=Stand!E27,Stand!E79,Hit!E79)</f>
        <v>0</v>
      </c>
      <c r="F79">
        <f>IF(F27=Stand!F27,Stand!F79,Hit!F79)</f>
        <v>0</v>
      </c>
      <c r="G79">
        <f>IF(G27=Stand!G27,Stand!G79,Hit!G79)</f>
        <v>0</v>
      </c>
      <c r="H79">
        <f>IF(H27=Stand!H27,Stand!H79,Hit!H79)</f>
        <v>0</v>
      </c>
      <c r="I79">
        <f>IF(I27=Stand!I27,Stand!I79,Hit!I79)</f>
        <v>0</v>
      </c>
      <c r="J79">
        <f>IF(J27=Stand!J27,Stand!J79,Hit!J79)</f>
        <v>0</v>
      </c>
      <c r="K79">
        <f>IF(K27=Stand!K27,Stand!K79,Hit!K79)</f>
        <v>0</v>
      </c>
    </row>
    <row r="80" spans="1:11" x14ac:dyDescent="0.3">
      <c r="A80">
        <v>29</v>
      </c>
      <c r="B80">
        <f>IF(B28=Stand!B28,Stand!B80,Hit!B80)</f>
        <v>0</v>
      </c>
      <c r="C80">
        <f>IF(C28=Stand!C28,Stand!C80,Hit!C80)</f>
        <v>0</v>
      </c>
      <c r="D80">
        <f>IF(D28=Stand!D28,Stand!D80,Hit!D80)</f>
        <v>0</v>
      </c>
      <c r="E80">
        <f>IF(E28=Stand!E28,Stand!E80,Hit!E80)</f>
        <v>0</v>
      </c>
      <c r="F80">
        <f>IF(F28=Stand!F28,Stand!F80,Hit!F80)</f>
        <v>0</v>
      </c>
      <c r="G80">
        <f>IF(G28=Stand!G28,Stand!G80,Hit!G80)</f>
        <v>0</v>
      </c>
      <c r="H80">
        <f>IF(H28=Stand!H28,Stand!H80,Hit!H80)</f>
        <v>0</v>
      </c>
      <c r="I80">
        <f>IF(I28=Stand!I28,Stand!I80,Hit!I80)</f>
        <v>0</v>
      </c>
      <c r="J80">
        <f>IF(J28=Stand!J28,Stand!J80,Hit!J80)</f>
        <v>0</v>
      </c>
      <c r="K80">
        <f>IF(K28=Stand!K28,Stand!K80,Hit!K80)</f>
        <v>0</v>
      </c>
    </row>
    <row r="81" spans="1:11" x14ac:dyDescent="0.3">
      <c r="A81">
        <v>30</v>
      </c>
      <c r="B81">
        <f>IF(B29=Stand!B29,Stand!B81,Hit!B81)</f>
        <v>0</v>
      </c>
      <c r="C81">
        <f>IF(C29=Stand!C29,Stand!C81,Hit!C81)</f>
        <v>0</v>
      </c>
      <c r="D81">
        <f>IF(D29=Stand!D29,Stand!D81,Hit!D81)</f>
        <v>0</v>
      </c>
      <c r="E81">
        <f>IF(E29=Stand!E29,Stand!E81,Hit!E81)</f>
        <v>0</v>
      </c>
      <c r="F81">
        <f>IF(F29=Stand!F29,Stand!F81,Hit!F81)</f>
        <v>0</v>
      </c>
      <c r="G81">
        <f>IF(G29=Stand!G29,Stand!G81,Hit!G81)</f>
        <v>0</v>
      </c>
      <c r="H81">
        <f>IF(H29=Stand!H29,Stand!H81,Hit!H81)</f>
        <v>0</v>
      </c>
      <c r="I81">
        <f>IF(I29=Stand!I29,Stand!I81,Hit!I81)</f>
        <v>0</v>
      </c>
      <c r="J81">
        <f>IF(J29=Stand!J29,Stand!J81,Hit!J81)</f>
        <v>0</v>
      </c>
      <c r="K81">
        <f>IF(K29=Stand!K29,Stand!K81,Hit!K81)</f>
        <v>0</v>
      </c>
    </row>
    <row r="82" spans="1:11" x14ac:dyDescent="0.3">
      <c r="A82">
        <v>31</v>
      </c>
      <c r="B82">
        <f>IF(B30=Stand!B30,Stand!B82,Hit!B82)</f>
        <v>0</v>
      </c>
      <c r="C82">
        <f>IF(C30=Stand!C30,Stand!C82,Hit!C82)</f>
        <v>0</v>
      </c>
      <c r="D82">
        <f>IF(D30=Stand!D30,Stand!D82,Hit!D82)</f>
        <v>0</v>
      </c>
      <c r="E82">
        <f>IF(E30=Stand!E30,Stand!E82,Hit!E82)</f>
        <v>0</v>
      </c>
      <c r="F82">
        <f>IF(F30=Stand!F30,Stand!F82,Hit!F82)</f>
        <v>0</v>
      </c>
      <c r="G82">
        <f>IF(G30=Stand!G30,Stand!G82,Hit!G82)</f>
        <v>0</v>
      </c>
      <c r="H82">
        <f>IF(H30=Stand!H30,Stand!H82,Hit!H82)</f>
        <v>0</v>
      </c>
      <c r="I82">
        <f>IF(I30=Stand!I30,Stand!I82,Hit!I82)</f>
        <v>0</v>
      </c>
      <c r="J82">
        <f>IF(J30=Stand!J30,Stand!J82,Hit!J82)</f>
        <v>0</v>
      </c>
      <c r="K82">
        <f>IF(K30=Stand!K30,Stand!K82,Hit!K82)</f>
        <v>0</v>
      </c>
    </row>
    <row r="84" spans="1:11" x14ac:dyDescent="0.3">
      <c r="A84" t="s">
        <v>4</v>
      </c>
      <c r="B84">
        <v>1</v>
      </c>
      <c r="C84">
        <v>2</v>
      </c>
      <c r="D84">
        <v>3</v>
      </c>
      <c r="E84">
        <v>4</v>
      </c>
      <c r="F84">
        <v>5</v>
      </c>
      <c r="G84">
        <v>6</v>
      </c>
      <c r="H84">
        <v>7</v>
      </c>
      <c r="I84">
        <v>8</v>
      </c>
      <c r="J84">
        <v>9</v>
      </c>
      <c r="K84">
        <v>10</v>
      </c>
    </row>
    <row r="85" spans="1:11" x14ac:dyDescent="0.3">
      <c r="A85">
        <v>12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 x14ac:dyDescent="0.3">
      <c r="A86">
        <v>13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 x14ac:dyDescent="0.3">
      <c r="A87">
        <v>14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 x14ac:dyDescent="0.3">
      <c r="A88">
        <v>15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 x14ac:dyDescent="0.3">
      <c r="A89">
        <v>16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 x14ac:dyDescent="0.3">
      <c r="A90">
        <v>17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 x14ac:dyDescent="0.3">
      <c r="A91">
        <v>18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 x14ac:dyDescent="0.3">
      <c r="A92">
        <v>19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 x14ac:dyDescent="0.3">
      <c r="A93">
        <v>20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 x14ac:dyDescent="0.3">
      <c r="A94">
        <v>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 x14ac:dyDescent="0.3">
      <c r="A95">
        <v>22</v>
      </c>
      <c r="B95">
        <f>B63</f>
        <v>0</v>
      </c>
      <c r="C95">
        <f t="shared" ref="C95:K95" si="0">C63</f>
        <v>0</v>
      </c>
      <c r="D95">
        <f t="shared" si="0"/>
        <v>0</v>
      </c>
      <c r="E95">
        <f t="shared" si="0"/>
        <v>0</v>
      </c>
      <c r="F95">
        <f t="shared" si="0"/>
        <v>0</v>
      </c>
      <c r="G95">
        <f t="shared" si="0"/>
        <v>0</v>
      </c>
      <c r="H95">
        <f t="shared" si="0"/>
        <v>0</v>
      </c>
      <c r="I95">
        <f t="shared" si="0"/>
        <v>0</v>
      </c>
      <c r="J95">
        <f t="shared" si="0"/>
        <v>0</v>
      </c>
      <c r="K95">
        <f t="shared" si="0"/>
        <v>0</v>
      </c>
    </row>
    <row r="96" spans="1:11" x14ac:dyDescent="0.3">
      <c r="A96">
        <v>23</v>
      </c>
      <c r="B96">
        <f t="shared" ref="B96:K104" si="1">B64</f>
        <v>0</v>
      </c>
      <c r="C96">
        <f t="shared" si="1"/>
        <v>0</v>
      </c>
      <c r="D96">
        <f t="shared" si="1"/>
        <v>0</v>
      </c>
      <c r="E96">
        <f t="shared" si="1"/>
        <v>0</v>
      </c>
      <c r="F96">
        <f t="shared" si="1"/>
        <v>0</v>
      </c>
      <c r="G96">
        <f t="shared" si="1"/>
        <v>0</v>
      </c>
      <c r="H96">
        <f t="shared" si="1"/>
        <v>0</v>
      </c>
      <c r="I96">
        <f t="shared" si="1"/>
        <v>0</v>
      </c>
      <c r="J96">
        <f t="shared" si="1"/>
        <v>0</v>
      </c>
      <c r="K96">
        <f t="shared" si="1"/>
        <v>0</v>
      </c>
    </row>
    <row r="97" spans="1:11" x14ac:dyDescent="0.3">
      <c r="A97">
        <v>24</v>
      </c>
      <c r="B97">
        <f t="shared" si="1"/>
        <v>0</v>
      </c>
      <c r="C97">
        <f t="shared" si="1"/>
        <v>0</v>
      </c>
      <c r="D97">
        <f t="shared" si="1"/>
        <v>0</v>
      </c>
      <c r="E97">
        <f t="shared" si="1"/>
        <v>0</v>
      </c>
      <c r="F97">
        <f t="shared" si="1"/>
        <v>0</v>
      </c>
      <c r="G97">
        <f t="shared" si="1"/>
        <v>0</v>
      </c>
      <c r="H97">
        <f t="shared" si="1"/>
        <v>0</v>
      </c>
      <c r="I97">
        <f t="shared" si="1"/>
        <v>0</v>
      </c>
      <c r="J97">
        <f t="shared" si="1"/>
        <v>0</v>
      </c>
      <c r="K97">
        <f t="shared" si="1"/>
        <v>0</v>
      </c>
    </row>
    <row r="98" spans="1:11" x14ac:dyDescent="0.3">
      <c r="A98">
        <v>25</v>
      </c>
      <c r="B98">
        <f t="shared" si="1"/>
        <v>0</v>
      </c>
      <c r="C98">
        <f t="shared" si="1"/>
        <v>0</v>
      </c>
      <c r="D98">
        <f t="shared" si="1"/>
        <v>0</v>
      </c>
      <c r="E98">
        <f t="shared" si="1"/>
        <v>0</v>
      </c>
      <c r="F98">
        <f t="shared" si="1"/>
        <v>0</v>
      </c>
      <c r="G98">
        <f t="shared" si="1"/>
        <v>0</v>
      </c>
      <c r="H98">
        <f t="shared" si="1"/>
        <v>0</v>
      </c>
      <c r="I98">
        <f t="shared" si="1"/>
        <v>0</v>
      </c>
      <c r="J98">
        <f t="shared" si="1"/>
        <v>0</v>
      </c>
      <c r="K98">
        <f t="shared" si="1"/>
        <v>0</v>
      </c>
    </row>
    <row r="99" spans="1:11" x14ac:dyDescent="0.3">
      <c r="A99">
        <v>26</v>
      </c>
      <c r="B99">
        <f t="shared" si="1"/>
        <v>0</v>
      </c>
      <c r="C99">
        <f t="shared" si="1"/>
        <v>0</v>
      </c>
      <c r="D99">
        <f t="shared" si="1"/>
        <v>0</v>
      </c>
      <c r="E99">
        <f t="shared" si="1"/>
        <v>0</v>
      </c>
      <c r="F99">
        <f t="shared" si="1"/>
        <v>0</v>
      </c>
      <c r="G99">
        <f t="shared" si="1"/>
        <v>0</v>
      </c>
      <c r="H99">
        <f t="shared" si="1"/>
        <v>0</v>
      </c>
      <c r="I99">
        <f t="shared" si="1"/>
        <v>0</v>
      </c>
      <c r="J99">
        <f t="shared" si="1"/>
        <v>0</v>
      </c>
      <c r="K99">
        <f t="shared" si="1"/>
        <v>0</v>
      </c>
    </row>
    <row r="100" spans="1:11" x14ac:dyDescent="0.3">
      <c r="A100">
        <v>27</v>
      </c>
      <c r="B100">
        <f t="shared" si="1"/>
        <v>0</v>
      </c>
      <c r="C100">
        <f t="shared" si="1"/>
        <v>0</v>
      </c>
      <c r="D100">
        <f t="shared" si="1"/>
        <v>0</v>
      </c>
      <c r="E100">
        <f t="shared" si="1"/>
        <v>0</v>
      </c>
      <c r="F100">
        <f t="shared" si="1"/>
        <v>0</v>
      </c>
      <c r="G100">
        <f t="shared" si="1"/>
        <v>0</v>
      </c>
      <c r="H100">
        <f t="shared" si="1"/>
        <v>0</v>
      </c>
      <c r="I100">
        <f t="shared" si="1"/>
        <v>0</v>
      </c>
      <c r="J100">
        <f t="shared" si="1"/>
        <v>0</v>
      </c>
      <c r="K100">
        <f t="shared" si="1"/>
        <v>0</v>
      </c>
    </row>
    <row r="101" spans="1:11" x14ac:dyDescent="0.3">
      <c r="A101">
        <v>28</v>
      </c>
      <c r="B101">
        <f t="shared" si="1"/>
        <v>0</v>
      </c>
      <c r="C101">
        <f t="shared" si="1"/>
        <v>0</v>
      </c>
      <c r="D101">
        <f t="shared" si="1"/>
        <v>0</v>
      </c>
      <c r="E101">
        <f t="shared" si="1"/>
        <v>0</v>
      </c>
      <c r="F101">
        <f t="shared" si="1"/>
        <v>0</v>
      </c>
      <c r="G101">
        <f t="shared" si="1"/>
        <v>0</v>
      </c>
      <c r="H101">
        <f t="shared" si="1"/>
        <v>0</v>
      </c>
      <c r="I101">
        <f t="shared" si="1"/>
        <v>0</v>
      </c>
      <c r="J101">
        <f t="shared" si="1"/>
        <v>0</v>
      </c>
      <c r="K101">
        <f t="shared" si="1"/>
        <v>0</v>
      </c>
    </row>
    <row r="102" spans="1:11" x14ac:dyDescent="0.3">
      <c r="A102">
        <v>29</v>
      </c>
      <c r="B102">
        <f t="shared" si="1"/>
        <v>0</v>
      </c>
      <c r="C102">
        <f t="shared" si="1"/>
        <v>0</v>
      </c>
      <c r="D102">
        <f t="shared" si="1"/>
        <v>0</v>
      </c>
      <c r="E102">
        <f t="shared" si="1"/>
        <v>0</v>
      </c>
      <c r="F102">
        <f t="shared" si="1"/>
        <v>0</v>
      </c>
      <c r="G102">
        <f t="shared" si="1"/>
        <v>0</v>
      </c>
      <c r="H102">
        <f t="shared" si="1"/>
        <v>0</v>
      </c>
      <c r="I102">
        <f t="shared" si="1"/>
        <v>0</v>
      </c>
      <c r="J102">
        <f t="shared" si="1"/>
        <v>0</v>
      </c>
      <c r="K102">
        <f t="shared" si="1"/>
        <v>0</v>
      </c>
    </row>
    <row r="103" spans="1:11" x14ac:dyDescent="0.3">
      <c r="A103">
        <v>30</v>
      </c>
      <c r="B103">
        <f t="shared" si="1"/>
        <v>0</v>
      </c>
      <c r="C103">
        <f t="shared" si="1"/>
        <v>0</v>
      </c>
      <c r="D103">
        <f t="shared" si="1"/>
        <v>0</v>
      </c>
      <c r="E103">
        <f t="shared" si="1"/>
        <v>0</v>
      </c>
      <c r="F103">
        <f t="shared" si="1"/>
        <v>0</v>
      </c>
      <c r="G103">
        <f t="shared" si="1"/>
        <v>0</v>
      </c>
      <c r="H103">
        <f t="shared" si="1"/>
        <v>0</v>
      </c>
      <c r="I103">
        <f t="shared" si="1"/>
        <v>0</v>
      </c>
      <c r="J103">
        <f t="shared" si="1"/>
        <v>0</v>
      </c>
      <c r="K103">
        <f t="shared" si="1"/>
        <v>0</v>
      </c>
    </row>
    <row r="104" spans="1:11" x14ac:dyDescent="0.3">
      <c r="A104">
        <v>31</v>
      </c>
      <c r="B104">
        <f t="shared" si="1"/>
        <v>0</v>
      </c>
      <c r="C104">
        <f t="shared" si="1"/>
        <v>0</v>
      </c>
      <c r="D104">
        <f t="shared" si="1"/>
        <v>0</v>
      </c>
      <c r="E104">
        <f t="shared" si="1"/>
        <v>0</v>
      </c>
      <c r="F104">
        <f t="shared" si="1"/>
        <v>0</v>
      </c>
      <c r="G104">
        <f t="shared" si="1"/>
        <v>0</v>
      </c>
      <c r="H104">
        <f t="shared" si="1"/>
        <v>0</v>
      </c>
      <c r="I104">
        <f t="shared" si="1"/>
        <v>0</v>
      </c>
      <c r="J104">
        <f t="shared" si="1"/>
        <v>0</v>
      </c>
      <c r="K104">
        <f t="shared" si="1"/>
        <v>0</v>
      </c>
    </row>
    <row r="105" spans="1:11" x14ac:dyDescent="0.3">
      <c r="A105" s="500" t="s">
        <v>132</v>
      </c>
      <c r="B105" s="500"/>
      <c r="C105" s="500"/>
      <c r="D105" s="500"/>
      <c r="E105" s="500"/>
      <c r="F105" s="500"/>
      <c r="G105" s="500"/>
      <c r="H105" s="500"/>
      <c r="I105" s="500"/>
      <c r="J105" s="500"/>
      <c r="K105" s="500"/>
    </row>
    <row r="106" spans="1:11" x14ac:dyDescent="0.3">
      <c r="A106" t="s">
        <v>7</v>
      </c>
      <c r="B106">
        <v>1</v>
      </c>
      <c r="C106">
        <v>2</v>
      </c>
      <c r="D106">
        <v>3</v>
      </c>
      <c r="E106">
        <v>4</v>
      </c>
      <c r="F106">
        <v>5</v>
      </c>
      <c r="G106">
        <v>6</v>
      </c>
      <c r="H106">
        <v>7</v>
      </c>
      <c r="I106">
        <v>8</v>
      </c>
      <c r="J106">
        <v>9</v>
      </c>
      <c r="K106">
        <v>10</v>
      </c>
    </row>
    <row r="107" spans="1:11" x14ac:dyDescent="0.3">
      <c r="A107">
        <v>4</v>
      </c>
      <c r="B107">
        <v>-0.5</v>
      </c>
      <c r="C107">
        <v>-0.5</v>
      </c>
      <c r="D107">
        <v>-0.5</v>
      </c>
      <c r="E107">
        <v>-0.5</v>
      </c>
      <c r="F107">
        <v>-0.5</v>
      </c>
      <c r="G107">
        <v>-0.5</v>
      </c>
      <c r="H107">
        <v>-0.5</v>
      </c>
      <c r="I107">
        <v>-0.5</v>
      </c>
      <c r="J107">
        <v>-0.5</v>
      </c>
      <c r="K107">
        <v>-0.5</v>
      </c>
    </row>
    <row r="108" spans="1:11" x14ac:dyDescent="0.3">
      <c r="A108">
        <v>5</v>
      </c>
      <c r="B108">
        <v>-0.5</v>
      </c>
      <c r="C108">
        <v>-0.5</v>
      </c>
      <c r="D108">
        <v>-0.5</v>
      </c>
      <c r="E108">
        <v>-0.5</v>
      </c>
      <c r="F108">
        <v>-0.5</v>
      </c>
      <c r="G108">
        <v>-0.5</v>
      </c>
      <c r="H108">
        <v>-0.5</v>
      </c>
      <c r="I108">
        <v>-0.5</v>
      </c>
      <c r="J108">
        <v>-0.5</v>
      </c>
      <c r="K108">
        <v>-0.5</v>
      </c>
    </row>
    <row r="109" spans="1:11" x14ac:dyDescent="0.3">
      <c r="A109">
        <v>6</v>
      </c>
      <c r="B109">
        <v>-0.5</v>
      </c>
      <c r="C109">
        <v>-0.5</v>
      </c>
      <c r="D109">
        <v>-0.5</v>
      </c>
      <c r="E109">
        <v>-0.5</v>
      </c>
      <c r="F109">
        <v>-0.5</v>
      </c>
      <c r="G109">
        <v>-0.5</v>
      </c>
      <c r="H109">
        <v>-0.5</v>
      </c>
      <c r="I109">
        <v>-0.5</v>
      </c>
      <c r="J109">
        <v>-0.5</v>
      </c>
      <c r="K109">
        <v>-0.5</v>
      </c>
    </row>
    <row r="110" spans="1:11" x14ac:dyDescent="0.3">
      <c r="A110">
        <v>7</v>
      </c>
      <c r="B110">
        <v>-0.5</v>
      </c>
      <c r="C110">
        <v>-0.5</v>
      </c>
      <c r="D110">
        <v>-0.5</v>
      </c>
      <c r="E110">
        <v>-0.5</v>
      </c>
      <c r="F110">
        <v>-0.5</v>
      </c>
      <c r="G110">
        <v>-0.5</v>
      </c>
      <c r="H110">
        <v>-0.5</v>
      </c>
      <c r="I110">
        <v>-0.5</v>
      </c>
      <c r="J110">
        <v>-0.5</v>
      </c>
      <c r="K110">
        <v>-0.5</v>
      </c>
    </row>
    <row r="111" spans="1:11" x14ac:dyDescent="0.3">
      <c r="A111">
        <v>8</v>
      </c>
      <c r="B111">
        <v>-0.5</v>
      </c>
      <c r="C111">
        <v>-0.5</v>
      </c>
      <c r="D111">
        <v>-0.5</v>
      </c>
      <c r="E111">
        <v>-0.5</v>
      </c>
      <c r="F111">
        <v>-0.5</v>
      </c>
      <c r="G111">
        <v>-0.5</v>
      </c>
      <c r="H111">
        <v>-0.5</v>
      </c>
      <c r="I111">
        <v>-0.5</v>
      </c>
      <c r="J111">
        <v>-0.5</v>
      </c>
      <c r="K111">
        <v>-0.5</v>
      </c>
    </row>
    <row r="112" spans="1:11" x14ac:dyDescent="0.3">
      <c r="A112">
        <v>9</v>
      </c>
      <c r="B112">
        <v>-0.5</v>
      </c>
      <c r="C112">
        <v>-0.5</v>
      </c>
      <c r="D112">
        <v>-0.5</v>
      </c>
      <c r="E112">
        <v>-0.5</v>
      </c>
      <c r="F112">
        <v>-0.5</v>
      </c>
      <c r="G112">
        <v>-0.5</v>
      </c>
      <c r="H112">
        <v>-0.5</v>
      </c>
      <c r="I112">
        <v>-0.5</v>
      </c>
      <c r="J112">
        <v>-0.5</v>
      </c>
      <c r="K112">
        <v>-0.5</v>
      </c>
    </row>
    <row r="113" spans="1:11" x14ac:dyDescent="0.3">
      <c r="A113">
        <v>10</v>
      </c>
      <c r="B113">
        <v>-0.5</v>
      </c>
      <c r="C113">
        <v>-0.5</v>
      </c>
      <c r="D113">
        <v>-0.5</v>
      </c>
      <c r="E113">
        <v>-0.5</v>
      </c>
      <c r="F113">
        <v>-0.5</v>
      </c>
      <c r="G113">
        <v>-0.5</v>
      </c>
      <c r="H113">
        <v>-0.5</v>
      </c>
      <c r="I113">
        <v>-0.5</v>
      </c>
      <c r="J113">
        <v>-0.5</v>
      </c>
      <c r="K113">
        <v>-0.5</v>
      </c>
    </row>
    <row r="114" spans="1:11" x14ac:dyDescent="0.3">
      <c r="A114">
        <v>11</v>
      </c>
      <c r="B114">
        <v>-0.5</v>
      </c>
      <c r="C114">
        <v>-0.5</v>
      </c>
      <c r="D114">
        <v>-0.5</v>
      </c>
      <c r="E114">
        <v>-0.5</v>
      </c>
      <c r="F114">
        <v>-0.5</v>
      </c>
      <c r="G114">
        <v>-0.5</v>
      </c>
      <c r="H114">
        <v>-0.5</v>
      </c>
      <c r="I114">
        <v>-0.5</v>
      </c>
      <c r="J114">
        <v>-0.5</v>
      </c>
      <c r="K114">
        <v>-0.5</v>
      </c>
    </row>
    <row r="115" spans="1:11" x14ac:dyDescent="0.3">
      <c r="A115">
        <v>12</v>
      </c>
      <c r="B115">
        <v>-0.5</v>
      </c>
      <c r="C115">
        <v>-0.5</v>
      </c>
      <c r="D115">
        <v>-0.5</v>
      </c>
      <c r="E115">
        <v>-0.5</v>
      </c>
      <c r="F115">
        <v>-0.5</v>
      </c>
      <c r="G115">
        <v>-0.5</v>
      </c>
      <c r="H115">
        <v>-0.5</v>
      </c>
      <c r="I115">
        <v>-0.5</v>
      </c>
      <c r="J115">
        <v>-0.5</v>
      </c>
      <c r="K115">
        <v>-0.5</v>
      </c>
    </row>
    <row r="116" spans="1:11" x14ac:dyDescent="0.3">
      <c r="A116">
        <v>13</v>
      </c>
      <c r="B116">
        <v>-0.5</v>
      </c>
      <c r="C116">
        <v>-0.5</v>
      </c>
      <c r="D116">
        <v>-0.5</v>
      </c>
      <c r="E116">
        <v>-0.5</v>
      </c>
      <c r="F116">
        <v>-0.5</v>
      </c>
      <c r="G116">
        <v>-0.5</v>
      </c>
      <c r="H116">
        <v>-0.5</v>
      </c>
      <c r="I116">
        <v>-0.5</v>
      </c>
      <c r="J116">
        <v>-0.5</v>
      </c>
      <c r="K116">
        <v>-0.5</v>
      </c>
    </row>
    <row r="117" spans="1:11" x14ac:dyDescent="0.3">
      <c r="A117">
        <v>14</v>
      </c>
      <c r="B117">
        <v>-0.5</v>
      </c>
      <c r="C117">
        <v>-0.5</v>
      </c>
      <c r="D117">
        <v>-0.5</v>
      </c>
      <c r="E117">
        <v>-0.5</v>
      </c>
      <c r="F117">
        <v>-0.5</v>
      </c>
      <c r="G117">
        <v>-0.5</v>
      </c>
      <c r="H117">
        <v>-0.5</v>
      </c>
      <c r="I117">
        <v>-0.5</v>
      </c>
      <c r="J117">
        <v>-0.5</v>
      </c>
      <c r="K117">
        <v>-0.5</v>
      </c>
    </row>
    <row r="118" spans="1:11" x14ac:dyDescent="0.3">
      <c r="A118">
        <v>15</v>
      </c>
      <c r="B118">
        <v>-0.5</v>
      </c>
      <c r="C118">
        <v>-0.5</v>
      </c>
      <c r="D118">
        <v>-0.5</v>
      </c>
      <c r="E118">
        <v>-0.5</v>
      </c>
      <c r="F118">
        <v>-0.5</v>
      </c>
      <c r="G118">
        <v>-0.5</v>
      </c>
      <c r="H118">
        <v>-0.5</v>
      </c>
      <c r="I118">
        <v>-0.5</v>
      </c>
      <c r="J118">
        <v>-0.5</v>
      </c>
      <c r="K118">
        <v>-0.5</v>
      </c>
    </row>
    <row r="119" spans="1:11" x14ac:dyDescent="0.3">
      <c r="A119">
        <v>16</v>
      </c>
      <c r="B119">
        <v>-0.5</v>
      </c>
      <c r="C119">
        <v>-0.5</v>
      </c>
      <c r="D119">
        <v>-0.5</v>
      </c>
      <c r="E119">
        <v>-0.5</v>
      </c>
      <c r="F119">
        <v>-0.5</v>
      </c>
      <c r="G119">
        <v>-0.5</v>
      </c>
      <c r="H119">
        <v>-0.5</v>
      </c>
      <c r="I119">
        <v>-0.5</v>
      </c>
      <c r="J119">
        <v>-0.5</v>
      </c>
      <c r="K119">
        <v>-0.5</v>
      </c>
    </row>
    <row r="120" spans="1:11" x14ac:dyDescent="0.3">
      <c r="A120">
        <v>17</v>
      </c>
      <c r="B120">
        <v>-0.5</v>
      </c>
      <c r="C120">
        <v>-0.5</v>
      </c>
      <c r="D120">
        <v>-0.5</v>
      </c>
      <c r="E120">
        <v>-0.5</v>
      </c>
      <c r="F120">
        <v>-0.5</v>
      </c>
      <c r="G120">
        <v>-0.5</v>
      </c>
      <c r="H120">
        <v>-0.5</v>
      </c>
      <c r="I120">
        <v>-0.5</v>
      </c>
      <c r="J120">
        <v>-0.5</v>
      </c>
      <c r="K120">
        <v>-0.5</v>
      </c>
    </row>
    <row r="121" spans="1:11" x14ac:dyDescent="0.3">
      <c r="A121">
        <v>18</v>
      </c>
      <c r="B121">
        <v>-0.5</v>
      </c>
      <c r="C121">
        <v>-0.5</v>
      </c>
      <c r="D121">
        <v>-0.5</v>
      </c>
      <c r="E121">
        <v>-0.5</v>
      </c>
      <c r="F121">
        <v>-0.5</v>
      </c>
      <c r="G121">
        <v>-0.5</v>
      </c>
      <c r="H121">
        <v>-0.5</v>
      </c>
      <c r="I121">
        <v>-0.5</v>
      </c>
      <c r="J121">
        <v>-0.5</v>
      </c>
      <c r="K121">
        <v>-0.5</v>
      </c>
    </row>
    <row r="122" spans="1:11" x14ac:dyDescent="0.3">
      <c r="A122">
        <v>19</v>
      </c>
      <c r="B122">
        <v>-0.5</v>
      </c>
      <c r="C122">
        <v>-0.5</v>
      </c>
      <c r="D122">
        <v>-0.5</v>
      </c>
      <c r="E122">
        <v>-0.5</v>
      </c>
      <c r="F122">
        <v>-0.5</v>
      </c>
      <c r="G122">
        <v>-0.5</v>
      </c>
      <c r="H122">
        <v>-0.5</v>
      </c>
      <c r="I122">
        <v>-0.5</v>
      </c>
      <c r="J122">
        <v>-0.5</v>
      </c>
      <c r="K122">
        <v>-0.5</v>
      </c>
    </row>
    <row r="123" spans="1:11" x14ac:dyDescent="0.3">
      <c r="A123">
        <v>20</v>
      </c>
      <c r="B123">
        <v>-0.5</v>
      </c>
      <c r="C123">
        <v>-0.5</v>
      </c>
      <c r="D123">
        <v>-0.5</v>
      </c>
      <c r="E123">
        <v>-0.5</v>
      </c>
      <c r="F123">
        <v>-0.5</v>
      </c>
      <c r="G123">
        <v>-0.5</v>
      </c>
      <c r="H123">
        <v>-0.5</v>
      </c>
      <c r="I123">
        <v>-0.5</v>
      </c>
      <c r="J123">
        <v>-0.5</v>
      </c>
      <c r="K123">
        <v>-0.5</v>
      </c>
    </row>
    <row r="124" spans="1:11" x14ac:dyDescent="0.3">
      <c r="A124">
        <v>21</v>
      </c>
      <c r="B124">
        <v>-0.5</v>
      </c>
      <c r="C124">
        <v>-0.5</v>
      </c>
      <c r="D124">
        <v>-0.5</v>
      </c>
      <c r="E124">
        <v>-0.5</v>
      </c>
      <c r="F124">
        <v>-0.5</v>
      </c>
      <c r="G124">
        <v>-0.5</v>
      </c>
      <c r="H124">
        <v>-0.5</v>
      </c>
      <c r="I124">
        <v>-0.5</v>
      </c>
      <c r="J124">
        <v>-0.5</v>
      </c>
      <c r="K124">
        <v>-0.5</v>
      </c>
    </row>
    <row r="125" spans="1:11" x14ac:dyDescent="0.3">
      <c r="A125">
        <v>22</v>
      </c>
      <c r="B125">
        <v>-0.5</v>
      </c>
      <c r="C125">
        <v>-0.5</v>
      </c>
      <c r="D125">
        <v>-0.5</v>
      </c>
      <c r="E125">
        <v>-0.5</v>
      </c>
      <c r="F125">
        <v>-0.5</v>
      </c>
      <c r="G125">
        <v>-0.5</v>
      </c>
      <c r="H125">
        <v>-0.5</v>
      </c>
      <c r="I125">
        <v>-0.5</v>
      </c>
      <c r="J125">
        <v>-0.5</v>
      </c>
      <c r="K125">
        <v>-0.5</v>
      </c>
    </row>
    <row r="126" spans="1:11" x14ac:dyDescent="0.3">
      <c r="A126">
        <v>23</v>
      </c>
      <c r="B126">
        <v>-0.5</v>
      </c>
      <c r="C126">
        <v>-0.5</v>
      </c>
      <c r="D126">
        <v>-0.5</v>
      </c>
      <c r="E126">
        <v>-0.5</v>
      </c>
      <c r="F126">
        <v>-0.5</v>
      </c>
      <c r="G126">
        <v>-0.5</v>
      </c>
      <c r="H126">
        <v>-0.5</v>
      </c>
      <c r="I126">
        <v>-0.5</v>
      </c>
      <c r="J126">
        <v>-0.5</v>
      </c>
      <c r="K126">
        <v>-0.5</v>
      </c>
    </row>
    <row r="127" spans="1:11" x14ac:dyDescent="0.3">
      <c r="A127">
        <v>24</v>
      </c>
      <c r="B127">
        <v>-0.5</v>
      </c>
      <c r="C127">
        <v>-0.5</v>
      </c>
      <c r="D127">
        <v>-0.5</v>
      </c>
      <c r="E127">
        <v>-0.5</v>
      </c>
      <c r="F127">
        <v>-0.5</v>
      </c>
      <c r="G127">
        <v>-0.5</v>
      </c>
      <c r="H127">
        <v>-0.5</v>
      </c>
      <c r="I127">
        <v>-0.5</v>
      </c>
      <c r="J127">
        <v>-0.5</v>
      </c>
      <c r="K127">
        <v>-0.5</v>
      </c>
    </row>
    <row r="128" spans="1:11" x14ac:dyDescent="0.3">
      <c r="A128">
        <v>25</v>
      </c>
      <c r="B128">
        <v>-0.5</v>
      </c>
      <c r="C128">
        <v>-0.5</v>
      </c>
      <c r="D128">
        <v>-0.5</v>
      </c>
      <c r="E128">
        <v>-0.5</v>
      </c>
      <c r="F128">
        <v>-0.5</v>
      </c>
      <c r="G128">
        <v>-0.5</v>
      </c>
      <c r="H128">
        <v>-0.5</v>
      </c>
      <c r="I128">
        <v>-0.5</v>
      </c>
      <c r="J128">
        <v>-0.5</v>
      </c>
      <c r="K128">
        <v>-0.5</v>
      </c>
    </row>
    <row r="129" spans="1:11" x14ac:dyDescent="0.3">
      <c r="A129">
        <v>26</v>
      </c>
      <c r="B129">
        <v>-0.5</v>
      </c>
      <c r="C129">
        <v>-0.5</v>
      </c>
      <c r="D129">
        <v>-0.5</v>
      </c>
      <c r="E129">
        <v>-0.5</v>
      </c>
      <c r="F129">
        <v>-0.5</v>
      </c>
      <c r="G129">
        <v>-0.5</v>
      </c>
      <c r="H129">
        <v>-0.5</v>
      </c>
      <c r="I129">
        <v>-0.5</v>
      </c>
      <c r="J129">
        <v>-0.5</v>
      </c>
      <c r="K129">
        <v>-0.5</v>
      </c>
    </row>
    <row r="130" spans="1:11" x14ac:dyDescent="0.3">
      <c r="A130">
        <v>27</v>
      </c>
      <c r="B130">
        <v>-0.5</v>
      </c>
      <c r="C130">
        <v>-0.5</v>
      </c>
      <c r="D130">
        <v>-0.5</v>
      </c>
      <c r="E130">
        <v>-0.5</v>
      </c>
      <c r="F130">
        <v>-0.5</v>
      </c>
      <c r="G130">
        <v>-0.5</v>
      </c>
      <c r="H130">
        <v>-0.5</v>
      </c>
      <c r="I130">
        <v>-0.5</v>
      </c>
      <c r="J130">
        <v>-0.5</v>
      </c>
      <c r="K130">
        <v>-0.5</v>
      </c>
    </row>
    <row r="131" spans="1:11" x14ac:dyDescent="0.3">
      <c r="A131">
        <v>28</v>
      </c>
      <c r="B131">
        <v>-0.5</v>
      </c>
      <c r="C131">
        <v>-0.5</v>
      </c>
      <c r="D131">
        <v>-0.5</v>
      </c>
      <c r="E131">
        <v>-0.5</v>
      </c>
      <c r="F131">
        <v>-0.5</v>
      </c>
      <c r="G131">
        <v>-0.5</v>
      </c>
      <c r="H131">
        <v>-0.5</v>
      </c>
      <c r="I131">
        <v>-0.5</v>
      </c>
      <c r="J131">
        <v>-0.5</v>
      </c>
      <c r="K131">
        <v>-0.5</v>
      </c>
    </row>
    <row r="132" spans="1:11" x14ac:dyDescent="0.3">
      <c r="A132">
        <v>29</v>
      </c>
      <c r="B132">
        <v>-0.5</v>
      </c>
      <c r="C132">
        <v>-0.5</v>
      </c>
      <c r="D132">
        <v>-0.5</v>
      </c>
      <c r="E132">
        <v>-0.5</v>
      </c>
      <c r="F132">
        <v>-0.5</v>
      </c>
      <c r="G132">
        <v>-0.5</v>
      </c>
      <c r="H132">
        <v>-0.5</v>
      </c>
      <c r="I132">
        <v>-0.5</v>
      </c>
      <c r="J132">
        <v>-0.5</v>
      </c>
      <c r="K132">
        <v>-0.5</v>
      </c>
    </row>
    <row r="133" spans="1:11" x14ac:dyDescent="0.3">
      <c r="A133">
        <v>30</v>
      </c>
      <c r="B133">
        <v>-0.5</v>
      </c>
      <c r="C133">
        <v>-0.5</v>
      </c>
      <c r="D133">
        <v>-0.5</v>
      </c>
      <c r="E133">
        <v>-0.5</v>
      </c>
      <c r="F133">
        <v>-0.5</v>
      </c>
      <c r="G133">
        <v>-0.5</v>
      </c>
      <c r="H133">
        <v>-0.5</v>
      </c>
      <c r="I133">
        <v>-0.5</v>
      </c>
      <c r="J133">
        <v>-0.5</v>
      </c>
      <c r="K133">
        <v>-0.5</v>
      </c>
    </row>
    <row r="134" spans="1:11" x14ac:dyDescent="0.3">
      <c r="A134">
        <v>31</v>
      </c>
      <c r="B134">
        <v>-0.5</v>
      </c>
      <c r="C134">
        <v>-0.5</v>
      </c>
      <c r="D134">
        <v>-0.5</v>
      </c>
      <c r="E134">
        <v>-0.5</v>
      </c>
      <c r="F134">
        <v>-0.5</v>
      </c>
      <c r="G134">
        <v>-0.5</v>
      </c>
      <c r="H134">
        <v>-0.5</v>
      </c>
      <c r="I134">
        <v>-0.5</v>
      </c>
      <c r="J134">
        <v>-0.5</v>
      </c>
      <c r="K134">
        <v>-0.5</v>
      </c>
    </row>
    <row r="136" spans="1:11" x14ac:dyDescent="0.3">
      <c r="A136" t="s">
        <v>4</v>
      </c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</row>
    <row r="137" spans="1:11" x14ac:dyDescent="0.3">
      <c r="A137">
        <v>12</v>
      </c>
      <c r="B137">
        <v>-0.5</v>
      </c>
      <c r="C137">
        <v>-0.5</v>
      </c>
      <c r="D137">
        <v>-0.5</v>
      </c>
      <c r="E137">
        <v>-0.5</v>
      </c>
      <c r="F137">
        <v>-0.5</v>
      </c>
      <c r="G137">
        <v>-0.5</v>
      </c>
      <c r="H137">
        <v>-0.5</v>
      </c>
      <c r="I137">
        <v>-0.5</v>
      </c>
      <c r="J137">
        <v>-0.5</v>
      </c>
      <c r="K137">
        <v>-0.5</v>
      </c>
    </row>
    <row r="138" spans="1:11" x14ac:dyDescent="0.3">
      <c r="A138">
        <v>13</v>
      </c>
      <c r="B138">
        <v>-0.5</v>
      </c>
      <c r="C138">
        <v>-0.5</v>
      </c>
      <c r="D138">
        <v>-0.5</v>
      </c>
      <c r="E138">
        <v>-0.5</v>
      </c>
      <c r="F138">
        <v>-0.5</v>
      </c>
      <c r="G138">
        <v>-0.5</v>
      </c>
      <c r="H138">
        <v>-0.5</v>
      </c>
      <c r="I138">
        <v>-0.5</v>
      </c>
      <c r="J138">
        <v>-0.5</v>
      </c>
      <c r="K138">
        <v>-0.5</v>
      </c>
    </row>
    <row r="139" spans="1:11" x14ac:dyDescent="0.3">
      <c r="A139">
        <v>14</v>
      </c>
      <c r="B139">
        <v>-0.5</v>
      </c>
      <c r="C139">
        <v>-0.5</v>
      </c>
      <c r="D139">
        <v>-0.5</v>
      </c>
      <c r="E139">
        <v>-0.5</v>
      </c>
      <c r="F139">
        <v>-0.5</v>
      </c>
      <c r="G139">
        <v>-0.5</v>
      </c>
      <c r="H139">
        <v>-0.5</v>
      </c>
      <c r="I139">
        <v>-0.5</v>
      </c>
      <c r="J139">
        <v>-0.5</v>
      </c>
      <c r="K139">
        <v>-0.5</v>
      </c>
    </row>
    <row r="140" spans="1:11" x14ac:dyDescent="0.3">
      <c r="A140">
        <v>15</v>
      </c>
      <c r="B140">
        <v>-0.5</v>
      </c>
      <c r="C140">
        <v>-0.5</v>
      </c>
      <c r="D140">
        <v>-0.5</v>
      </c>
      <c r="E140">
        <v>-0.5</v>
      </c>
      <c r="F140">
        <v>-0.5</v>
      </c>
      <c r="G140">
        <v>-0.5</v>
      </c>
      <c r="H140">
        <v>-0.5</v>
      </c>
      <c r="I140">
        <v>-0.5</v>
      </c>
      <c r="J140">
        <v>-0.5</v>
      </c>
      <c r="K140">
        <v>-0.5</v>
      </c>
    </row>
    <row r="141" spans="1:11" x14ac:dyDescent="0.3">
      <c r="A141">
        <v>16</v>
      </c>
      <c r="B141">
        <v>-0.5</v>
      </c>
      <c r="C141">
        <v>-0.5</v>
      </c>
      <c r="D141">
        <v>-0.5</v>
      </c>
      <c r="E141">
        <v>-0.5</v>
      </c>
      <c r="F141">
        <v>-0.5</v>
      </c>
      <c r="G141">
        <v>-0.5</v>
      </c>
      <c r="H141">
        <v>-0.5</v>
      </c>
      <c r="I141">
        <v>-0.5</v>
      </c>
      <c r="J141">
        <v>-0.5</v>
      </c>
      <c r="K141">
        <v>-0.5</v>
      </c>
    </row>
    <row r="142" spans="1:11" x14ac:dyDescent="0.3">
      <c r="A142">
        <v>17</v>
      </c>
      <c r="B142">
        <v>-0.5</v>
      </c>
      <c r="C142">
        <v>-0.5</v>
      </c>
      <c r="D142">
        <v>-0.5</v>
      </c>
      <c r="E142">
        <v>-0.5</v>
      </c>
      <c r="F142">
        <v>-0.5</v>
      </c>
      <c r="G142">
        <v>-0.5</v>
      </c>
      <c r="H142">
        <v>-0.5</v>
      </c>
      <c r="I142">
        <v>-0.5</v>
      </c>
      <c r="J142">
        <v>-0.5</v>
      </c>
      <c r="K142">
        <v>-0.5</v>
      </c>
    </row>
    <row r="143" spans="1:11" x14ac:dyDescent="0.3">
      <c r="A143">
        <v>18</v>
      </c>
      <c r="B143">
        <v>-0.5</v>
      </c>
      <c r="C143">
        <v>-0.5</v>
      </c>
      <c r="D143">
        <v>-0.5</v>
      </c>
      <c r="E143">
        <v>-0.5</v>
      </c>
      <c r="F143">
        <v>-0.5</v>
      </c>
      <c r="G143">
        <v>-0.5</v>
      </c>
      <c r="H143">
        <v>-0.5</v>
      </c>
      <c r="I143">
        <v>-0.5</v>
      </c>
      <c r="J143">
        <v>-0.5</v>
      </c>
      <c r="K143">
        <v>-0.5</v>
      </c>
    </row>
    <row r="144" spans="1:11" x14ac:dyDescent="0.3">
      <c r="A144">
        <v>19</v>
      </c>
      <c r="B144">
        <v>-0.5</v>
      </c>
      <c r="C144">
        <v>-0.5</v>
      </c>
      <c r="D144">
        <v>-0.5</v>
      </c>
      <c r="E144">
        <v>-0.5</v>
      </c>
      <c r="F144">
        <v>-0.5</v>
      </c>
      <c r="G144">
        <v>-0.5</v>
      </c>
      <c r="H144">
        <v>-0.5</v>
      </c>
      <c r="I144">
        <v>-0.5</v>
      </c>
      <c r="J144">
        <v>-0.5</v>
      </c>
      <c r="K144">
        <v>-0.5</v>
      </c>
    </row>
    <row r="145" spans="1:11" x14ac:dyDescent="0.3">
      <c r="A145">
        <v>20</v>
      </c>
      <c r="B145">
        <v>-0.5</v>
      </c>
      <c r="C145">
        <v>-0.5</v>
      </c>
      <c r="D145">
        <v>-0.5</v>
      </c>
      <c r="E145">
        <v>-0.5</v>
      </c>
      <c r="F145">
        <v>-0.5</v>
      </c>
      <c r="G145">
        <v>-0.5</v>
      </c>
      <c r="H145">
        <v>-0.5</v>
      </c>
      <c r="I145">
        <v>-0.5</v>
      </c>
      <c r="J145">
        <v>-0.5</v>
      </c>
      <c r="K145">
        <v>-0.5</v>
      </c>
    </row>
    <row r="146" spans="1:11" x14ac:dyDescent="0.3">
      <c r="A146">
        <v>21</v>
      </c>
      <c r="B146">
        <v>-0.5</v>
      </c>
      <c r="C146">
        <v>-0.5</v>
      </c>
      <c r="D146">
        <v>-0.5</v>
      </c>
      <c r="E146">
        <v>-0.5</v>
      </c>
      <c r="F146">
        <v>-0.5</v>
      </c>
      <c r="G146">
        <v>-0.5</v>
      </c>
      <c r="H146">
        <v>-0.5</v>
      </c>
      <c r="I146">
        <v>-0.5</v>
      </c>
      <c r="J146">
        <v>-0.5</v>
      </c>
      <c r="K146">
        <v>-0.5</v>
      </c>
    </row>
    <row r="147" spans="1:11" x14ac:dyDescent="0.3">
      <c r="A147">
        <v>22</v>
      </c>
      <c r="B147">
        <v>-0.5</v>
      </c>
      <c r="C147">
        <v>-0.5</v>
      </c>
      <c r="D147">
        <v>-0.5</v>
      </c>
      <c r="E147">
        <v>-0.5</v>
      </c>
      <c r="F147">
        <v>-0.5</v>
      </c>
      <c r="G147">
        <v>-0.5</v>
      </c>
      <c r="H147">
        <v>-0.5</v>
      </c>
      <c r="I147">
        <v>-0.5</v>
      </c>
      <c r="J147">
        <v>-0.5</v>
      </c>
      <c r="K147">
        <v>-0.5</v>
      </c>
    </row>
    <row r="148" spans="1:11" x14ac:dyDescent="0.3">
      <c r="A148">
        <v>23</v>
      </c>
      <c r="B148">
        <v>-0.5</v>
      </c>
      <c r="C148">
        <v>-0.5</v>
      </c>
      <c r="D148">
        <v>-0.5</v>
      </c>
      <c r="E148">
        <v>-0.5</v>
      </c>
      <c r="F148">
        <v>-0.5</v>
      </c>
      <c r="G148">
        <v>-0.5</v>
      </c>
      <c r="H148">
        <v>-0.5</v>
      </c>
      <c r="I148">
        <v>-0.5</v>
      </c>
      <c r="J148">
        <v>-0.5</v>
      </c>
      <c r="K148">
        <v>-0.5</v>
      </c>
    </row>
    <row r="149" spans="1:11" x14ac:dyDescent="0.3">
      <c r="A149">
        <v>24</v>
      </c>
      <c r="B149">
        <v>-0.5</v>
      </c>
      <c r="C149">
        <v>-0.5</v>
      </c>
      <c r="D149">
        <v>-0.5</v>
      </c>
      <c r="E149">
        <v>-0.5</v>
      </c>
      <c r="F149">
        <v>-0.5</v>
      </c>
      <c r="G149">
        <v>-0.5</v>
      </c>
      <c r="H149">
        <v>-0.5</v>
      </c>
      <c r="I149">
        <v>-0.5</v>
      </c>
      <c r="J149">
        <v>-0.5</v>
      </c>
      <c r="K149">
        <v>-0.5</v>
      </c>
    </row>
    <row r="150" spans="1:11" x14ac:dyDescent="0.3">
      <c r="A150">
        <v>25</v>
      </c>
      <c r="B150">
        <v>-0.5</v>
      </c>
      <c r="C150">
        <v>-0.5</v>
      </c>
      <c r="D150">
        <v>-0.5</v>
      </c>
      <c r="E150">
        <v>-0.5</v>
      </c>
      <c r="F150">
        <v>-0.5</v>
      </c>
      <c r="G150">
        <v>-0.5</v>
      </c>
      <c r="H150">
        <v>-0.5</v>
      </c>
      <c r="I150">
        <v>-0.5</v>
      </c>
      <c r="J150">
        <v>-0.5</v>
      </c>
      <c r="K150">
        <v>-0.5</v>
      </c>
    </row>
    <row r="151" spans="1:11" x14ac:dyDescent="0.3">
      <c r="A151">
        <v>26</v>
      </c>
      <c r="B151">
        <v>-0.5</v>
      </c>
      <c r="C151">
        <v>-0.5</v>
      </c>
      <c r="D151">
        <v>-0.5</v>
      </c>
      <c r="E151">
        <v>-0.5</v>
      </c>
      <c r="F151">
        <v>-0.5</v>
      </c>
      <c r="G151">
        <v>-0.5</v>
      </c>
      <c r="H151">
        <v>-0.5</v>
      </c>
      <c r="I151">
        <v>-0.5</v>
      </c>
      <c r="J151">
        <v>-0.5</v>
      </c>
      <c r="K151">
        <v>-0.5</v>
      </c>
    </row>
    <row r="152" spans="1:11" x14ac:dyDescent="0.3">
      <c r="A152">
        <v>27</v>
      </c>
      <c r="B152">
        <v>-0.5</v>
      </c>
      <c r="C152">
        <v>-0.5</v>
      </c>
      <c r="D152">
        <v>-0.5</v>
      </c>
      <c r="E152">
        <v>-0.5</v>
      </c>
      <c r="F152">
        <v>-0.5</v>
      </c>
      <c r="G152">
        <v>-0.5</v>
      </c>
      <c r="H152">
        <v>-0.5</v>
      </c>
      <c r="I152">
        <v>-0.5</v>
      </c>
      <c r="J152">
        <v>-0.5</v>
      </c>
      <c r="K152">
        <v>-0.5</v>
      </c>
    </row>
    <row r="153" spans="1:11" x14ac:dyDescent="0.3">
      <c r="A153">
        <v>28</v>
      </c>
      <c r="B153">
        <v>-0.5</v>
      </c>
      <c r="C153">
        <v>-0.5</v>
      </c>
      <c r="D153">
        <v>-0.5</v>
      </c>
      <c r="E153">
        <v>-0.5</v>
      </c>
      <c r="F153">
        <v>-0.5</v>
      </c>
      <c r="G153">
        <v>-0.5</v>
      </c>
      <c r="H153">
        <v>-0.5</v>
      </c>
      <c r="I153">
        <v>-0.5</v>
      </c>
      <c r="J153">
        <v>-0.5</v>
      </c>
      <c r="K153">
        <v>-0.5</v>
      </c>
    </row>
    <row r="154" spans="1:11" x14ac:dyDescent="0.3">
      <c r="A154">
        <v>29</v>
      </c>
      <c r="B154">
        <v>-0.5</v>
      </c>
      <c r="C154">
        <v>-0.5</v>
      </c>
      <c r="D154">
        <v>-0.5</v>
      </c>
      <c r="E154">
        <v>-0.5</v>
      </c>
      <c r="F154">
        <v>-0.5</v>
      </c>
      <c r="G154">
        <v>-0.5</v>
      </c>
      <c r="H154">
        <v>-0.5</v>
      </c>
      <c r="I154">
        <v>-0.5</v>
      </c>
      <c r="J154">
        <v>-0.5</v>
      </c>
      <c r="K154">
        <v>-0.5</v>
      </c>
    </row>
    <row r="155" spans="1:11" x14ac:dyDescent="0.3">
      <c r="A155">
        <v>30</v>
      </c>
      <c r="B155">
        <v>-0.5</v>
      </c>
      <c r="C155">
        <v>-0.5</v>
      </c>
      <c r="D155">
        <v>-0.5</v>
      </c>
      <c r="E155">
        <v>-0.5</v>
      </c>
      <c r="F155">
        <v>-0.5</v>
      </c>
      <c r="G155">
        <v>-0.5</v>
      </c>
      <c r="H155">
        <v>-0.5</v>
      </c>
      <c r="I155">
        <v>-0.5</v>
      </c>
      <c r="J155">
        <v>-0.5</v>
      </c>
      <c r="K155">
        <v>-0.5</v>
      </c>
    </row>
    <row r="156" spans="1:11" x14ac:dyDescent="0.3">
      <c r="A156">
        <v>31</v>
      </c>
      <c r="B156">
        <v>-0.5</v>
      </c>
      <c r="C156">
        <v>-0.5</v>
      </c>
      <c r="D156">
        <v>-0.5</v>
      </c>
      <c r="E156">
        <v>-0.5</v>
      </c>
      <c r="F156">
        <v>-0.5</v>
      </c>
      <c r="G156">
        <v>-0.5</v>
      </c>
      <c r="H156">
        <v>-0.5</v>
      </c>
      <c r="I156">
        <v>-0.5</v>
      </c>
      <c r="J156">
        <v>-0.5</v>
      </c>
      <c r="K156">
        <v>-0.5</v>
      </c>
    </row>
  </sheetData>
  <sheetProtection sheet="1" objects="1" scenarios="1"/>
  <mergeCells count="3">
    <mergeCell ref="A53:K53"/>
    <mergeCell ref="A105:K105"/>
    <mergeCell ref="A1:U1"/>
  </mergeCells>
  <phoneticPr fontId="16" type="noConversion"/>
  <pageMargins left="0.7" right="0.7" top="0.75" bottom="0.75" header="0.3" footer="0.3"/>
  <pageSetup paperSize="9" orientation="landscape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X156"/>
  <sheetViews>
    <sheetView workbookViewId="0">
      <selection sqref="A1:X1"/>
    </sheetView>
  </sheetViews>
  <sheetFormatPr defaultColWidth="8.796875" defaultRowHeight="15.6" x14ac:dyDescent="0.3"/>
  <cols>
    <col min="12" max="12" width="4.796875" customWidth="1"/>
    <col min="13" max="13" width="4.69921875" customWidth="1"/>
    <col min="14" max="24" width="4" style="31" customWidth="1"/>
  </cols>
  <sheetData>
    <row r="1" spans="1:24" ht="25.8" x14ac:dyDescent="0.5">
      <c r="A1" s="575" t="s">
        <v>322</v>
      </c>
      <c r="B1" s="575"/>
      <c r="C1" s="575"/>
      <c r="D1" s="575"/>
      <c r="E1" s="575"/>
      <c r="F1" s="575"/>
      <c r="G1" s="575"/>
      <c r="H1" s="575"/>
      <c r="I1" s="575"/>
      <c r="J1" s="575"/>
      <c r="K1" s="575"/>
      <c r="L1" s="575"/>
      <c r="M1" s="575"/>
      <c r="N1" s="575"/>
      <c r="O1" s="575"/>
      <c r="P1" s="575"/>
      <c r="Q1" s="575"/>
      <c r="R1" s="575"/>
      <c r="S1" s="575"/>
      <c r="T1" s="575"/>
      <c r="U1" s="575"/>
      <c r="V1" s="575"/>
      <c r="W1" s="575"/>
      <c r="X1" s="575"/>
    </row>
    <row r="2" spans="1:24" x14ac:dyDescent="0.3">
      <c r="A2" t="s">
        <v>7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N2" s="31" t="s">
        <v>7</v>
      </c>
      <c r="O2" s="31">
        <v>1</v>
      </c>
      <c r="P2" s="31">
        <v>2</v>
      </c>
      <c r="Q2" s="31">
        <v>3</v>
      </c>
      <c r="R2" s="31">
        <v>4</v>
      </c>
      <c r="S2" s="31">
        <v>5</v>
      </c>
      <c r="T2" s="31">
        <v>6</v>
      </c>
      <c r="U2" s="31">
        <v>7</v>
      </c>
      <c r="V2" s="31">
        <v>8</v>
      </c>
      <c r="W2" s="31">
        <v>9</v>
      </c>
      <c r="X2" s="31">
        <v>10</v>
      </c>
    </row>
    <row r="3" spans="1:24" x14ac:dyDescent="0.3">
      <c r="A3">
        <v>4</v>
      </c>
      <c r="B3">
        <f>IF(AND(Rules!$B$9=Rules!$D$9,Rules!$B$8=Rules!$D$8),MAX(Hit!B3,Stand!B3,Double!B3,Surrender!B3),MAX(Hit!B3,Stand!B3,Double!B3))</f>
        <v>-0.38538530661686632</v>
      </c>
      <c r="C3">
        <f>IF(Rules!$B$8=Rules!$D$8,MAX(Hit!C3,Stand!C3,Double!C3,Surrender!C3),MAX(Hit!C3,Stand!C3,Double!C3))</f>
        <v>-0.11491332761892138</v>
      </c>
      <c r="D3">
        <f>IF(Rules!$B$8=Rules!$D$8,MAX(Hit!D3,Stand!D3,Double!D3,Surrender!D3),MAX(Hit!D3,Stand!D3,Double!D3))</f>
        <v>-8.261331429974432E-2</v>
      </c>
      <c r="E3">
        <f>IF(Rules!$B$8=Rules!$D$8,MAX(Hit!E3,Stand!E3,Double!E3,Surrender!E3),MAX(Hit!E3,Stand!E3,Double!E3))</f>
        <v>-4.9367420106916929E-2</v>
      </c>
      <c r="F3">
        <f>IF(Rules!$B$8=Rules!$D$8,MAX(Hit!F3,Stand!F3,Double!F3,Surrender!F3),MAX(Hit!F3,Stand!F3,Double!F3))</f>
        <v>-1.2379926519926553E-2</v>
      </c>
      <c r="G3">
        <f>IF(Rules!$B$8=Rules!$D$8,MAX(Hit!G3,Stand!G3,Double!G3,Surrender!G3),MAX(Hit!G3,Stand!G3,Double!G3))</f>
        <v>1.1130417280979743E-2</v>
      </c>
      <c r="H3">
        <f>IF(Rules!$B$8=Rules!$D$8,MAX(Hit!H3,Stand!H3,Double!H3,Surrender!H3),MAX(Hit!H3,Stand!H3,Double!H3))</f>
        <v>-8.8279201058463694E-2</v>
      </c>
      <c r="I3">
        <f>IF(Rules!$B$8=Rules!$D$8,MAX(Hit!I3,Stand!I3,Double!I3,Surrender!I3),MAX(Hit!I3,Stand!I3,Double!I3))</f>
        <v>-0.15933415266020512</v>
      </c>
      <c r="J3">
        <f>IF(Rules!$B$8=Rules!$D$8,MAX(Hit!J3,Stand!J3,Double!J3,Surrender!J3),MAX(Hit!J3,Stand!J3,Double!J3))</f>
        <v>-0.24066617915336552</v>
      </c>
      <c r="K3">
        <f>IF(Rules!$B$8=Rules!$D$8,MAX(Hit!K3,Stand!K3,Double!K3,Surrender!K3),MAX(Hit!K3,Stand!K3,Double!K3))</f>
        <v>-0.33509986436351102</v>
      </c>
      <c r="N3" s="31">
        <v>4</v>
      </c>
      <c r="O3" s="31" t="str">
        <f>IF(B3=Surrender!B3,"R",HSD!O3)</f>
        <v>H</v>
      </c>
      <c r="P3" s="31" t="str">
        <f>IF(C3=Surrender!C3,"R",HSD!P3)</f>
        <v>H</v>
      </c>
      <c r="Q3" s="31" t="str">
        <f>IF(D3=Surrender!D3,"R",HSD!Q3)</f>
        <v>H</v>
      </c>
      <c r="R3" s="31" t="str">
        <f>IF(E3=Surrender!E3,"R",HSD!R3)</f>
        <v>H</v>
      </c>
      <c r="S3" s="31" t="str">
        <f>IF(F3=Surrender!F3,"R",HSD!S3)</f>
        <v>H</v>
      </c>
      <c r="T3" s="31" t="str">
        <f>IF(G3=Surrender!G3,"R",HSD!T3)</f>
        <v>H</v>
      </c>
      <c r="U3" s="31" t="str">
        <f>IF(H3=Surrender!H3,"R",HSD!U3)</f>
        <v>H</v>
      </c>
      <c r="V3" s="31" t="str">
        <f>IF(I3=Surrender!I3,"R",HSD!V3)</f>
        <v>H</v>
      </c>
      <c r="W3" s="31" t="str">
        <f>IF(J3=Surrender!J3,"R",HSD!W3)</f>
        <v>H</v>
      </c>
      <c r="X3" s="31" t="str">
        <f>IF(K3=Surrender!K3,"R",HSD!X3)</f>
        <v>H</v>
      </c>
    </row>
    <row r="4" spans="1:24" x14ac:dyDescent="0.3">
      <c r="A4">
        <v>5</v>
      </c>
      <c r="B4">
        <f>IF(AND(Rules!$B$9=Rules!$D$9,Rules!$B$8=Rules!$D$8),MAX(Hit!B4,Stand!B4,Double!B4,Surrender!B4),MAX(Hit!B4,Stand!B4,Double!B4))</f>
        <v>-0.40632230211141918</v>
      </c>
      <c r="C4">
        <f>IF(Rules!$B$8=Rules!$D$8,MAX(Hit!C4,Stand!C4,Double!C4,Surrender!C4),MAX(Hit!C4,Stand!C4,Double!C4))</f>
        <v>-0.12821556706374751</v>
      </c>
      <c r="D4">
        <f>IF(Rules!$B$8=Rules!$D$8,MAX(Hit!D4,Stand!D4,Double!D4,Surrender!D4),MAX(Hit!D4,Stand!D4,Double!D4))</f>
        <v>-9.5310227261489827E-2</v>
      </c>
      <c r="E4">
        <f>IF(Rules!$B$8=Rules!$D$8,MAX(Hit!E4,Stand!E4,Double!E4,Surrender!E4),MAX(Hit!E4,Stand!E4,Double!E4))</f>
        <v>-6.1479464199694266E-2</v>
      </c>
      <c r="F4">
        <f>IF(Rules!$B$8=Rules!$D$8,MAX(Hit!F4,Stand!F4,Double!F4,Surrender!F4),MAX(Hit!F4,Stand!F4,Double!F4))</f>
        <v>-2.3978970391859797E-2</v>
      </c>
      <c r="G4">
        <f>IF(Rules!$B$8=Rules!$D$8,MAX(Hit!G4,Stand!G4,Double!G4,Surrender!G4),MAX(Hit!G4,Stand!G4,Double!G4))</f>
        <v>-1.1863378384402296E-3</v>
      </c>
      <c r="H4">
        <f>IF(Rules!$B$8=Rules!$D$8,MAX(Hit!H4,Stand!H4,Double!H4,Surrender!H4),MAX(Hit!H4,Stand!H4,Double!H4))</f>
        <v>-0.11944744188414852</v>
      </c>
      <c r="I4">
        <f>IF(Rules!$B$8=Rules!$D$8,MAX(Hit!I4,Stand!I4,Double!I4,Surrender!I4),MAX(Hit!I4,Stand!I4,Double!I4))</f>
        <v>-0.18809330390318521</v>
      </c>
      <c r="J4">
        <f>IF(Rules!$B$8=Rules!$D$8,MAX(Hit!J4,Stand!J4,Double!J4,Surrender!J4),MAX(Hit!J4,Stand!J4,Double!J4))</f>
        <v>-0.2666150533579591</v>
      </c>
      <c r="K4">
        <f>IF(Rules!$B$8=Rules!$D$8,MAX(Hit!K4,Stand!K4,Double!K4,Surrender!K4),MAX(Hit!K4,Stand!K4,Double!K4))</f>
        <v>-0.3577434525808979</v>
      </c>
      <c r="N4" s="31">
        <v>5</v>
      </c>
      <c r="O4" s="31" t="str">
        <f>IF(B4=Surrender!B4,"R",HSD!O4)</f>
        <v>H</v>
      </c>
      <c r="P4" s="31" t="str">
        <f>IF(C4=Surrender!C4,"R",HSD!P4)</f>
        <v>H</v>
      </c>
      <c r="Q4" s="31" t="str">
        <f>IF(D4=Surrender!D4,"R",HSD!Q4)</f>
        <v>H</v>
      </c>
      <c r="R4" s="31" t="str">
        <f>IF(E4=Surrender!E4,"R",HSD!R4)</f>
        <v>H</v>
      </c>
      <c r="S4" s="31" t="str">
        <f>IF(F4=Surrender!F4,"R",HSD!S4)</f>
        <v>H</v>
      </c>
      <c r="T4" s="31" t="str">
        <f>IF(G4=Surrender!G4,"R",HSD!T4)</f>
        <v>H</v>
      </c>
      <c r="U4" s="31" t="str">
        <f>IF(H4=Surrender!H4,"R",HSD!U4)</f>
        <v>H</v>
      </c>
      <c r="V4" s="31" t="str">
        <f>IF(I4=Surrender!I4,"R",HSD!V4)</f>
        <v>H</v>
      </c>
      <c r="W4" s="31" t="str">
        <f>IF(J4=Surrender!J4,"R",HSD!W4)</f>
        <v>H</v>
      </c>
      <c r="X4" s="31" t="str">
        <f>IF(K4=Surrender!K4,"R",HSD!X4)</f>
        <v>H</v>
      </c>
    </row>
    <row r="5" spans="1:24" x14ac:dyDescent="0.3">
      <c r="A5">
        <v>6</v>
      </c>
      <c r="B5">
        <f>IF(AND(Rules!$B$9=Rules!$D$9,Rules!$B$8=Rules!$D$8),MAX(Hit!B5,Stand!B5,Double!B5,Surrender!B5),MAX(Hit!B5,Stand!B5,Double!B5))</f>
        <v>-0.4196869034710109</v>
      </c>
      <c r="C5">
        <f>IF(Rules!$B$8=Rules!$D$8,MAX(Hit!C5,Stand!C5,Double!C5,Surrender!C5),MAX(Hit!C5,Stand!C5,Double!C5))</f>
        <v>-0.14075911746001996</v>
      </c>
      <c r="D5">
        <f>IF(Rules!$B$8=Rules!$D$8,MAX(Hit!D5,Stand!D5,Double!D5,Surrender!D5),MAX(Hit!D5,Stand!D5,Double!D5))</f>
        <v>-0.10729107800860832</v>
      </c>
      <c r="E5">
        <f>IF(Rules!$B$8=Rules!$D$8,MAX(Hit!E5,Stand!E5,Double!E5,Surrender!E5),MAX(Hit!E5,Stand!E5,Double!E5))</f>
        <v>-7.2917141926387333E-2</v>
      </c>
      <c r="F5">
        <f>IF(Rules!$B$8=Rules!$D$8,MAX(Hit!F5,Stand!F5,Double!F5,Surrender!F5),MAX(Hit!F5,Stand!F5,Double!F5))</f>
        <v>-3.4915973330102358E-2</v>
      </c>
      <c r="G5">
        <f>IF(Rules!$B$8=Rules!$D$8,MAX(Hit!G5,Stand!G5,Double!G5,Surrender!G5),MAX(Hit!G5,Stand!G5,Double!G5))</f>
        <v>-1.3005835529874346E-2</v>
      </c>
      <c r="H5">
        <f>IF(Rules!$B$8=Rules!$D$8,MAX(Hit!H5,Stand!H5,Double!H5,Surrender!H5),MAX(Hit!H5,Stand!H5,Double!H5))</f>
        <v>-0.15193270723669947</v>
      </c>
      <c r="I5">
        <f>IF(Rules!$B$8=Rules!$D$8,MAX(Hit!I5,Stand!I5,Double!I5,Surrender!I5),MAX(Hit!I5,Stand!I5,Double!I5))</f>
        <v>-0.21724188132078476</v>
      </c>
      <c r="J5">
        <f>IF(Rules!$B$8=Rules!$D$8,MAX(Hit!J5,Stand!J5,Double!J5,Surrender!J5),MAX(Hit!J5,Stand!J5,Double!J5))</f>
        <v>-0.29264070019772603</v>
      </c>
      <c r="K5">
        <f>IF(Rules!$B$8=Rules!$D$8,MAX(Hit!K5,Stand!K5,Double!K5,Surrender!K5),MAX(Hit!K5,Stand!K5,Double!K5))</f>
        <v>-0.38050766229289545</v>
      </c>
      <c r="N5" s="31">
        <v>6</v>
      </c>
      <c r="O5" s="31" t="str">
        <f>IF(B5=Surrender!B5,"R",HSD!O5)</f>
        <v>H</v>
      </c>
      <c r="P5" s="31" t="str">
        <f>IF(C5=Surrender!C5,"R",HSD!P5)</f>
        <v>H</v>
      </c>
      <c r="Q5" s="31" t="str">
        <f>IF(D5=Surrender!D5,"R",HSD!Q5)</f>
        <v>H</v>
      </c>
      <c r="R5" s="31" t="str">
        <f>IF(E5=Surrender!E5,"R",HSD!R5)</f>
        <v>H</v>
      </c>
      <c r="S5" s="31" t="str">
        <f>IF(F5=Surrender!F5,"R",HSD!S5)</f>
        <v>H</v>
      </c>
      <c r="T5" s="31" t="str">
        <f>IF(G5=Surrender!G5,"R",HSD!T5)</f>
        <v>H</v>
      </c>
      <c r="U5" s="31" t="str">
        <f>IF(H5=Surrender!H5,"R",HSD!U5)</f>
        <v>H</v>
      </c>
      <c r="V5" s="31" t="str">
        <f>IF(I5=Surrender!I5,"R",HSD!V5)</f>
        <v>H</v>
      </c>
      <c r="W5" s="31" t="str">
        <f>IF(J5=Surrender!J5,"R",HSD!W5)</f>
        <v>H</v>
      </c>
      <c r="X5" s="31" t="str">
        <f>IF(K5=Surrender!K5,"R",HSD!X5)</f>
        <v>H</v>
      </c>
    </row>
    <row r="6" spans="1:24" x14ac:dyDescent="0.3">
      <c r="A6">
        <v>7</v>
      </c>
      <c r="B6">
        <f>IF(AND(Rules!$B$9=Rules!$D$9,Rules!$B$8=Rules!$D$8),MAX(Hit!B6,Stand!B6,Double!B6,Surrender!B6),MAX(Hit!B6,Stand!B6,Double!B6))</f>
        <v>-0.39971038372569107</v>
      </c>
      <c r="C6">
        <f>IF(Rules!$B$8=Rules!$D$8,MAX(Hit!C6,Stand!C6,Double!C6,Surrender!C6),MAX(Hit!C6,Stand!C6,Double!C6))</f>
        <v>-0.10918342786661635</v>
      </c>
      <c r="D6">
        <f>IF(Rules!$B$8=Rules!$D$8,MAX(Hit!D6,Stand!D6,Double!D6,Surrender!D6),MAX(Hit!D6,Stand!D6,Double!D6))</f>
        <v>-7.6582981904463526E-2</v>
      </c>
      <c r="E6">
        <f>IF(Rules!$B$8=Rules!$D$8,MAX(Hit!E6,Stand!E6,Double!E6,Surrender!E6),MAX(Hit!E6,Stand!E6,Double!E6))</f>
        <v>-4.302179400434189E-2</v>
      </c>
      <c r="F6">
        <f>IF(Rules!$B$8=Rules!$D$8,MAX(Hit!F6,Stand!F6,Double!F6,Surrender!F6),MAX(Hit!F6,Stand!F6,Double!F6))</f>
        <v>-7.271360902941058E-3</v>
      </c>
      <c r="G6">
        <f>IF(Rules!$B$8=Rules!$D$8,MAX(Hit!G6,Stand!G6,Double!G6,Surrender!G6),MAX(Hit!G6,Stand!G6,Double!G6))</f>
        <v>2.9185342353860819E-2</v>
      </c>
      <c r="H6">
        <f>IF(Rules!$B$8=Rules!$D$8,MAX(Hit!H6,Stand!H6,Double!H6,Surrender!H6),MAX(Hit!H6,Stand!H6,Double!H6))</f>
        <v>-6.8807799580427792E-2</v>
      </c>
      <c r="I6">
        <f>IF(Rules!$B$8=Rules!$D$8,MAX(Hit!I6,Stand!I6,Double!I6,Surrender!I6),MAX(Hit!I6,Stand!I6,Double!I6))</f>
        <v>-0.21060476872434969</v>
      </c>
      <c r="J6">
        <f>IF(Rules!$B$8=Rules!$D$8,MAX(Hit!J6,Stand!J6,Double!J6,Surrender!J6),MAX(Hit!J6,Stand!J6,Double!J6))</f>
        <v>-0.28536544048687673</v>
      </c>
      <c r="K6">
        <f>IF(Rules!$B$8=Rules!$D$8,MAX(Hit!K6,Stand!K6,Double!K6,Surrender!K6),MAX(Hit!K6,Stand!K6,Double!K6))</f>
        <v>-0.36507789921394673</v>
      </c>
      <c r="N6" s="31">
        <v>7</v>
      </c>
      <c r="O6" s="31" t="str">
        <f>IF(B6=Surrender!B6,"R",HSD!O6)</f>
        <v>H</v>
      </c>
      <c r="P6" s="31" t="str">
        <f>IF(C6=Surrender!C6,"R",HSD!P6)</f>
        <v>H</v>
      </c>
      <c r="Q6" s="31" t="str">
        <f>IF(D6=Surrender!D6,"R",HSD!Q6)</f>
        <v>H</v>
      </c>
      <c r="R6" s="31" t="str">
        <f>IF(E6=Surrender!E6,"R",HSD!R6)</f>
        <v>H</v>
      </c>
      <c r="S6" s="31" t="str">
        <f>IF(F6=Surrender!F6,"R",HSD!S6)</f>
        <v>H</v>
      </c>
      <c r="T6" s="31" t="str">
        <f>IF(G6=Surrender!G6,"R",HSD!T6)</f>
        <v>H</v>
      </c>
      <c r="U6" s="31" t="str">
        <f>IF(H6=Surrender!H6,"R",HSD!U6)</f>
        <v>H</v>
      </c>
      <c r="V6" s="31" t="str">
        <f>IF(I6=Surrender!I6,"R",HSD!V6)</f>
        <v>H</v>
      </c>
      <c r="W6" s="31" t="str">
        <f>IF(J6=Surrender!J6,"R",HSD!W6)</f>
        <v>H</v>
      </c>
      <c r="X6" s="31" t="str">
        <f>IF(K6=Surrender!K6,"R",HSD!X6)</f>
        <v>H</v>
      </c>
    </row>
    <row r="7" spans="1:24" x14ac:dyDescent="0.3">
      <c r="A7">
        <v>8</v>
      </c>
      <c r="B7">
        <f>IF(AND(Rules!$B$9=Rules!$D$9,Rules!$B$8=Rules!$D$8),MAX(Hit!B7,Stand!B7,Double!B7,Surrender!B7),MAX(Hit!B7,Stand!B7,Double!B7))</f>
        <v>-0.33034033459070078</v>
      </c>
      <c r="C7">
        <f>IF(Rules!$B$8=Rules!$D$8,MAX(Hit!C7,Stand!C7,Double!C7,Surrender!C7),MAX(Hit!C7,Stand!C7,Double!C7))</f>
        <v>-2.1798188008805668E-2</v>
      </c>
      <c r="D7">
        <f>IF(Rules!$B$8=Rules!$D$8,MAX(Hit!D7,Stand!D7,Double!D7,Surrender!D7),MAX(Hit!D7,Stand!D7,Double!D7))</f>
        <v>8.0052625306547553E-3</v>
      </c>
      <c r="E7">
        <f>IF(Rules!$B$8=Rules!$D$8,MAX(Hit!E7,Stand!E7,Double!E7,Surrender!E7),MAX(Hit!E7,Stand!E7,Double!E7))</f>
        <v>3.8784473277208804E-2</v>
      </c>
      <c r="F7">
        <f>IF(Rules!$B$8=Rules!$D$8,MAX(Hit!F7,Stand!F7,Double!F7,Surrender!F7),MAX(Hit!F7,Stand!F7,Double!F7))</f>
        <v>7.0804635983033687E-2</v>
      </c>
      <c r="G7">
        <f>IF(Rules!$B$8=Rules!$D$8,MAX(Hit!G7,Stand!G7,Double!G7,Surrender!G7),MAX(Hit!G7,Stand!G7,Double!G7))</f>
        <v>0.11496015009622315</v>
      </c>
      <c r="H7">
        <f>IF(Rules!$B$8=Rules!$D$8,MAX(Hit!H7,Stand!H7,Double!H7,Surrender!H7),MAX(Hit!H7,Stand!H7,Double!H7))</f>
        <v>8.2207439363742862E-2</v>
      </c>
      <c r="I7">
        <f>IF(Rules!$B$8=Rules!$D$8,MAX(Hit!I7,Stand!I7,Double!I7,Surrender!I7),MAX(Hit!I7,Stand!I7,Double!I7))</f>
        <v>-5.9898275658656276E-2</v>
      </c>
      <c r="J7">
        <f>IF(Rules!$B$8=Rules!$D$8,MAX(Hit!J7,Stand!J7,Double!J7,Surrender!J7),MAX(Hit!J7,Stand!J7,Double!J7))</f>
        <v>-0.21018633199821768</v>
      </c>
      <c r="K7">
        <f>IF(Rules!$B$8=Rules!$D$8,MAX(Hit!K7,Stand!K7,Double!K7,Surrender!K7),MAX(Hit!K7,Stand!K7,Double!K7))</f>
        <v>-0.30177738614031369</v>
      </c>
      <c r="N7" s="31">
        <v>8</v>
      </c>
      <c r="O7" s="31" t="str">
        <f>IF(B7=Surrender!B7,"R",HSD!O7)</f>
        <v>H</v>
      </c>
      <c r="P7" s="31" t="str">
        <f>IF(C7=Surrender!C7,"R",HSD!P7)</f>
        <v>H</v>
      </c>
      <c r="Q7" s="31" t="str">
        <f>IF(D7=Surrender!D7,"R",HSD!Q7)</f>
        <v>H</v>
      </c>
      <c r="R7" s="31" t="str">
        <f>IF(E7=Surrender!E7,"R",HSD!R7)</f>
        <v>H</v>
      </c>
      <c r="S7" s="31" t="str">
        <f>IF(F7=Surrender!F7,"R",HSD!S7)</f>
        <v>H</v>
      </c>
      <c r="T7" s="31" t="str">
        <f>IF(G7=Surrender!G7,"R",HSD!T7)</f>
        <v>H</v>
      </c>
      <c r="U7" s="31" t="str">
        <f>IF(H7=Surrender!H7,"R",HSD!U7)</f>
        <v>H</v>
      </c>
      <c r="V7" s="31" t="str">
        <f>IF(I7=Surrender!I7,"R",HSD!V7)</f>
        <v>H</v>
      </c>
      <c r="W7" s="31" t="str">
        <f>IF(J7=Surrender!J7,"R",HSD!W7)</f>
        <v>H</v>
      </c>
      <c r="X7" s="31" t="str">
        <f>IF(K7=Surrender!K7,"R",HSD!X7)</f>
        <v>H</v>
      </c>
    </row>
    <row r="8" spans="1:24" x14ac:dyDescent="0.3">
      <c r="A8">
        <v>9</v>
      </c>
      <c r="B8">
        <f>IF(AND(Rules!$B$9=Rules!$D$9,Rules!$B$8=Rules!$D$8),MAX(Hit!B8,Stand!B8,Double!B8,Surrender!B8),MAX(Hit!B8,Stand!B8,Double!B8))</f>
        <v>-0.25192476177072082</v>
      </c>
      <c r="C8">
        <f>IF(Rules!$B$8=Rules!$D$8,MAX(Hit!C8,Stand!C8,Double!C8,Surrender!C8),MAX(Hit!C8,Stand!C8,Double!C8))</f>
        <v>7.4446037576340551E-2</v>
      </c>
      <c r="D8">
        <f>IF(Rules!$B$8=Rules!$D$8,MAX(Hit!D8,Stand!D8,Double!D8,Surrender!D8),MAX(Hit!D8,Stand!D8,Double!D8))</f>
        <v>0.12081635332999674</v>
      </c>
      <c r="E8">
        <f>IF(Rules!$B$8=Rules!$D$8,MAX(Hit!E8,Stand!E8,Double!E8,Surrender!E8),MAX(Hit!E8,Stand!E8,Double!E8))</f>
        <v>0.18194893405242163</v>
      </c>
      <c r="F8">
        <f>IF(Rules!$B$8=Rules!$D$8,MAX(Hit!F8,Stand!F8,Double!F8,Surrender!F8),MAX(Hit!F8,Stand!F8,Double!F8))</f>
        <v>0.2430572248730361</v>
      </c>
      <c r="G8">
        <f>IF(Rules!$B$8=Rules!$D$8,MAX(Hit!G8,Stand!G8,Double!G8,Surrender!G8),MAX(Hit!G8,Stand!G8,Double!G8))</f>
        <v>0.31705474570166675</v>
      </c>
      <c r="H8">
        <f>IF(Rules!$B$8=Rules!$D$8,MAX(Hit!H8,Stand!H8,Double!H8,Surrender!H8),MAX(Hit!H8,Stand!H8,Double!H8))</f>
        <v>0.17186785993695267</v>
      </c>
      <c r="I8">
        <f>IF(Rules!$B$8=Rules!$D$8,MAX(Hit!I8,Stand!I8,Double!I8,Surrender!I8),MAX(Hit!I8,Stand!I8,Double!I8))</f>
        <v>9.8376217435392543E-2</v>
      </c>
      <c r="J8">
        <f>IF(Rules!$B$8=Rules!$D$8,MAX(Hit!J8,Stand!J8,Double!J8,Surrender!J8),MAX(Hit!J8,Stand!J8,Double!J8))</f>
        <v>-5.2178053462651766E-2</v>
      </c>
      <c r="K8">
        <f>IF(Rules!$B$8=Rules!$D$8,MAX(Hit!K8,Stand!K8,Double!K8,Surrender!K8),MAX(Hit!K8,Stand!K8,Double!K8))</f>
        <v>-0.21343169035706566</v>
      </c>
      <c r="N8" s="31">
        <v>9</v>
      </c>
      <c r="O8" s="31" t="str">
        <f>IF(B8=Surrender!B8,"R",HSD!O8)</f>
        <v>H</v>
      </c>
      <c r="P8" s="31" t="str">
        <f>IF(C8=Surrender!C8,"R",HSD!P8)</f>
        <v>H</v>
      </c>
      <c r="Q8" s="31" t="str">
        <f>IF(D8=Surrender!D8,"R",HSD!Q8)</f>
        <v>D</v>
      </c>
      <c r="R8" s="31" t="str">
        <f>IF(E8=Surrender!E8,"R",HSD!R8)</f>
        <v>D</v>
      </c>
      <c r="S8" s="31" t="str">
        <f>IF(F8=Surrender!F8,"R",HSD!S8)</f>
        <v>D</v>
      </c>
      <c r="T8" s="31" t="str">
        <f>IF(G8=Surrender!G8,"R",HSD!T8)</f>
        <v>D</v>
      </c>
      <c r="U8" s="31" t="str">
        <f>IF(H8=Surrender!H8,"R",HSD!U8)</f>
        <v>H</v>
      </c>
      <c r="V8" s="31" t="str">
        <f>IF(I8=Surrender!I8,"R",HSD!V8)</f>
        <v>H</v>
      </c>
      <c r="W8" s="31" t="str">
        <f>IF(J8=Surrender!J8,"R",HSD!W8)</f>
        <v>H</v>
      </c>
      <c r="X8" s="31" t="str">
        <f>IF(K8=Surrender!K8,"R",HSD!X8)</f>
        <v>H</v>
      </c>
    </row>
    <row r="9" spans="1:24" x14ac:dyDescent="0.3">
      <c r="A9">
        <v>10</v>
      </c>
      <c r="B9">
        <f>IF(AND(Rules!$B$9=Rules!$D$9,Rules!$B$8=Rules!$D$8),MAX(Hit!B9,Stand!B9,Double!B9,Surrender!B9),MAX(Hit!B9,Stand!B9,Double!B9))</f>
        <v>-0.14666789263035868</v>
      </c>
      <c r="C9">
        <f>IF(Rules!$B$8=Rules!$D$8,MAX(Hit!C9,Stand!C9,Double!C9,Surrender!C9),MAX(Hit!C9,Stand!C9,Double!C9))</f>
        <v>0.35893941244229921</v>
      </c>
      <c r="D9">
        <f>IF(Rules!$B$8=Rules!$D$8,MAX(Hit!D9,Stand!D9,Double!D9,Surrender!D9),MAX(Hit!D9,Stand!D9,Double!D9))</f>
        <v>0.40932067017593943</v>
      </c>
      <c r="E9">
        <f>IF(Rules!$B$8=Rules!$D$8,MAX(Hit!E9,Stand!E9,Double!E9,Surrender!E9),MAX(Hit!E9,Stand!E9,Double!E9))</f>
        <v>0.46094024379435394</v>
      </c>
      <c r="F9">
        <f>IF(Rules!$B$8=Rules!$D$8,MAX(Hit!F9,Stand!F9,Double!F9,Surrender!F9),MAX(Hit!F9,Stand!F9,Double!F9))</f>
        <v>0.51251710900326763</v>
      </c>
      <c r="G9">
        <f>IF(Rules!$B$8=Rules!$D$8,MAX(Hit!G9,Stand!G9,Double!G9,Surrender!G9),MAX(Hit!G9,Stand!G9,Double!G9))</f>
        <v>0.57559016859776846</v>
      </c>
      <c r="H9">
        <f>IF(Rules!$B$8=Rules!$D$8,MAX(Hit!H9,Stand!H9,Double!H9,Surrender!H9),MAX(Hit!H9,Stand!H9,Double!H9))</f>
        <v>0.39241245528243768</v>
      </c>
      <c r="I9">
        <f>IF(Rules!$B$8=Rules!$D$8,MAX(Hit!I9,Stand!I9,Double!I9,Surrender!I9),MAX(Hit!I9,Stand!I9,Double!I9))</f>
        <v>0.28663571688628381</v>
      </c>
      <c r="J9">
        <f>IF(Rules!$B$8=Rules!$D$8,MAX(Hit!J9,Stand!J9,Double!J9,Surrender!J9),MAX(Hit!J9,Stand!J9,Double!J9))</f>
        <v>0.14432836838077101</v>
      </c>
      <c r="K9">
        <f>IF(Rules!$B$8=Rules!$D$8,MAX(Hit!K9,Stand!K9,Double!K9,Surrender!K9),MAX(Hit!K9,Stand!K9,Double!K9))</f>
        <v>-4.4990260383612951E-2</v>
      </c>
      <c r="N9" s="31">
        <v>10</v>
      </c>
      <c r="O9" s="31" t="str">
        <f>IF(B9=Surrender!B9,"R",HSD!O9)</f>
        <v>H</v>
      </c>
      <c r="P9" s="31" t="str">
        <f>IF(C9=Surrender!C9,"R",HSD!P9)</f>
        <v>D</v>
      </c>
      <c r="Q9" s="31" t="str">
        <f>IF(D9=Surrender!D9,"R",HSD!Q9)</f>
        <v>D</v>
      </c>
      <c r="R9" s="31" t="str">
        <f>IF(E9=Surrender!E9,"R",HSD!R9)</f>
        <v>D</v>
      </c>
      <c r="S9" s="31" t="str">
        <f>IF(F9=Surrender!F9,"R",HSD!S9)</f>
        <v>D</v>
      </c>
      <c r="T9" s="31" t="str">
        <f>IF(G9=Surrender!G9,"R",HSD!T9)</f>
        <v>D</v>
      </c>
      <c r="U9" s="31" t="str">
        <f>IF(H9=Surrender!H9,"R",HSD!U9)</f>
        <v>D</v>
      </c>
      <c r="V9" s="31" t="str">
        <f>IF(I9=Surrender!I9,"R",HSD!V9)</f>
        <v>D</v>
      </c>
      <c r="W9" s="31" t="str">
        <f>IF(J9=Surrender!J9,"R",HSD!W9)</f>
        <v>D</v>
      </c>
      <c r="X9" s="31" t="str">
        <f>IF(K9=Surrender!K9,"R",HSD!X9)</f>
        <v>H</v>
      </c>
    </row>
    <row r="10" spans="1:24" x14ac:dyDescent="0.3">
      <c r="A10">
        <v>11</v>
      </c>
      <c r="B10">
        <f>IF(AND(Rules!$B$9=Rules!$D$9,Rules!$B$8=Rules!$D$8),MAX(Hit!B10,Stand!B10,Double!B10,Surrender!B10),MAX(Hit!B10,Stand!B10,Double!B10))</f>
        <v>-4.1986836980868192E-2</v>
      </c>
      <c r="C10">
        <f>IF(Rules!$B$8=Rules!$D$8,MAX(Hit!C10,Stand!C10,Double!C10,Surrender!C10),MAX(Hit!C10,Stand!C10,Double!C10))</f>
        <v>0.47064092333946905</v>
      </c>
      <c r="D10">
        <f>IF(Rules!$B$8=Rules!$D$8,MAX(Hit!D10,Stand!D10,Double!D10,Surrender!D10),MAX(Hit!D10,Stand!D10,Double!D10))</f>
        <v>0.51779525312221697</v>
      </c>
      <c r="E10">
        <f>IF(Rules!$B$8=Rules!$D$8,MAX(Hit!E10,Stand!E10,Double!E10,Surrender!E10),MAX(Hit!E10,Stand!E10,Double!E10))</f>
        <v>0.56604055041797596</v>
      </c>
      <c r="F10">
        <f>IF(Rules!$B$8=Rules!$D$8,MAX(Hit!F10,Stand!F10,Double!F10,Surrender!F10),MAX(Hit!F10,Stand!F10,Double!F10))</f>
        <v>0.6146990179090277</v>
      </c>
      <c r="G10">
        <f>IF(Rules!$B$8=Rules!$D$8,MAX(Hit!G10,Stand!G10,Double!G10,Surrender!G10),MAX(Hit!G10,Stand!G10,Double!G10))</f>
        <v>0.66738009490756944</v>
      </c>
      <c r="H10">
        <f>IF(Rules!$B$8=Rules!$D$8,MAX(Hit!H10,Stand!H10,Double!H10,Surrender!H10),MAX(Hit!H10,Stand!H10,Double!H10))</f>
        <v>0.46288894886429077</v>
      </c>
      <c r="I10">
        <f>IF(Rules!$B$8=Rules!$D$8,MAX(Hit!I10,Stand!I10,Double!I10,Surrender!I10),MAX(Hit!I10,Stand!I10,Double!I10))</f>
        <v>0.35069259087031507</v>
      </c>
      <c r="J10">
        <f>IF(Rules!$B$8=Rules!$D$8,MAX(Hit!J10,Stand!J10,Double!J10,Surrender!J10),MAX(Hit!J10,Stand!J10,Double!J10))</f>
        <v>0.2277834231524547</v>
      </c>
      <c r="K10">
        <f>IF(Rules!$B$8=Rules!$D$8,MAX(Hit!K10,Stand!K10,Double!K10,Surrender!K10),MAX(Hit!K10,Stand!K10,Double!K10))</f>
        <v>5.9690795265877561E-2</v>
      </c>
      <c r="N10" s="31">
        <v>11</v>
      </c>
      <c r="O10" s="31" t="str">
        <f>IF(B10=Surrender!B10,"R",HSD!O10)</f>
        <v>H</v>
      </c>
      <c r="P10" s="31" t="str">
        <f>IF(C10=Surrender!C10,"R",HSD!P10)</f>
        <v>D</v>
      </c>
      <c r="Q10" s="31" t="str">
        <f>IF(D10=Surrender!D10,"R",HSD!Q10)</f>
        <v>D</v>
      </c>
      <c r="R10" s="31" t="str">
        <f>IF(E10=Surrender!E10,"R",HSD!R10)</f>
        <v>D</v>
      </c>
      <c r="S10" s="31" t="str">
        <f>IF(F10=Surrender!F10,"R",HSD!S10)</f>
        <v>D</v>
      </c>
      <c r="T10" s="31" t="str">
        <f>IF(G10=Surrender!G10,"R",HSD!T10)</f>
        <v>D</v>
      </c>
      <c r="U10" s="31" t="str">
        <f>IF(H10=Surrender!H10,"R",HSD!U10)</f>
        <v>D</v>
      </c>
      <c r="V10" s="31" t="str">
        <f>IF(I10=Surrender!I10,"R",HSD!V10)</f>
        <v>D</v>
      </c>
      <c r="W10" s="31" t="str">
        <f>IF(J10=Surrender!J10,"R",HSD!W10)</f>
        <v>D</v>
      </c>
      <c r="X10" s="31" t="str">
        <f>IF(K10=Surrender!K10,"R",HSD!X10)</f>
        <v>H</v>
      </c>
    </row>
    <row r="11" spans="1:24" x14ac:dyDescent="0.3">
      <c r="A11">
        <v>12</v>
      </c>
      <c r="B11">
        <f>IF(AND(Rules!$B$9=Rules!$D$9,Rules!$B$8=Rules!$D$8),MAX(Hit!B11,Stand!B11,Double!B11,Surrender!B11),MAX(Hit!B11,Stand!B11,Double!B11))</f>
        <v>-0.4656605837768395</v>
      </c>
      <c r="C11">
        <f>IF(Rules!$B$8=Rules!$D$8,MAX(Hit!C11,Stand!C11,Double!C11,Surrender!C11),MAX(Hit!C11,Stand!C11,Double!C11))</f>
        <v>-0.25338998596663803</v>
      </c>
      <c r="D11">
        <f>IF(Rules!$B$8=Rules!$D$8,MAX(Hit!D11,Stand!D11,Double!D11,Surrender!D11),MAX(Hit!D11,Stand!D11,Double!D11))</f>
        <v>-0.23369089979808655</v>
      </c>
      <c r="E11">
        <f>IF(Rules!$B$8=Rules!$D$8,MAX(Hit!E11,Stand!E11,Double!E11,Surrender!E11),MAX(Hit!E11,Stand!E11,Double!E11))</f>
        <v>-0.21106310899491437</v>
      </c>
      <c r="F11">
        <f>IF(Rules!$B$8=Rules!$D$8,MAX(Hit!F11,Stand!F11,Double!F11,Surrender!F11),MAX(Hit!F11,Stand!F11,Double!F11))</f>
        <v>-0.16719266083547546</v>
      </c>
      <c r="G11">
        <f>IF(Rules!$B$8=Rules!$D$8,MAX(Hit!G11,Stand!G11,Double!G11,Surrender!G11),MAX(Hit!G11,Stand!G11,Double!G11))</f>
        <v>-0.15369901583000456</v>
      </c>
      <c r="H11">
        <f>IF(Rules!$B$8=Rules!$D$8,MAX(Hit!H11,Stand!H11,Double!H11,Surrender!H11),MAX(Hit!H11,Stand!H11,Double!H11))</f>
        <v>-0.21284771451731427</v>
      </c>
      <c r="I11">
        <f>IF(Rules!$B$8=Rules!$D$8,MAX(Hit!I11,Stand!I11,Double!I11,Surrender!I11),MAX(Hit!I11,Stand!I11,Double!I11))</f>
        <v>-0.2715748050242861</v>
      </c>
      <c r="J11">
        <f>IF(Rules!$B$8=Rules!$D$8,MAX(Hit!J11,Stand!J11,Double!J11,Surrender!J11),MAX(Hit!J11,Stand!J11,Double!J11))</f>
        <v>-0.34001328060893565</v>
      </c>
      <c r="K11">
        <f>IF(Rules!$B$8=Rules!$D$8,MAX(Hit!K11,Stand!K11,Double!K11,Surrender!K11),MAX(Hit!K11,Stand!K11,Double!K11))</f>
        <v>-0.42069618899826788</v>
      </c>
      <c r="N11" s="31">
        <v>12</v>
      </c>
      <c r="O11" s="31" t="str">
        <f>IF(B11=Surrender!B11,"R",HSD!O11)</f>
        <v>H</v>
      </c>
      <c r="P11" s="31" t="str">
        <f>IF(C11=Surrender!C11,"R",HSD!P11)</f>
        <v>H</v>
      </c>
      <c r="Q11" s="31" t="str">
        <f>IF(D11=Surrender!D11,"R",HSD!Q11)</f>
        <v>H</v>
      </c>
      <c r="R11" s="31" t="str">
        <f>IF(E11=Surrender!E11,"R",HSD!R11)</f>
        <v>S</v>
      </c>
      <c r="S11" s="31" t="str">
        <f>IF(F11=Surrender!F11,"R",HSD!S11)</f>
        <v>S</v>
      </c>
      <c r="T11" s="31" t="str">
        <f>IF(G11=Surrender!G11,"R",HSD!T11)</f>
        <v>S</v>
      </c>
      <c r="U11" s="31" t="str">
        <f>IF(H11=Surrender!H11,"R",HSD!U11)</f>
        <v>H</v>
      </c>
      <c r="V11" s="31" t="str">
        <f>IF(I11=Surrender!I11,"R",HSD!V11)</f>
        <v>H</v>
      </c>
      <c r="W11" s="31" t="str">
        <f>IF(J11=Surrender!J11,"R",HSD!W11)</f>
        <v>H</v>
      </c>
      <c r="X11" s="31" t="str">
        <f>IF(K11=Surrender!K11,"R",HSD!X11)</f>
        <v>H</v>
      </c>
    </row>
    <row r="12" spans="1:24" x14ac:dyDescent="0.3">
      <c r="A12">
        <v>13</v>
      </c>
      <c r="B12">
        <f>IF(AND(Rules!$B$9=Rules!$D$9,Rules!$B$8=Rules!$D$8),MAX(Hit!B12,Stand!B12,Double!B12,Surrender!B12),MAX(Hit!B12,Stand!B12,Double!B12))</f>
        <v>-0.50382768493563668</v>
      </c>
      <c r="C12">
        <f>IF(Rules!$B$8=Rules!$D$8,MAX(Hit!C12,Stand!C12,Double!C12,Surrender!C12),MAX(Hit!C12,Stand!C12,Double!C12))</f>
        <v>-0.29278372720927737</v>
      </c>
      <c r="D12">
        <f>IF(Rules!$B$8=Rules!$D$8,MAX(Hit!D12,Stand!D12,Double!D12,Surrender!D12),MAX(Hit!D12,Stand!D12,Double!D12))</f>
        <v>-0.2522502292357135</v>
      </c>
      <c r="E12">
        <f>IF(Rules!$B$8=Rules!$D$8,MAX(Hit!E12,Stand!E12,Double!E12,Surrender!E12),MAX(Hit!E12,Stand!E12,Double!E12))</f>
        <v>-0.21106310899491437</v>
      </c>
      <c r="F12">
        <f>IF(Rules!$B$8=Rules!$D$8,MAX(Hit!F12,Stand!F12,Double!F12,Surrender!F12),MAX(Hit!F12,Stand!F12,Double!F12))</f>
        <v>-0.16719266083547546</v>
      </c>
      <c r="G12">
        <f>IF(Rules!$B$8=Rules!$D$8,MAX(Hit!G12,Stand!G12,Double!G12,Surrender!G12),MAX(Hit!G12,Stand!G12,Double!G12))</f>
        <v>-0.15369901583000456</v>
      </c>
      <c r="H12">
        <f>IF(Rules!$B$8=Rules!$D$8,MAX(Hit!H12,Stand!H12,Double!H12,Surrender!H12),MAX(Hit!H12,Stand!H12,Double!H12))</f>
        <v>-0.26907287776607752</v>
      </c>
      <c r="I12">
        <f>IF(Rules!$B$8=Rules!$D$8,MAX(Hit!I12,Stand!I12,Double!I12,Surrender!I12),MAX(Hit!I12,Stand!I12,Double!I12))</f>
        <v>-0.32360517609397998</v>
      </c>
      <c r="J12">
        <f>IF(Rules!$B$8=Rules!$D$8,MAX(Hit!J12,Stand!J12,Double!J12,Surrender!J12),MAX(Hit!J12,Stand!J12,Double!J12))</f>
        <v>-0.3871551891368688</v>
      </c>
      <c r="K12">
        <f>IF(Rules!$B$8=Rules!$D$8,MAX(Hit!K12,Stand!K12,Double!K12,Surrender!K12),MAX(Hit!K12,Stand!K12,Double!K12))</f>
        <v>-0.46207503264124877</v>
      </c>
      <c r="N12" s="31">
        <v>13</v>
      </c>
      <c r="O12" s="31" t="str">
        <f>IF(B12=Surrender!B12,"R",HSD!O12)</f>
        <v>H</v>
      </c>
      <c r="P12" s="31" t="str">
        <f>IF(C12=Surrender!C12,"R",HSD!P12)</f>
        <v>S</v>
      </c>
      <c r="Q12" s="31" t="str">
        <f>IF(D12=Surrender!D12,"R",HSD!Q12)</f>
        <v>S</v>
      </c>
      <c r="R12" s="31" t="str">
        <f>IF(E12=Surrender!E12,"R",HSD!R12)</f>
        <v>S</v>
      </c>
      <c r="S12" s="31" t="str">
        <f>IF(F12=Surrender!F12,"R",HSD!S12)</f>
        <v>S</v>
      </c>
      <c r="T12" s="31" t="str">
        <f>IF(G12=Surrender!G12,"R",HSD!T12)</f>
        <v>S</v>
      </c>
      <c r="U12" s="31" t="str">
        <f>IF(H12=Surrender!H12,"R",HSD!U12)</f>
        <v>H</v>
      </c>
      <c r="V12" s="31" t="str">
        <f>IF(I12=Surrender!I12,"R",HSD!V12)</f>
        <v>H</v>
      </c>
      <c r="W12" s="31" t="str">
        <f>IF(J12=Surrender!J12,"R",HSD!W12)</f>
        <v>H</v>
      </c>
      <c r="X12" s="31" t="str">
        <f>IF(K12=Surrender!K12,"R",HSD!X12)</f>
        <v>H</v>
      </c>
    </row>
    <row r="13" spans="1:24" x14ac:dyDescent="0.3">
      <c r="A13">
        <v>14</v>
      </c>
      <c r="B13">
        <f>IF(AND(Rules!$B$9=Rules!$D$9,Rules!$B$8=Rules!$D$8),MAX(Hit!B13,Stand!B13,Double!B13,Surrender!B13),MAX(Hit!B13,Stand!B13,Double!B13))</f>
        <v>-0.53926856458309125</v>
      </c>
      <c r="C13">
        <f>IF(Rules!$B$8=Rules!$D$8,MAX(Hit!C13,Stand!C13,Double!C13,Surrender!C13),MAX(Hit!C13,Stand!C13,Double!C13))</f>
        <v>-0.29278372720927737</v>
      </c>
      <c r="D13">
        <f>IF(Rules!$B$8=Rules!$D$8,MAX(Hit!D13,Stand!D13,Double!D13,Surrender!D13),MAX(Hit!D13,Stand!D13,Double!D13))</f>
        <v>-0.2522502292357135</v>
      </c>
      <c r="E13">
        <f>IF(Rules!$B$8=Rules!$D$8,MAX(Hit!E13,Stand!E13,Double!E13,Surrender!E13),MAX(Hit!E13,Stand!E13,Double!E13))</f>
        <v>-0.21106310899491437</v>
      </c>
      <c r="F13">
        <f>IF(Rules!$B$8=Rules!$D$8,MAX(Hit!F13,Stand!F13,Double!F13,Surrender!F13),MAX(Hit!F13,Stand!F13,Double!F13))</f>
        <v>-0.16719266083547546</v>
      </c>
      <c r="G13">
        <f>IF(Rules!$B$8=Rules!$D$8,MAX(Hit!G13,Stand!G13,Double!G13,Surrender!G13),MAX(Hit!G13,Stand!G13,Double!G13))</f>
        <v>-0.15369901583000456</v>
      </c>
      <c r="H13">
        <f>IF(Rules!$B$8=Rules!$D$8,MAX(Hit!H13,Stand!H13,Double!H13,Surrender!H13),MAX(Hit!H13,Stand!H13,Double!H13))</f>
        <v>-0.3212819579256434</v>
      </c>
      <c r="I13">
        <f>IF(Rules!$B$8=Rules!$D$8,MAX(Hit!I13,Stand!I13,Double!I13,Surrender!I13),MAX(Hit!I13,Stand!I13,Double!I13))</f>
        <v>-0.37191909208726714</v>
      </c>
      <c r="J13">
        <f>IF(Rules!$B$8=Rules!$D$8,MAX(Hit!J13,Stand!J13,Double!J13,Surrender!J13),MAX(Hit!J13,Stand!J13,Double!J13))</f>
        <v>-0.43092981848423534</v>
      </c>
      <c r="K13">
        <f>IF(Rules!$B$8=Rules!$D$8,MAX(Hit!K13,Stand!K13,Double!K13,Surrender!K13),MAX(Hit!K13,Stand!K13,Double!K13))</f>
        <v>-0.50049824459544534</v>
      </c>
      <c r="N13" s="31">
        <v>14</v>
      </c>
      <c r="O13" s="31" t="str">
        <f>IF(B13=Surrender!B13,"R",HSD!O13)</f>
        <v>H</v>
      </c>
      <c r="P13" s="31" t="str">
        <f>IF(C13=Surrender!C13,"R",HSD!P13)</f>
        <v>S</v>
      </c>
      <c r="Q13" s="31" t="str">
        <f>IF(D13=Surrender!D13,"R",HSD!Q13)</f>
        <v>S</v>
      </c>
      <c r="R13" s="31" t="str">
        <f>IF(E13=Surrender!E13,"R",HSD!R13)</f>
        <v>S</v>
      </c>
      <c r="S13" s="31" t="str">
        <f>IF(F13=Surrender!F13,"R",HSD!S13)</f>
        <v>S</v>
      </c>
      <c r="T13" s="31" t="str">
        <f>IF(G13=Surrender!G13,"R",HSD!T13)</f>
        <v>S</v>
      </c>
      <c r="U13" s="31" t="str">
        <f>IF(H13=Surrender!H13,"R",HSD!U13)</f>
        <v>H</v>
      </c>
      <c r="V13" s="31" t="str">
        <f>IF(I13=Surrender!I13,"R",HSD!V13)</f>
        <v>H</v>
      </c>
      <c r="W13" s="31" t="str">
        <f>IF(J13=Surrender!J13,"R",HSD!W13)</f>
        <v>H</v>
      </c>
      <c r="X13" s="31" t="str">
        <f>IF(K13=Surrender!K13,"R",HSD!X13)</f>
        <v>H</v>
      </c>
    </row>
    <row r="14" spans="1:24" x14ac:dyDescent="0.3">
      <c r="A14">
        <v>15</v>
      </c>
      <c r="B14">
        <f>IF(AND(Rules!$B$9=Rules!$D$9,Rules!$B$8=Rules!$D$8),MAX(Hit!B14,Stand!B14,Double!B14,Surrender!B14),MAX(Hit!B14,Stand!B14,Double!B14))</f>
        <v>-0.57217795282715611</v>
      </c>
      <c r="C14">
        <f>IF(Rules!$B$8=Rules!$D$8,MAX(Hit!C14,Stand!C14,Double!C14,Surrender!C14),MAX(Hit!C14,Stand!C14,Double!C14))</f>
        <v>-0.29278372720927737</v>
      </c>
      <c r="D14">
        <f>IF(Rules!$B$8=Rules!$D$8,MAX(Hit!D14,Stand!D14,Double!D14,Surrender!D14),MAX(Hit!D14,Stand!D14,Double!D14))</f>
        <v>-0.2522502292357135</v>
      </c>
      <c r="E14">
        <f>IF(Rules!$B$8=Rules!$D$8,MAX(Hit!E14,Stand!E14,Double!E14,Surrender!E14),MAX(Hit!E14,Stand!E14,Double!E14))</f>
        <v>-0.21106310899491437</v>
      </c>
      <c r="F14">
        <f>IF(Rules!$B$8=Rules!$D$8,MAX(Hit!F14,Stand!F14,Double!F14,Surrender!F14),MAX(Hit!F14,Stand!F14,Double!F14))</f>
        <v>-0.16719266083547546</v>
      </c>
      <c r="G14">
        <f>IF(Rules!$B$8=Rules!$D$8,MAX(Hit!G14,Stand!G14,Double!G14,Surrender!G14),MAX(Hit!G14,Stand!G14,Double!G14))</f>
        <v>-0.15369901583000456</v>
      </c>
      <c r="H14">
        <f>IF(Rules!$B$8=Rules!$D$8,MAX(Hit!H14,Stand!H14,Double!H14,Surrender!H14),MAX(Hit!H14,Stand!H14,Double!H14))</f>
        <v>-0.36976181807381175</v>
      </c>
      <c r="I14">
        <f>IF(Rules!$B$8=Rules!$D$8,MAX(Hit!I14,Stand!I14,Double!I14,Surrender!I14),MAX(Hit!I14,Stand!I14,Double!I14))</f>
        <v>-0.41678201408103377</v>
      </c>
      <c r="J14">
        <f>IF(Rules!$B$8=Rules!$D$8,MAX(Hit!J14,Stand!J14,Double!J14,Surrender!J14),MAX(Hit!J14,Stand!J14,Double!J14))</f>
        <v>-0.47157768859250421</v>
      </c>
      <c r="K14">
        <f>IF(Rules!$B$8=Rules!$D$8,MAX(Hit!K14,Stand!K14,Double!K14,Surrender!K14),MAX(Hit!K14,Stand!K14,Double!K14))</f>
        <v>-0.53617694141005634</v>
      </c>
      <c r="N14" s="31">
        <v>15</v>
      </c>
      <c r="O14" s="31" t="str">
        <f>IF(B14=Surrender!B14,"R",HSD!O14)</f>
        <v>H</v>
      </c>
      <c r="P14" s="31" t="str">
        <f>IF(C14=Surrender!C14,"R",HSD!P14)</f>
        <v>S</v>
      </c>
      <c r="Q14" s="31" t="str">
        <f>IF(D14=Surrender!D14,"R",HSD!Q14)</f>
        <v>S</v>
      </c>
      <c r="R14" s="31" t="str">
        <f>IF(E14=Surrender!E14,"R",HSD!R14)</f>
        <v>S</v>
      </c>
      <c r="S14" s="31" t="str">
        <f>IF(F14=Surrender!F14,"R",HSD!S14)</f>
        <v>S</v>
      </c>
      <c r="T14" s="31" t="str">
        <f>IF(G14=Surrender!G14,"R",HSD!T14)</f>
        <v>S</v>
      </c>
      <c r="U14" s="31" t="str">
        <f>IF(H14=Surrender!H14,"R",HSD!U14)</f>
        <v>H</v>
      </c>
      <c r="V14" s="31" t="str">
        <f>IF(I14=Surrender!I14,"R",HSD!V14)</f>
        <v>H</v>
      </c>
      <c r="W14" s="31" t="str">
        <f>IF(J14=Surrender!J14,"R",HSD!W14)</f>
        <v>H</v>
      </c>
      <c r="X14" s="31" t="str">
        <f>IF(K14=Surrender!K14,"R",HSD!X14)</f>
        <v>H</v>
      </c>
    </row>
    <row r="15" spans="1:24" x14ac:dyDescent="0.3">
      <c r="A15">
        <v>16</v>
      </c>
      <c r="B15">
        <f>IF(AND(Rules!$B$9=Rules!$D$9,Rules!$B$8=Rules!$D$8),MAX(Hit!B15,Stand!B15,Double!B15,Surrender!B15),MAX(Hit!B15,Stand!B15,Double!B15))</f>
        <v>-0.57578184676460165</v>
      </c>
      <c r="C15">
        <f>IF(Rules!$B$8=Rules!$D$8,MAX(Hit!C15,Stand!C15,Double!C15,Surrender!C15),MAX(Hit!C15,Stand!C15,Double!C15))</f>
        <v>-0.29278372720927737</v>
      </c>
      <c r="D15">
        <f>IF(Rules!$B$8=Rules!$D$8,MAX(Hit!D15,Stand!D15,Double!D15,Surrender!D15),MAX(Hit!D15,Stand!D15,Double!D15))</f>
        <v>-0.2522502292357135</v>
      </c>
      <c r="E15">
        <f>IF(Rules!$B$8=Rules!$D$8,MAX(Hit!E15,Stand!E15,Double!E15,Surrender!E15),MAX(Hit!E15,Stand!E15,Double!E15))</f>
        <v>-0.21106310899491437</v>
      </c>
      <c r="F15">
        <f>IF(Rules!$B$8=Rules!$D$8,MAX(Hit!F15,Stand!F15,Double!F15,Surrender!F15),MAX(Hit!F15,Stand!F15,Double!F15))</f>
        <v>-0.16719266083547546</v>
      </c>
      <c r="G15">
        <f>IF(Rules!$B$8=Rules!$D$8,MAX(Hit!G15,Stand!G15,Double!G15,Surrender!G15),MAX(Hit!G15,Stand!G15,Double!G15))</f>
        <v>-0.15369901583000456</v>
      </c>
      <c r="H15">
        <f>IF(Rules!$B$8=Rules!$D$8,MAX(Hit!H15,Stand!H15,Double!H15,Surrender!H15),MAX(Hit!H15,Stand!H15,Double!H15))</f>
        <v>-0.41477883106853947</v>
      </c>
      <c r="I15">
        <f>IF(Rules!$B$8=Rules!$D$8,MAX(Hit!I15,Stand!I15,Double!I15,Surrender!I15),MAX(Hit!I15,Stand!I15,Double!I15))</f>
        <v>-0.45844044164667419</v>
      </c>
      <c r="J15">
        <f>IF(Rules!$B$8=Rules!$D$8,MAX(Hit!J15,Stand!J15,Double!J15,Surrender!J15),MAX(Hit!J15,Stand!J15,Double!J15))</f>
        <v>-0.50932213940732529</v>
      </c>
      <c r="K15">
        <f>IF(Rules!$B$8=Rules!$D$8,MAX(Hit!K15,Stand!K15,Double!K15,Surrender!K15),MAX(Hit!K15,Stand!K15,Double!K15))</f>
        <v>-0.56930715988076663</v>
      </c>
      <c r="N15" s="31">
        <v>16</v>
      </c>
      <c r="O15" s="31" t="str">
        <f>IF(B15=Surrender!B15,"R",HSD!O15)</f>
        <v>S</v>
      </c>
      <c r="P15" s="31" t="str">
        <f>IF(C15=Surrender!C15,"R",HSD!P15)</f>
        <v>S</v>
      </c>
      <c r="Q15" s="31" t="str">
        <f>IF(D15=Surrender!D15,"R",HSD!Q15)</f>
        <v>S</v>
      </c>
      <c r="R15" s="31" t="str">
        <f>IF(E15=Surrender!E15,"R",HSD!R15)</f>
        <v>S</v>
      </c>
      <c r="S15" s="31" t="str">
        <f>IF(F15=Surrender!F15,"R",HSD!S15)</f>
        <v>S</v>
      </c>
      <c r="T15" s="31" t="str">
        <f>IF(G15=Surrender!G15,"R",HSD!T15)</f>
        <v>S</v>
      </c>
      <c r="U15" s="31" t="str">
        <f>IF(H15=Surrender!H15,"R",HSD!U15)</f>
        <v>H</v>
      </c>
      <c r="V15" s="31" t="str">
        <f>IF(I15=Surrender!I15,"R",HSD!V15)</f>
        <v>H</v>
      </c>
      <c r="W15" s="31" t="str">
        <f>IF(J15=Surrender!J15,"R",HSD!W15)</f>
        <v>H</v>
      </c>
      <c r="X15" s="31" t="str">
        <f>IF(K15=Surrender!K15,"R",HSD!X15)</f>
        <v>H</v>
      </c>
    </row>
    <row r="16" spans="1:24" x14ac:dyDescent="0.3">
      <c r="A16">
        <v>17</v>
      </c>
      <c r="B16">
        <f>IF(AND(Rules!$B$9=Rules!$D$9,Rules!$B$8=Rules!$D$8),MAX(Hit!B16,Stand!B16,Double!B16,Surrender!B16),MAX(Hit!B16,Stand!B16,Double!B16))</f>
        <v>-0.46435750824198774</v>
      </c>
      <c r="C16">
        <f>IF(Rules!$B$8=Rules!$D$8,MAX(Hit!C16,Stand!C16,Double!C16,Surrender!C16),MAX(Hit!C16,Stand!C16,Double!C16))</f>
        <v>-0.15297458768154204</v>
      </c>
      <c r="D16">
        <f>IF(Rules!$B$8=Rules!$D$8,MAX(Hit!D16,Stand!D16,Double!D16,Surrender!D16),MAX(Hit!D16,Stand!D16,Double!D16))</f>
        <v>-0.11721624142457354</v>
      </c>
      <c r="E16">
        <f>IF(Rules!$B$8=Rules!$D$8,MAX(Hit!E16,Stand!E16,Double!E16,Surrender!E16),MAX(Hit!E16,Stand!E16,Double!E16))</f>
        <v>-8.0573373145316152E-2</v>
      </c>
      <c r="F16">
        <f>IF(Rules!$B$8=Rules!$D$8,MAX(Hit!F16,Stand!F16,Double!F16,Surrender!F16),MAX(Hit!F16,Stand!F16,Double!F16))</f>
        <v>-4.4941375564924613E-2</v>
      </c>
      <c r="G16">
        <f>IF(Rules!$B$8=Rules!$D$8,MAX(Hit!G16,Stand!G16,Double!G16,Surrender!G16),MAX(Hit!G16,Stand!G16,Double!G16))</f>
        <v>1.1739160673341797E-2</v>
      </c>
      <c r="H16">
        <f>IF(Rules!$B$8=Rules!$D$8,MAX(Hit!H16,Stand!H16,Double!H16,Surrender!H16),MAX(Hit!H16,Stand!H16,Double!H16))</f>
        <v>-0.10680898948269474</v>
      </c>
      <c r="I16">
        <f>IF(Rules!$B$8=Rules!$D$8,MAX(Hit!I16,Stand!I16,Double!I16,Surrender!I16),MAX(Hit!I16,Stand!I16,Double!I16))</f>
        <v>-0.38195097104844722</v>
      </c>
      <c r="J16">
        <f>IF(Rules!$B$8=Rules!$D$8,MAX(Hit!J16,Stand!J16,Double!J16,Surrender!J16),MAX(Hit!J16,Stand!J16,Double!J16))</f>
        <v>-0.42315423964521748</v>
      </c>
      <c r="K16">
        <f>IF(Rules!$B$8=Rules!$D$8,MAX(Hit!K16,Stand!K16,Double!K16,Surrender!K16),MAX(Hit!K16,Stand!K16,Double!K16))</f>
        <v>-0.46435750824198757</v>
      </c>
      <c r="N16" s="31">
        <v>17</v>
      </c>
      <c r="O16" s="31" t="str">
        <f>IF(B16=Surrender!B16,"R",HSD!O16)</f>
        <v>S</v>
      </c>
      <c r="P16" s="31" t="str">
        <f>IF(C16=Surrender!C16,"R",HSD!P16)</f>
        <v>S</v>
      </c>
      <c r="Q16" s="31" t="str">
        <f>IF(D16=Surrender!D16,"R",HSD!Q16)</f>
        <v>S</v>
      </c>
      <c r="R16" s="31" t="str">
        <f>IF(E16=Surrender!E16,"R",HSD!R16)</f>
        <v>S</v>
      </c>
      <c r="S16" s="31" t="str">
        <f>IF(F16=Surrender!F16,"R",HSD!S16)</f>
        <v>S</v>
      </c>
      <c r="T16" s="31" t="str">
        <f>IF(G16=Surrender!G16,"R",HSD!T16)</f>
        <v>S</v>
      </c>
      <c r="U16" s="31" t="str">
        <f>IF(H16=Surrender!H16,"R",HSD!U16)</f>
        <v>S</v>
      </c>
      <c r="V16" s="31" t="str">
        <f>IF(I16=Surrender!I16,"R",HSD!V16)</f>
        <v>S</v>
      </c>
      <c r="W16" s="31" t="str">
        <f>IF(J16=Surrender!J16,"R",HSD!W16)</f>
        <v>S</v>
      </c>
      <c r="X16" s="31" t="str">
        <f>IF(K16=Surrender!K16,"R",HSD!X16)</f>
        <v>S</v>
      </c>
    </row>
    <row r="17" spans="1:24" x14ac:dyDescent="0.3">
      <c r="A17">
        <v>18</v>
      </c>
      <c r="B17">
        <f>IF(AND(Rules!$B$9=Rules!$D$9,Rules!$B$8=Rules!$D$8),MAX(Hit!B17,Stand!B17,Double!B17,Surrender!B17),MAX(Hit!B17,Stand!B17,Double!B17))</f>
        <v>-0.24150883119675959</v>
      </c>
      <c r="C17">
        <f>IF(Rules!$B$8=Rules!$D$8,MAX(Hit!C17,Stand!C17,Double!C17,Surrender!C17),MAX(Hit!C17,Stand!C17,Double!C17))</f>
        <v>0.12174190222088777</v>
      </c>
      <c r="D17">
        <f>IF(Rules!$B$8=Rules!$D$8,MAX(Hit!D17,Stand!D17,Double!D17,Surrender!D17),MAX(Hit!D17,Stand!D17,Double!D17))</f>
        <v>0.14830007284131125</v>
      </c>
      <c r="E17">
        <f>IF(Rules!$B$8=Rules!$D$8,MAX(Hit!E17,Stand!E17,Double!E17,Surrender!E17),MAX(Hit!E17,Stand!E17,Double!E17))</f>
        <v>0.17585443719748528</v>
      </c>
      <c r="F17">
        <f>IF(Rules!$B$8=Rules!$D$8,MAX(Hit!F17,Stand!F17,Double!F17,Surrender!F17),MAX(Hit!F17,Stand!F17,Double!F17))</f>
        <v>0.19956119497617708</v>
      </c>
      <c r="G17">
        <f>IF(Rules!$B$8=Rules!$D$8,MAX(Hit!G17,Stand!G17,Double!G17,Surrender!G17),MAX(Hit!G17,Stand!G17,Double!G17))</f>
        <v>0.28344391604689845</v>
      </c>
      <c r="H17">
        <f>IF(Rules!$B$8=Rules!$D$8,MAX(Hit!H17,Stand!H17,Double!H17,Surrender!H17),MAX(Hit!H17,Stand!H17,Double!H17))</f>
        <v>0.39955416733655175</v>
      </c>
      <c r="I17">
        <f>IF(Rules!$B$8=Rules!$D$8,MAX(Hit!I17,Stand!I17,Double!I17,Surrender!I17),MAX(Hit!I17,Stand!I17,Double!I17))</f>
        <v>0.10595134861912359</v>
      </c>
      <c r="J17">
        <f>IF(Rules!$B$8=Rules!$D$8,MAX(Hit!J17,Stand!J17,Double!J17,Surrender!J17),MAX(Hit!J17,Stand!J17,Double!J17))</f>
        <v>-0.18316335667343342</v>
      </c>
      <c r="K17">
        <f>IF(Rules!$B$8=Rules!$D$8,MAX(Hit!K17,Stand!K17,Double!K17,Surrender!K17),MAX(Hit!K17,Stand!K17,Double!K17))</f>
        <v>-0.24150883119675953</v>
      </c>
      <c r="N17" s="31">
        <v>18</v>
      </c>
      <c r="O17" s="31" t="str">
        <f>IF(B17=Surrender!B17,"R",HSD!O17)</f>
        <v>S</v>
      </c>
      <c r="P17" s="31" t="str">
        <f>IF(C17=Surrender!C17,"R",HSD!P17)</f>
        <v>S</v>
      </c>
      <c r="Q17" s="31" t="str">
        <f>IF(D17=Surrender!D17,"R",HSD!Q17)</f>
        <v>S</v>
      </c>
      <c r="R17" s="31" t="str">
        <f>IF(E17=Surrender!E17,"R",HSD!R17)</f>
        <v>S</v>
      </c>
      <c r="S17" s="31" t="str">
        <f>IF(F17=Surrender!F17,"R",HSD!S17)</f>
        <v>S</v>
      </c>
      <c r="T17" s="31" t="str">
        <f>IF(G17=Surrender!G17,"R",HSD!T17)</f>
        <v>S</v>
      </c>
      <c r="U17" s="31" t="str">
        <f>IF(H17=Surrender!H17,"R",HSD!U17)</f>
        <v>S</v>
      </c>
      <c r="V17" s="31" t="str">
        <f>IF(I17=Surrender!I17,"R",HSD!V17)</f>
        <v>S</v>
      </c>
      <c r="W17" s="31" t="str">
        <f>IF(J17=Surrender!J17,"R",HSD!W17)</f>
        <v>S</v>
      </c>
      <c r="X17" s="31" t="str">
        <f>IF(K17=Surrender!K17,"R",HSD!X17)</f>
        <v>S</v>
      </c>
    </row>
    <row r="18" spans="1:24" x14ac:dyDescent="0.3">
      <c r="A18">
        <v>19</v>
      </c>
      <c r="B18">
        <f>IF(AND(Rules!$B$9=Rules!$D$9,Rules!$B$8=Rules!$D$8),MAX(Hit!B18,Stand!B18,Double!B18,Surrender!B18),MAX(Hit!B18,Stand!B18,Double!B18))</f>
        <v>-1.8660154151531605E-2</v>
      </c>
      <c r="C18">
        <f>IF(Rules!$B$8=Rules!$D$8,MAX(Hit!C18,Stand!C18,Double!C18,Surrender!C18),MAX(Hit!C18,Stand!C18,Double!C18))</f>
        <v>0.38630468602058998</v>
      </c>
      <c r="D18">
        <f>IF(Rules!$B$8=Rules!$D$8,MAX(Hit!D18,Stand!D18,Double!D18,Surrender!D18),MAX(Hit!D18,Stand!D18,Double!D18))</f>
        <v>0.40436293659776018</v>
      </c>
      <c r="E18">
        <f>IF(Rules!$B$8=Rules!$D$8,MAX(Hit!E18,Stand!E18,Double!E18,Surrender!E18),MAX(Hit!E18,Stand!E18,Double!E18))</f>
        <v>0.42317892482749647</v>
      </c>
      <c r="F18">
        <f>IF(Rules!$B$8=Rules!$D$8,MAX(Hit!F18,Stand!F18,Double!F18,Surrender!F18),MAX(Hit!F18,Stand!F18,Double!F18))</f>
        <v>0.43951210416088371</v>
      </c>
      <c r="G18">
        <f>IF(Rules!$B$8=Rules!$D$8,MAX(Hit!G18,Stand!G18,Double!G18,Surrender!G18),MAX(Hit!G18,Stand!G18,Double!G18))</f>
        <v>0.49597707378731903</v>
      </c>
      <c r="H18">
        <f>IF(Rules!$B$8=Rules!$D$8,MAX(Hit!H18,Stand!H18,Double!H18,Surrender!H18),MAX(Hit!H18,Stand!H18,Double!H18))</f>
        <v>0.61597649575343139</v>
      </c>
      <c r="I18">
        <f>IF(Rules!$B$8=Rules!$D$8,MAX(Hit!I18,Stand!I18,Double!I18,Surrender!I18),MAX(Hit!I18,Stand!I18,Double!I18))</f>
        <v>0.59385366828669439</v>
      </c>
      <c r="J18">
        <f>IF(Rules!$B$8=Rules!$D$8,MAX(Hit!J18,Stand!J18,Double!J18,Surrender!J18),MAX(Hit!J18,Stand!J18,Double!J18))</f>
        <v>0.28759675706758142</v>
      </c>
      <c r="K18">
        <f>IF(Rules!$B$8=Rules!$D$8,MAX(Hit!K18,Stand!K18,Double!K18,Surrender!K18),MAX(Hit!K18,Stand!K18,Double!K18))</f>
        <v>-1.8660154151531549E-2</v>
      </c>
      <c r="N18" s="31">
        <v>19</v>
      </c>
      <c r="O18" s="31" t="str">
        <f>IF(B18=Surrender!B18,"R",HSD!O18)</f>
        <v>S</v>
      </c>
      <c r="P18" s="31" t="str">
        <f>IF(C18=Surrender!C18,"R",HSD!P18)</f>
        <v>S</v>
      </c>
      <c r="Q18" s="31" t="str">
        <f>IF(D18=Surrender!D18,"R",HSD!Q18)</f>
        <v>S</v>
      </c>
      <c r="R18" s="31" t="str">
        <f>IF(E18=Surrender!E18,"R",HSD!R18)</f>
        <v>S</v>
      </c>
      <c r="S18" s="31" t="str">
        <f>IF(F18=Surrender!F18,"R",HSD!S18)</f>
        <v>S</v>
      </c>
      <c r="T18" s="31" t="str">
        <f>IF(G18=Surrender!G18,"R",HSD!T18)</f>
        <v>S</v>
      </c>
      <c r="U18" s="31" t="str">
        <f>IF(H18=Surrender!H18,"R",HSD!U18)</f>
        <v>S</v>
      </c>
      <c r="V18" s="31" t="str">
        <f>IF(I18=Surrender!I18,"R",HSD!V18)</f>
        <v>S</v>
      </c>
      <c r="W18" s="31" t="str">
        <f>IF(J18=Surrender!J18,"R",HSD!W18)</f>
        <v>S</v>
      </c>
      <c r="X18" s="31" t="str">
        <f>IF(K18=Surrender!K18,"R",HSD!X18)</f>
        <v>S</v>
      </c>
    </row>
    <row r="19" spans="1:24" x14ac:dyDescent="0.3">
      <c r="A19">
        <v>20</v>
      </c>
      <c r="B19">
        <f>IF(AND(Rules!$B$9=Rules!$D$9,Rules!$B$8=Rules!$D$8),MAX(Hit!B19,Stand!B19,Double!B19,Surrender!B19),MAX(Hit!B19,Stand!B19,Double!B19))</f>
        <v>0.20418852289369643</v>
      </c>
      <c r="C19">
        <f>IF(Rules!$B$8=Rules!$D$8,MAX(Hit!C19,Stand!C19,Double!C19,Surrender!C19),MAX(Hit!C19,Stand!C19,Double!C19))</f>
        <v>0.63998657521683899</v>
      </c>
      <c r="D19">
        <f>IF(Rules!$B$8=Rules!$D$8,MAX(Hit!D19,Stand!D19,Double!D19,Surrender!D19),MAX(Hit!D19,Stand!D19,Double!D19))</f>
        <v>0.65027209425148147</v>
      </c>
      <c r="E19">
        <f>IF(Rules!$B$8=Rules!$D$8,MAX(Hit!E19,Stand!E19,Double!E19,Surrender!E19),MAX(Hit!E19,Stand!E19,Double!E19))</f>
        <v>0.66104996194807175</v>
      </c>
      <c r="F19">
        <f>IF(Rules!$B$8=Rules!$D$8,MAX(Hit!F19,Stand!F19,Double!F19,Surrender!F19),MAX(Hit!F19,Stand!F19,Double!F19))</f>
        <v>0.67035969063279999</v>
      </c>
      <c r="G19">
        <f>IF(Rules!$B$8=Rules!$D$8,MAX(Hit!G19,Stand!G19,Double!G19,Surrender!G19),MAX(Hit!G19,Stand!G19,Double!G19))</f>
        <v>0.70395857017134456</v>
      </c>
      <c r="H19">
        <f>IF(Rules!$B$8=Rules!$D$8,MAX(Hit!H19,Stand!H19,Double!H19,Surrender!H19),MAX(Hit!H19,Stand!H19,Double!H19))</f>
        <v>0.77322722653717502</v>
      </c>
      <c r="I19">
        <f>IF(Rules!$B$8=Rules!$D$8,MAX(Hit!I19,Stand!I19,Double!I19,Surrender!I19),MAX(Hit!I19,Stand!I19,Double!I19))</f>
        <v>0.79181515955189852</v>
      </c>
      <c r="J19">
        <f>IF(Rules!$B$8=Rules!$D$8,MAX(Hit!J19,Stand!J19,Double!J19,Surrender!J19),MAX(Hit!J19,Stand!J19,Double!J19))</f>
        <v>0.75835687080859615</v>
      </c>
      <c r="K19">
        <f>IF(Rules!$B$8=Rules!$D$8,MAX(Hit!K19,Stand!K19,Double!K19,Surrender!K19),MAX(Hit!K19,Stand!K19,Double!K19))</f>
        <v>0.43495775366292733</v>
      </c>
      <c r="N19" s="31">
        <v>20</v>
      </c>
      <c r="O19" s="31" t="str">
        <f>IF(B19=Surrender!B19,"R",HSD!O19)</f>
        <v>S</v>
      </c>
      <c r="P19" s="31" t="str">
        <f>IF(C19=Surrender!C19,"R",HSD!P19)</f>
        <v>S</v>
      </c>
      <c r="Q19" s="31" t="str">
        <f>IF(D19=Surrender!D19,"R",HSD!Q19)</f>
        <v>S</v>
      </c>
      <c r="R19" s="31" t="str">
        <f>IF(E19=Surrender!E19,"R",HSD!R19)</f>
        <v>S</v>
      </c>
      <c r="S19" s="31" t="str">
        <f>IF(F19=Surrender!F19,"R",HSD!S19)</f>
        <v>S</v>
      </c>
      <c r="T19" s="31" t="str">
        <f>IF(G19=Surrender!G19,"R",HSD!T19)</f>
        <v>S</v>
      </c>
      <c r="U19" s="31" t="str">
        <f>IF(H19=Surrender!H19,"R",HSD!U19)</f>
        <v>S</v>
      </c>
      <c r="V19" s="31" t="str">
        <f>IF(I19=Surrender!I19,"R",HSD!V19)</f>
        <v>S</v>
      </c>
      <c r="W19" s="31" t="str">
        <f>IF(J19=Surrender!J19,"R",HSD!W19)</f>
        <v>S</v>
      </c>
      <c r="X19" s="31" t="str">
        <f>IF(K19=Surrender!K19,"R",HSD!X19)</f>
        <v>S</v>
      </c>
    </row>
    <row r="20" spans="1:24" x14ac:dyDescent="0.3">
      <c r="A20">
        <v>21</v>
      </c>
      <c r="B20">
        <f>IF(AND(Rules!$B$9=Rules!$D$9,Rules!$B$8=Rules!$D$8),MAX(Hit!B20,Stand!B20,Double!B20,Surrender!B20),MAX(Hit!B20,Stand!B20,Double!B20))</f>
        <v>0.65780643070815525</v>
      </c>
      <c r="C20">
        <f>IF(Rules!$B$8=Rules!$D$8,MAX(Hit!C20,Stand!C20,Double!C20,Surrender!C20),MAX(Hit!C20,Stand!C20,Double!C20))</f>
        <v>0.88200651549404019</v>
      </c>
      <c r="D20">
        <f>IF(Rules!$B$8=Rules!$D$8,MAX(Hit!D20,Stand!D20,Double!D20,Surrender!D20),MAX(Hit!D20,Stand!D20,Double!D20))</f>
        <v>0.8853003573017495</v>
      </c>
      <c r="E20">
        <f>IF(Rules!$B$8=Rules!$D$8,MAX(Hit!E20,Stand!E20,Double!E20,Surrender!E20),MAX(Hit!E20,Stand!E20,Double!E20))</f>
        <v>0.88876729296591961</v>
      </c>
      <c r="F20">
        <f>IF(Rules!$B$8=Rules!$D$8,MAX(Hit!F20,Stand!F20,Double!F20,Surrender!F20),MAX(Hit!F20,Stand!F20,Double!F20))</f>
        <v>0.89175382659528035</v>
      </c>
      <c r="G20">
        <f>IF(Rules!$B$8=Rules!$D$8,MAX(Hit!G20,Stand!G20,Double!G20,Surrender!G20),MAX(Hit!G20,Stand!G20,Double!G20))</f>
        <v>0.90283674384257995</v>
      </c>
      <c r="H20">
        <f>IF(Rules!$B$8=Rules!$D$8,MAX(Hit!H20,Stand!H20,Double!H20,Surrender!H20),MAX(Hit!H20,Stand!H20,Double!H20))</f>
        <v>0.92592629596452347</v>
      </c>
      <c r="I20">
        <f>IF(Rules!$B$8=Rules!$D$8,MAX(Hit!I20,Stand!I20,Double!I20,Surrender!I20),MAX(Hit!I20,Stand!I20,Double!I20))</f>
        <v>0.93060505318396625</v>
      </c>
      <c r="J20">
        <f>IF(Rules!$B$8=Rules!$D$8,MAX(Hit!J20,Stand!J20,Double!J20,Surrender!J20),MAX(Hit!J20,Stand!J20,Double!J20))</f>
        <v>0.93917615614724415</v>
      </c>
      <c r="K20">
        <f>IF(Rules!$B$8=Rules!$D$8,MAX(Hit!K20,Stand!K20,Double!K20,Surrender!K20),MAX(Hit!K20,Stand!K20,Double!K20))</f>
        <v>0.88857566147738609</v>
      </c>
      <c r="N20" s="31">
        <v>21</v>
      </c>
      <c r="O20" s="31" t="str">
        <f>IF(B20=Surrender!B20,"R",HSD!O20)</f>
        <v>S</v>
      </c>
      <c r="P20" s="31" t="str">
        <f>IF(C20=Surrender!C20,"R",HSD!P20)</f>
        <v>S</v>
      </c>
      <c r="Q20" s="31" t="str">
        <f>IF(D20=Surrender!D20,"R",HSD!Q20)</f>
        <v>S</v>
      </c>
      <c r="R20" s="31" t="str">
        <f>IF(E20=Surrender!E20,"R",HSD!R20)</f>
        <v>S</v>
      </c>
      <c r="S20" s="31" t="str">
        <f>IF(F20=Surrender!F20,"R",HSD!S20)</f>
        <v>S</v>
      </c>
      <c r="T20" s="31" t="str">
        <f>IF(G20=Surrender!G20,"R",HSD!T20)</f>
        <v>S</v>
      </c>
      <c r="U20" s="31" t="str">
        <f>IF(H20=Surrender!H20,"R",HSD!U20)</f>
        <v>S</v>
      </c>
      <c r="V20" s="31" t="str">
        <f>IF(I20=Surrender!I20,"R",HSD!V20)</f>
        <v>S</v>
      </c>
      <c r="W20" s="31" t="str">
        <f>IF(J20=Surrender!J20,"R",HSD!W20)</f>
        <v>S</v>
      </c>
      <c r="X20" s="31" t="str">
        <f>IF(K20=Surrender!K20,"R",HSD!X20)</f>
        <v>S</v>
      </c>
    </row>
    <row r="21" spans="1:24" x14ac:dyDescent="0.3">
      <c r="A21">
        <v>22</v>
      </c>
      <c r="B21">
        <f>IF(AND(Rules!$B$9=Rules!$D$9,Rules!$B$8=Rules!$D$8),MAX(Hit!B21,Stand!B21,Double!B21,Surrender!B21),MAX(Hit!B21,Stand!B21,Double!B21))</f>
        <v>-1</v>
      </c>
      <c r="C21">
        <f>IF(Rules!$B$8=Rules!$D$8,MAX(Hit!C21,Stand!C21,Double!C21,Surrender!C21),MAX(Hit!C21,Stand!C21,Double!C21))</f>
        <v>-1</v>
      </c>
      <c r="D21">
        <f>IF(Rules!$B$8=Rules!$D$8,MAX(Hit!D21,Stand!D21,Double!D21,Surrender!D21),MAX(Hit!D21,Stand!D21,Double!D21))</f>
        <v>-1</v>
      </c>
      <c r="E21">
        <f>IF(Rules!$B$8=Rules!$D$8,MAX(Hit!E21,Stand!E21,Double!E21,Surrender!E21),MAX(Hit!E21,Stand!E21,Double!E21))</f>
        <v>-1</v>
      </c>
      <c r="F21">
        <f>IF(Rules!$B$8=Rules!$D$8,MAX(Hit!F21,Stand!F21,Double!F21,Surrender!F21),MAX(Hit!F21,Stand!F21,Double!F21))</f>
        <v>-1</v>
      </c>
      <c r="G21">
        <f>IF(Rules!$B$8=Rules!$D$8,MAX(Hit!G21,Stand!G21,Double!G21,Surrender!G21),MAX(Hit!G21,Stand!G21,Double!G21))</f>
        <v>-1</v>
      </c>
      <c r="H21">
        <f>IF(Rules!$B$8=Rules!$D$8,MAX(Hit!H21,Stand!H21,Double!H21,Surrender!H21),MAX(Hit!H21,Stand!H21,Double!H21))</f>
        <v>-1</v>
      </c>
      <c r="I21">
        <f>IF(Rules!$B$8=Rules!$D$8,MAX(Hit!I21,Stand!I21,Double!I21,Surrender!I21),MAX(Hit!I21,Stand!I21,Double!I21))</f>
        <v>-1</v>
      </c>
      <c r="J21">
        <f>IF(Rules!$B$8=Rules!$D$8,MAX(Hit!J21,Stand!J21,Double!J21,Surrender!J21),MAX(Hit!J21,Stand!J21,Double!J21))</f>
        <v>-1</v>
      </c>
      <c r="K21">
        <f>IF(Rules!$B$8=Rules!$D$8,MAX(Hit!K21,Stand!K21,Double!K21,Surrender!K21),MAX(Hit!K21,Stand!K21,Double!K21))</f>
        <v>-1</v>
      </c>
      <c r="N21" s="31">
        <v>22</v>
      </c>
      <c r="O21" s="31" t="str">
        <f>IF(B21=Surrender!B21,"R",HSD!O21)</f>
        <v>S</v>
      </c>
      <c r="P21" s="31" t="str">
        <f>IF(C21=Surrender!C21,"R",HSD!P21)</f>
        <v>S</v>
      </c>
      <c r="Q21" s="31" t="str">
        <f>IF(D21=Surrender!D21,"R",HSD!Q21)</f>
        <v>S</v>
      </c>
      <c r="R21" s="31" t="str">
        <f>IF(E21=Surrender!E21,"R",HSD!R21)</f>
        <v>S</v>
      </c>
      <c r="S21" s="31" t="str">
        <f>IF(F21=Surrender!F21,"R",HSD!S21)</f>
        <v>S</v>
      </c>
      <c r="T21" s="31" t="str">
        <f>IF(G21=Surrender!G21,"R",HSD!T21)</f>
        <v>S</v>
      </c>
      <c r="U21" s="31" t="str">
        <f>IF(H21=Surrender!H21,"R",HSD!U21)</f>
        <v>S</v>
      </c>
      <c r="V21" s="31" t="str">
        <f>IF(I21=Surrender!I21,"R",HSD!V21)</f>
        <v>S</v>
      </c>
      <c r="W21" s="31" t="str">
        <f>IF(J21=Surrender!J21,"R",HSD!W21)</f>
        <v>S</v>
      </c>
      <c r="X21" s="31" t="str">
        <f>IF(K21=Surrender!K21,"R",HSD!X21)</f>
        <v>S</v>
      </c>
    </row>
    <row r="22" spans="1:24" x14ac:dyDescent="0.3">
      <c r="A22">
        <v>23</v>
      </c>
      <c r="B22">
        <f>IF(AND(Rules!$B$9=Rules!$D$9,Rules!$B$8=Rules!$D$8),MAX(Hit!B22,Stand!B22,Double!B22,Surrender!B22),MAX(Hit!B22,Stand!B22,Double!B22))</f>
        <v>-1</v>
      </c>
      <c r="C22">
        <f>IF(Rules!$B$8=Rules!$D$8,MAX(Hit!C22,Stand!C22,Double!C22,Surrender!C22),MAX(Hit!C22,Stand!C22,Double!C22))</f>
        <v>-1</v>
      </c>
      <c r="D22">
        <f>IF(Rules!$B$8=Rules!$D$8,MAX(Hit!D22,Stand!D22,Double!D22,Surrender!D22),MAX(Hit!D22,Stand!D22,Double!D22))</f>
        <v>-1</v>
      </c>
      <c r="E22">
        <f>IF(Rules!$B$8=Rules!$D$8,MAX(Hit!E22,Stand!E22,Double!E22,Surrender!E22),MAX(Hit!E22,Stand!E22,Double!E22))</f>
        <v>-1</v>
      </c>
      <c r="F22">
        <f>IF(Rules!$B$8=Rules!$D$8,MAX(Hit!F22,Stand!F22,Double!F22,Surrender!F22),MAX(Hit!F22,Stand!F22,Double!F22))</f>
        <v>-1</v>
      </c>
      <c r="G22">
        <f>IF(Rules!$B$8=Rules!$D$8,MAX(Hit!G22,Stand!G22,Double!G22,Surrender!G22),MAX(Hit!G22,Stand!G22,Double!G22))</f>
        <v>-1</v>
      </c>
      <c r="H22">
        <f>IF(Rules!$B$8=Rules!$D$8,MAX(Hit!H22,Stand!H22,Double!H22,Surrender!H22),MAX(Hit!H22,Stand!H22,Double!H22))</f>
        <v>-1</v>
      </c>
      <c r="I22">
        <f>IF(Rules!$B$8=Rules!$D$8,MAX(Hit!I22,Stand!I22,Double!I22,Surrender!I22),MAX(Hit!I22,Stand!I22,Double!I22))</f>
        <v>-1</v>
      </c>
      <c r="J22">
        <f>IF(Rules!$B$8=Rules!$D$8,MAX(Hit!J22,Stand!J22,Double!J22,Surrender!J22),MAX(Hit!J22,Stand!J22,Double!J22))</f>
        <v>-1</v>
      </c>
      <c r="K22">
        <f>IF(Rules!$B$8=Rules!$D$8,MAX(Hit!K22,Stand!K22,Double!K22,Surrender!K22),MAX(Hit!K22,Stand!K22,Double!K22))</f>
        <v>-1</v>
      </c>
      <c r="N22" s="31">
        <v>23</v>
      </c>
      <c r="O22" s="31" t="str">
        <f>IF(B22=Surrender!B22,"R",HSD!O22)</f>
        <v>S</v>
      </c>
      <c r="P22" s="31" t="str">
        <f>IF(C22=Surrender!C22,"R",HSD!P22)</f>
        <v>S</v>
      </c>
      <c r="Q22" s="31" t="str">
        <f>IF(D22=Surrender!D22,"R",HSD!Q22)</f>
        <v>S</v>
      </c>
      <c r="R22" s="31" t="str">
        <f>IF(E22=Surrender!E22,"R",HSD!R22)</f>
        <v>S</v>
      </c>
      <c r="S22" s="31" t="str">
        <f>IF(F22=Surrender!F22,"R",HSD!S22)</f>
        <v>S</v>
      </c>
      <c r="T22" s="31" t="str">
        <f>IF(G22=Surrender!G22,"R",HSD!T22)</f>
        <v>S</v>
      </c>
      <c r="U22" s="31" t="str">
        <f>IF(H22=Surrender!H22,"R",HSD!U22)</f>
        <v>S</v>
      </c>
      <c r="V22" s="31" t="str">
        <f>IF(I22=Surrender!I22,"R",HSD!V22)</f>
        <v>S</v>
      </c>
      <c r="W22" s="31" t="str">
        <f>IF(J22=Surrender!J22,"R",HSD!W22)</f>
        <v>S</v>
      </c>
      <c r="X22" s="31" t="str">
        <f>IF(K22=Surrender!K22,"R",HSD!X22)</f>
        <v>S</v>
      </c>
    </row>
    <row r="23" spans="1:24" x14ac:dyDescent="0.3">
      <c r="A23">
        <v>24</v>
      </c>
      <c r="B23">
        <f>IF(AND(Rules!$B$9=Rules!$D$9,Rules!$B$8=Rules!$D$8),MAX(Hit!B23,Stand!B23,Double!B23,Surrender!B23),MAX(Hit!B23,Stand!B23,Double!B23))</f>
        <v>-1</v>
      </c>
      <c r="C23">
        <f>IF(Rules!$B$8=Rules!$D$8,MAX(Hit!C23,Stand!C23,Double!C23,Surrender!C23),MAX(Hit!C23,Stand!C23,Double!C23))</f>
        <v>-1</v>
      </c>
      <c r="D23">
        <f>IF(Rules!$B$8=Rules!$D$8,MAX(Hit!D23,Stand!D23,Double!D23,Surrender!D23),MAX(Hit!D23,Stand!D23,Double!D23))</f>
        <v>-1</v>
      </c>
      <c r="E23">
        <f>IF(Rules!$B$8=Rules!$D$8,MAX(Hit!E23,Stand!E23,Double!E23,Surrender!E23),MAX(Hit!E23,Stand!E23,Double!E23))</f>
        <v>-1</v>
      </c>
      <c r="F23">
        <f>IF(Rules!$B$8=Rules!$D$8,MAX(Hit!F23,Stand!F23,Double!F23,Surrender!F23),MAX(Hit!F23,Stand!F23,Double!F23))</f>
        <v>-1</v>
      </c>
      <c r="G23">
        <f>IF(Rules!$B$8=Rules!$D$8,MAX(Hit!G23,Stand!G23,Double!G23,Surrender!G23),MAX(Hit!G23,Stand!G23,Double!G23))</f>
        <v>-1</v>
      </c>
      <c r="H23">
        <f>IF(Rules!$B$8=Rules!$D$8,MAX(Hit!H23,Stand!H23,Double!H23,Surrender!H23),MAX(Hit!H23,Stand!H23,Double!H23))</f>
        <v>-1</v>
      </c>
      <c r="I23">
        <f>IF(Rules!$B$8=Rules!$D$8,MAX(Hit!I23,Stand!I23,Double!I23,Surrender!I23),MAX(Hit!I23,Stand!I23,Double!I23))</f>
        <v>-1</v>
      </c>
      <c r="J23">
        <f>IF(Rules!$B$8=Rules!$D$8,MAX(Hit!J23,Stand!J23,Double!J23,Surrender!J23),MAX(Hit!J23,Stand!J23,Double!J23))</f>
        <v>-1</v>
      </c>
      <c r="K23">
        <f>IF(Rules!$B$8=Rules!$D$8,MAX(Hit!K23,Stand!K23,Double!K23,Surrender!K23),MAX(Hit!K23,Stand!K23,Double!K23))</f>
        <v>-1</v>
      </c>
      <c r="N23" s="31">
        <v>24</v>
      </c>
      <c r="O23" s="31" t="str">
        <f>IF(B23=Surrender!B23,"R",HSD!O23)</f>
        <v>S</v>
      </c>
      <c r="P23" s="31" t="str">
        <f>IF(C23=Surrender!C23,"R",HSD!P23)</f>
        <v>S</v>
      </c>
      <c r="Q23" s="31" t="str">
        <f>IF(D23=Surrender!D23,"R",HSD!Q23)</f>
        <v>S</v>
      </c>
      <c r="R23" s="31" t="str">
        <f>IF(E23=Surrender!E23,"R",HSD!R23)</f>
        <v>S</v>
      </c>
      <c r="S23" s="31" t="str">
        <f>IF(F23=Surrender!F23,"R",HSD!S23)</f>
        <v>S</v>
      </c>
      <c r="T23" s="31" t="str">
        <f>IF(G23=Surrender!G23,"R",HSD!T23)</f>
        <v>S</v>
      </c>
      <c r="U23" s="31" t="str">
        <f>IF(H23=Surrender!H23,"R",HSD!U23)</f>
        <v>S</v>
      </c>
      <c r="V23" s="31" t="str">
        <f>IF(I23=Surrender!I23,"R",HSD!V23)</f>
        <v>S</v>
      </c>
      <c r="W23" s="31" t="str">
        <f>IF(J23=Surrender!J23,"R",HSD!W23)</f>
        <v>S</v>
      </c>
      <c r="X23" s="31" t="str">
        <f>IF(K23=Surrender!K23,"R",HSD!X23)</f>
        <v>S</v>
      </c>
    </row>
    <row r="24" spans="1:24" x14ac:dyDescent="0.3">
      <c r="A24">
        <v>25</v>
      </c>
      <c r="B24">
        <f>IF(AND(Rules!$B$9=Rules!$D$9,Rules!$B$8=Rules!$D$8),MAX(Hit!B24,Stand!B24,Double!B24,Surrender!B24),MAX(Hit!B24,Stand!B24,Double!B24))</f>
        <v>-1</v>
      </c>
      <c r="C24">
        <f>IF(Rules!$B$8=Rules!$D$8,MAX(Hit!C24,Stand!C24,Double!C24,Surrender!C24),MAX(Hit!C24,Stand!C24,Double!C24))</f>
        <v>-1</v>
      </c>
      <c r="D24">
        <f>IF(Rules!$B$8=Rules!$D$8,MAX(Hit!D24,Stand!D24,Double!D24,Surrender!D24),MAX(Hit!D24,Stand!D24,Double!D24))</f>
        <v>-1</v>
      </c>
      <c r="E24">
        <f>IF(Rules!$B$8=Rules!$D$8,MAX(Hit!E24,Stand!E24,Double!E24,Surrender!E24),MAX(Hit!E24,Stand!E24,Double!E24))</f>
        <v>-1</v>
      </c>
      <c r="F24">
        <f>IF(Rules!$B$8=Rules!$D$8,MAX(Hit!F24,Stand!F24,Double!F24,Surrender!F24),MAX(Hit!F24,Stand!F24,Double!F24))</f>
        <v>-1</v>
      </c>
      <c r="G24">
        <f>IF(Rules!$B$8=Rules!$D$8,MAX(Hit!G24,Stand!G24,Double!G24,Surrender!G24),MAX(Hit!G24,Stand!G24,Double!G24))</f>
        <v>-1</v>
      </c>
      <c r="H24">
        <f>IF(Rules!$B$8=Rules!$D$8,MAX(Hit!H24,Stand!H24,Double!H24,Surrender!H24),MAX(Hit!H24,Stand!H24,Double!H24))</f>
        <v>-1</v>
      </c>
      <c r="I24">
        <f>IF(Rules!$B$8=Rules!$D$8,MAX(Hit!I24,Stand!I24,Double!I24,Surrender!I24),MAX(Hit!I24,Stand!I24,Double!I24))</f>
        <v>-1</v>
      </c>
      <c r="J24">
        <f>IF(Rules!$B$8=Rules!$D$8,MAX(Hit!J24,Stand!J24,Double!J24,Surrender!J24),MAX(Hit!J24,Stand!J24,Double!J24))</f>
        <v>-1</v>
      </c>
      <c r="K24">
        <f>IF(Rules!$B$8=Rules!$D$8,MAX(Hit!K24,Stand!K24,Double!K24,Surrender!K24),MAX(Hit!K24,Stand!K24,Double!K24))</f>
        <v>-1</v>
      </c>
      <c r="N24" s="31">
        <v>25</v>
      </c>
      <c r="O24" s="31" t="str">
        <f>IF(B24=Surrender!B24,"R",HSD!O24)</f>
        <v>S</v>
      </c>
      <c r="P24" s="31" t="str">
        <f>IF(C24=Surrender!C24,"R",HSD!P24)</f>
        <v>S</v>
      </c>
      <c r="Q24" s="31" t="str">
        <f>IF(D24=Surrender!D24,"R",HSD!Q24)</f>
        <v>S</v>
      </c>
      <c r="R24" s="31" t="str">
        <f>IF(E24=Surrender!E24,"R",HSD!R24)</f>
        <v>S</v>
      </c>
      <c r="S24" s="31" t="str">
        <f>IF(F24=Surrender!F24,"R",HSD!S24)</f>
        <v>S</v>
      </c>
      <c r="T24" s="31" t="str">
        <f>IF(G24=Surrender!G24,"R",HSD!T24)</f>
        <v>S</v>
      </c>
      <c r="U24" s="31" t="str">
        <f>IF(H24=Surrender!H24,"R",HSD!U24)</f>
        <v>S</v>
      </c>
      <c r="V24" s="31" t="str">
        <f>IF(I24=Surrender!I24,"R",HSD!V24)</f>
        <v>S</v>
      </c>
      <c r="W24" s="31" t="str">
        <f>IF(J24=Surrender!J24,"R",HSD!W24)</f>
        <v>S</v>
      </c>
      <c r="X24" s="31" t="str">
        <f>IF(K24=Surrender!K24,"R",HSD!X24)</f>
        <v>S</v>
      </c>
    </row>
    <row r="25" spans="1:24" x14ac:dyDescent="0.3">
      <c r="A25">
        <v>26</v>
      </c>
      <c r="B25">
        <f>IF(AND(Rules!$B$9=Rules!$D$9,Rules!$B$8=Rules!$D$8),MAX(Hit!B25,Stand!B25,Double!B25,Surrender!B25),MAX(Hit!B25,Stand!B25,Double!B25))</f>
        <v>-1</v>
      </c>
      <c r="C25">
        <f>IF(Rules!$B$8=Rules!$D$8,MAX(Hit!C25,Stand!C25,Double!C25,Surrender!C25),MAX(Hit!C25,Stand!C25,Double!C25))</f>
        <v>-1</v>
      </c>
      <c r="D25">
        <f>IF(Rules!$B$8=Rules!$D$8,MAX(Hit!D25,Stand!D25,Double!D25,Surrender!D25),MAX(Hit!D25,Stand!D25,Double!D25))</f>
        <v>-1</v>
      </c>
      <c r="E25">
        <f>IF(Rules!$B$8=Rules!$D$8,MAX(Hit!E25,Stand!E25,Double!E25,Surrender!E25),MAX(Hit!E25,Stand!E25,Double!E25))</f>
        <v>-1</v>
      </c>
      <c r="F25">
        <f>IF(Rules!$B$8=Rules!$D$8,MAX(Hit!F25,Stand!F25,Double!F25,Surrender!F25),MAX(Hit!F25,Stand!F25,Double!F25))</f>
        <v>-1</v>
      </c>
      <c r="G25">
        <f>IF(Rules!$B$8=Rules!$D$8,MAX(Hit!G25,Stand!G25,Double!G25,Surrender!G25),MAX(Hit!G25,Stand!G25,Double!G25))</f>
        <v>-1</v>
      </c>
      <c r="H25">
        <f>IF(Rules!$B$8=Rules!$D$8,MAX(Hit!H25,Stand!H25,Double!H25,Surrender!H25),MAX(Hit!H25,Stand!H25,Double!H25))</f>
        <v>-1</v>
      </c>
      <c r="I25">
        <f>IF(Rules!$B$8=Rules!$D$8,MAX(Hit!I25,Stand!I25,Double!I25,Surrender!I25),MAX(Hit!I25,Stand!I25,Double!I25))</f>
        <v>-1</v>
      </c>
      <c r="J25">
        <f>IF(Rules!$B$8=Rules!$D$8,MAX(Hit!J25,Stand!J25,Double!J25,Surrender!J25),MAX(Hit!J25,Stand!J25,Double!J25))</f>
        <v>-1</v>
      </c>
      <c r="K25">
        <f>IF(Rules!$B$8=Rules!$D$8,MAX(Hit!K25,Stand!K25,Double!K25,Surrender!K25),MAX(Hit!K25,Stand!K25,Double!K25))</f>
        <v>-1</v>
      </c>
      <c r="N25" s="31">
        <v>26</v>
      </c>
      <c r="O25" s="31" t="str">
        <f>IF(B25=Surrender!B25,"R",HSD!O25)</f>
        <v>S</v>
      </c>
      <c r="P25" s="31" t="str">
        <f>IF(C25=Surrender!C25,"R",HSD!P25)</f>
        <v>S</v>
      </c>
      <c r="Q25" s="31" t="str">
        <f>IF(D25=Surrender!D25,"R",HSD!Q25)</f>
        <v>S</v>
      </c>
      <c r="R25" s="31" t="str">
        <f>IF(E25=Surrender!E25,"R",HSD!R25)</f>
        <v>S</v>
      </c>
      <c r="S25" s="31" t="str">
        <f>IF(F25=Surrender!F25,"R",HSD!S25)</f>
        <v>S</v>
      </c>
      <c r="T25" s="31" t="str">
        <f>IF(G25=Surrender!G25,"R",HSD!T25)</f>
        <v>S</v>
      </c>
      <c r="U25" s="31" t="str">
        <f>IF(H25=Surrender!H25,"R",HSD!U25)</f>
        <v>S</v>
      </c>
      <c r="V25" s="31" t="str">
        <f>IF(I25=Surrender!I25,"R",HSD!V25)</f>
        <v>S</v>
      </c>
      <c r="W25" s="31" t="str">
        <f>IF(J25=Surrender!J25,"R",HSD!W25)</f>
        <v>S</v>
      </c>
      <c r="X25" s="31" t="str">
        <f>IF(K25=Surrender!K25,"R",HSD!X25)</f>
        <v>S</v>
      </c>
    </row>
    <row r="26" spans="1:24" x14ac:dyDescent="0.3">
      <c r="A26">
        <v>27</v>
      </c>
      <c r="B26">
        <f>IF(AND(Rules!$B$9=Rules!$D$9,Rules!$B$8=Rules!$D$8),MAX(Hit!B26,Stand!B26,Double!B26,Surrender!B26),MAX(Hit!B26,Stand!B26,Double!B26))</f>
        <v>-1</v>
      </c>
      <c r="C26">
        <f>IF(Rules!$B$8=Rules!$D$8,MAX(Hit!C26,Stand!C26,Double!C26,Surrender!C26),MAX(Hit!C26,Stand!C26,Double!C26))</f>
        <v>-1</v>
      </c>
      <c r="D26">
        <f>IF(Rules!$B$8=Rules!$D$8,MAX(Hit!D26,Stand!D26,Double!D26,Surrender!D26),MAX(Hit!D26,Stand!D26,Double!D26))</f>
        <v>-1</v>
      </c>
      <c r="E26">
        <f>IF(Rules!$B$8=Rules!$D$8,MAX(Hit!E26,Stand!E26,Double!E26,Surrender!E26),MAX(Hit!E26,Stand!E26,Double!E26))</f>
        <v>-1</v>
      </c>
      <c r="F26">
        <f>IF(Rules!$B$8=Rules!$D$8,MAX(Hit!F26,Stand!F26,Double!F26,Surrender!F26),MAX(Hit!F26,Stand!F26,Double!F26))</f>
        <v>-1</v>
      </c>
      <c r="G26">
        <f>IF(Rules!$B$8=Rules!$D$8,MAX(Hit!G26,Stand!G26,Double!G26,Surrender!G26),MAX(Hit!G26,Stand!G26,Double!G26))</f>
        <v>-1</v>
      </c>
      <c r="H26">
        <f>IF(Rules!$B$8=Rules!$D$8,MAX(Hit!H26,Stand!H26,Double!H26,Surrender!H26),MAX(Hit!H26,Stand!H26,Double!H26))</f>
        <v>-1</v>
      </c>
      <c r="I26">
        <f>IF(Rules!$B$8=Rules!$D$8,MAX(Hit!I26,Stand!I26,Double!I26,Surrender!I26),MAX(Hit!I26,Stand!I26,Double!I26))</f>
        <v>-1</v>
      </c>
      <c r="J26">
        <f>IF(Rules!$B$8=Rules!$D$8,MAX(Hit!J26,Stand!J26,Double!J26,Surrender!J26),MAX(Hit!J26,Stand!J26,Double!J26))</f>
        <v>-1</v>
      </c>
      <c r="K26">
        <f>IF(Rules!$B$8=Rules!$D$8,MAX(Hit!K26,Stand!K26,Double!K26,Surrender!K26),MAX(Hit!K26,Stand!K26,Double!K26))</f>
        <v>-1</v>
      </c>
      <c r="N26" s="31">
        <v>27</v>
      </c>
      <c r="O26" s="31" t="str">
        <f>IF(B26=Surrender!B26,"R",HSD!O26)</f>
        <v>S</v>
      </c>
      <c r="P26" s="31" t="str">
        <f>IF(C26=Surrender!C26,"R",HSD!P26)</f>
        <v>S</v>
      </c>
      <c r="Q26" s="31" t="str">
        <f>IF(D26=Surrender!D26,"R",HSD!Q26)</f>
        <v>S</v>
      </c>
      <c r="R26" s="31" t="str">
        <f>IF(E26=Surrender!E26,"R",HSD!R26)</f>
        <v>S</v>
      </c>
      <c r="S26" s="31" t="str">
        <f>IF(F26=Surrender!F26,"R",HSD!S26)</f>
        <v>S</v>
      </c>
      <c r="T26" s="31" t="str">
        <f>IF(G26=Surrender!G26,"R",HSD!T26)</f>
        <v>S</v>
      </c>
      <c r="U26" s="31" t="str">
        <f>IF(H26=Surrender!H26,"R",HSD!U26)</f>
        <v>S</v>
      </c>
      <c r="V26" s="31" t="str">
        <f>IF(I26=Surrender!I26,"R",HSD!V26)</f>
        <v>S</v>
      </c>
      <c r="W26" s="31" t="str">
        <f>IF(J26=Surrender!J26,"R",HSD!W26)</f>
        <v>S</v>
      </c>
      <c r="X26" s="31" t="str">
        <f>IF(K26=Surrender!K26,"R",HSD!X26)</f>
        <v>S</v>
      </c>
    </row>
    <row r="27" spans="1:24" x14ac:dyDescent="0.3">
      <c r="A27">
        <v>28</v>
      </c>
      <c r="B27">
        <f>IF(AND(Rules!$B$9=Rules!$D$9,Rules!$B$8=Rules!$D$8),MAX(Hit!B27,Stand!B27,Double!B27,Surrender!B27),MAX(Hit!B27,Stand!B27,Double!B27))</f>
        <v>-1</v>
      </c>
      <c r="C27">
        <f>IF(Rules!$B$8=Rules!$D$8,MAX(Hit!C27,Stand!C27,Double!C27,Surrender!C27),MAX(Hit!C27,Stand!C27,Double!C27))</f>
        <v>-1</v>
      </c>
      <c r="D27">
        <f>IF(Rules!$B$8=Rules!$D$8,MAX(Hit!D27,Stand!D27,Double!D27,Surrender!D27),MAX(Hit!D27,Stand!D27,Double!D27))</f>
        <v>-1</v>
      </c>
      <c r="E27">
        <f>IF(Rules!$B$8=Rules!$D$8,MAX(Hit!E27,Stand!E27,Double!E27,Surrender!E27),MAX(Hit!E27,Stand!E27,Double!E27))</f>
        <v>-1</v>
      </c>
      <c r="F27">
        <f>IF(Rules!$B$8=Rules!$D$8,MAX(Hit!F27,Stand!F27,Double!F27,Surrender!F27),MAX(Hit!F27,Stand!F27,Double!F27))</f>
        <v>-1</v>
      </c>
      <c r="G27">
        <f>IF(Rules!$B$8=Rules!$D$8,MAX(Hit!G27,Stand!G27,Double!G27,Surrender!G27),MAX(Hit!G27,Stand!G27,Double!G27))</f>
        <v>-1</v>
      </c>
      <c r="H27">
        <f>IF(Rules!$B$8=Rules!$D$8,MAX(Hit!H27,Stand!H27,Double!H27,Surrender!H27),MAX(Hit!H27,Stand!H27,Double!H27))</f>
        <v>-1</v>
      </c>
      <c r="I27">
        <f>IF(Rules!$B$8=Rules!$D$8,MAX(Hit!I27,Stand!I27,Double!I27,Surrender!I27),MAX(Hit!I27,Stand!I27,Double!I27))</f>
        <v>-1</v>
      </c>
      <c r="J27">
        <f>IF(Rules!$B$8=Rules!$D$8,MAX(Hit!J27,Stand!J27,Double!J27,Surrender!J27),MAX(Hit!J27,Stand!J27,Double!J27))</f>
        <v>-1</v>
      </c>
      <c r="K27">
        <f>IF(Rules!$B$8=Rules!$D$8,MAX(Hit!K27,Stand!K27,Double!K27,Surrender!K27),MAX(Hit!K27,Stand!K27,Double!K27))</f>
        <v>-1</v>
      </c>
      <c r="N27" s="31">
        <v>28</v>
      </c>
      <c r="O27" s="31" t="str">
        <f>IF(B27=Surrender!B27,"R",HSD!O27)</f>
        <v>S</v>
      </c>
      <c r="P27" s="31" t="str">
        <f>IF(C27=Surrender!C27,"R",HSD!P27)</f>
        <v>S</v>
      </c>
      <c r="Q27" s="31" t="str">
        <f>IF(D27=Surrender!D27,"R",HSD!Q27)</f>
        <v>S</v>
      </c>
      <c r="R27" s="31" t="str">
        <f>IF(E27=Surrender!E27,"R",HSD!R27)</f>
        <v>S</v>
      </c>
      <c r="S27" s="31" t="str">
        <f>IF(F27=Surrender!F27,"R",HSD!S27)</f>
        <v>S</v>
      </c>
      <c r="T27" s="31" t="str">
        <f>IF(G27=Surrender!G27,"R",HSD!T27)</f>
        <v>S</v>
      </c>
      <c r="U27" s="31" t="str">
        <f>IF(H27=Surrender!H27,"R",HSD!U27)</f>
        <v>S</v>
      </c>
      <c r="V27" s="31" t="str">
        <f>IF(I27=Surrender!I27,"R",HSD!V27)</f>
        <v>S</v>
      </c>
      <c r="W27" s="31" t="str">
        <f>IF(J27=Surrender!J27,"R",HSD!W27)</f>
        <v>S</v>
      </c>
      <c r="X27" s="31" t="str">
        <f>IF(K27=Surrender!K27,"R",HSD!X27)</f>
        <v>S</v>
      </c>
    </row>
    <row r="28" spans="1:24" x14ac:dyDescent="0.3">
      <c r="A28">
        <v>29</v>
      </c>
      <c r="B28">
        <f>IF(AND(Rules!$B$9=Rules!$D$9,Rules!$B$8=Rules!$D$8),MAX(Hit!B28,Stand!B28,Double!B28,Surrender!B28),MAX(Hit!B28,Stand!B28,Double!B28))</f>
        <v>-1</v>
      </c>
      <c r="C28">
        <f>IF(Rules!$B$8=Rules!$D$8,MAX(Hit!C28,Stand!C28,Double!C28,Surrender!C28),MAX(Hit!C28,Stand!C28,Double!C28))</f>
        <v>-1</v>
      </c>
      <c r="D28">
        <f>IF(Rules!$B$8=Rules!$D$8,MAX(Hit!D28,Stand!D28,Double!D28,Surrender!D28),MAX(Hit!D28,Stand!D28,Double!D28))</f>
        <v>-1</v>
      </c>
      <c r="E28">
        <f>IF(Rules!$B$8=Rules!$D$8,MAX(Hit!E28,Stand!E28,Double!E28,Surrender!E28),MAX(Hit!E28,Stand!E28,Double!E28))</f>
        <v>-1</v>
      </c>
      <c r="F28">
        <f>IF(Rules!$B$8=Rules!$D$8,MAX(Hit!F28,Stand!F28,Double!F28,Surrender!F28),MAX(Hit!F28,Stand!F28,Double!F28))</f>
        <v>-1</v>
      </c>
      <c r="G28">
        <f>IF(Rules!$B$8=Rules!$D$8,MAX(Hit!G28,Stand!G28,Double!G28,Surrender!G28),MAX(Hit!G28,Stand!G28,Double!G28))</f>
        <v>-1</v>
      </c>
      <c r="H28">
        <f>IF(Rules!$B$8=Rules!$D$8,MAX(Hit!H28,Stand!H28,Double!H28,Surrender!H28),MAX(Hit!H28,Stand!H28,Double!H28))</f>
        <v>-1</v>
      </c>
      <c r="I28">
        <f>IF(Rules!$B$8=Rules!$D$8,MAX(Hit!I28,Stand!I28,Double!I28,Surrender!I28),MAX(Hit!I28,Stand!I28,Double!I28))</f>
        <v>-1</v>
      </c>
      <c r="J28">
        <f>IF(Rules!$B$8=Rules!$D$8,MAX(Hit!J28,Stand!J28,Double!J28,Surrender!J28),MAX(Hit!J28,Stand!J28,Double!J28))</f>
        <v>-1</v>
      </c>
      <c r="K28">
        <f>IF(Rules!$B$8=Rules!$D$8,MAX(Hit!K28,Stand!K28,Double!K28,Surrender!K28),MAX(Hit!K28,Stand!K28,Double!K28))</f>
        <v>-1</v>
      </c>
      <c r="N28" s="31">
        <v>29</v>
      </c>
      <c r="O28" s="31" t="str">
        <f>IF(B28=Surrender!B28,"R",HSD!O28)</f>
        <v>S</v>
      </c>
      <c r="P28" s="31" t="str">
        <f>IF(C28=Surrender!C28,"R",HSD!P28)</f>
        <v>S</v>
      </c>
      <c r="Q28" s="31" t="str">
        <f>IF(D28=Surrender!D28,"R",HSD!Q28)</f>
        <v>S</v>
      </c>
      <c r="R28" s="31" t="str">
        <f>IF(E28=Surrender!E28,"R",HSD!R28)</f>
        <v>S</v>
      </c>
      <c r="S28" s="31" t="str">
        <f>IF(F28=Surrender!F28,"R",HSD!S28)</f>
        <v>S</v>
      </c>
      <c r="T28" s="31" t="str">
        <f>IF(G28=Surrender!G28,"R",HSD!T28)</f>
        <v>S</v>
      </c>
      <c r="U28" s="31" t="str">
        <f>IF(H28=Surrender!H28,"R",HSD!U28)</f>
        <v>S</v>
      </c>
      <c r="V28" s="31" t="str">
        <f>IF(I28=Surrender!I28,"R",HSD!V28)</f>
        <v>S</v>
      </c>
      <c r="W28" s="31" t="str">
        <f>IF(J28=Surrender!J28,"R",HSD!W28)</f>
        <v>S</v>
      </c>
      <c r="X28" s="31" t="str">
        <f>IF(K28=Surrender!K28,"R",HSD!X28)</f>
        <v>S</v>
      </c>
    </row>
    <row r="29" spans="1:24" x14ac:dyDescent="0.3">
      <c r="A29">
        <v>30</v>
      </c>
      <c r="B29">
        <f>IF(AND(Rules!$B$9=Rules!$D$9,Rules!$B$8=Rules!$D$8),MAX(Hit!B29,Stand!B29,Double!B29,Surrender!B29),MAX(Hit!B29,Stand!B29,Double!B29))</f>
        <v>-1</v>
      </c>
      <c r="C29">
        <f>IF(Rules!$B$8=Rules!$D$8,MAX(Hit!C29,Stand!C29,Double!C29,Surrender!C29),MAX(Hit!C29,Stand!C29,Double!C29))</f>
        <v>-1</v>
      </c>
      <c r="D29">
        <f>IF(Rules!$B$8=Rules!$D$8,MAX(Hit!D29,Stand!D29,Double!D29,Surrender!D29),MAX(Hit!D29,Stand!D29,Double!D29))</f>
        <v>-1</v>
      </c>
      <c r="E29">
        <f>IF(Rules!$B$8=Rules!$D$8,MAX(Hit!E29,Stand!E29,Double!E29,Surrender!E29),MAX(Hit!E29,Stand!E29,Double!E29))</f>
        <v>-1</v>
      </c>
      <c r="F29">
        <f>IF(Rules!$B$8=Rules!$D$8,MAX(Hit!F29,Stand!F29,Double!F29,Surrender!F29),MAX(Hit!F29,Stand!F29,Double!F29))</f>
        <v>-1</v>
      </c>
      <c r="G29">
        <f>IF(Rules!$B$8=Rules!$D$8,MAX(Hit!G29,Stand!G29,Double!G29,Surrender!G29),MAX(Hit!G29,Stand!G29,Double!G29))</f>
        <v>-1</v>
      </c>
      <c r="H29">
        <f>IF(Rules!$B$8=Rules!$D$8,MAX(Hit!H29,Stand!H29,Double!H29,Surrender!H29),MAX(Hit!H29,Stand!H29,Double!H29))</f>
        <v>-1</v>
      </c>
      <c r="I29">
        <f>IF(Rules!$B$8=Rules!$D$8,MAX(Hit!I29,Stand!I29,Double!I29,Surrender!I29),MAX(Hit!I29,Stand!I29,Double!I29))</f>
        <v>-1</v>
      </c>
      <c r="J29">
        <f>IF(Rules!$B$8=Rules!$D$8,MAX(Hit!J29,Stand!J29,Double!J29,Surrender!J29),MAX(Hit!J29,Stand!J29,Double!J29))</f>
        <v>-1</v>
      </c>
      <c r="K29">
        <f>IF(Rules!$B$8=Rules!$D$8,MAX(Hit!K29,Stand!K29,Double!K29,Surrender!K29),MAX(Hit!K29,Stand!K29,Double!K29))</f>
        <v>-1</v>
      </c>
      <c r="N29" s="31">
        <v>30</v>
      </c>
      <c r="O29" s="31" t="str">
        <f>IF(B29=Surrender!B29,"R",HSD!O29)</f>
        <v>S</v>
      </c>
      <c r="P29" s="31" t="str">
        <f>IF(C29=Surrender!C29,"R",HSD!P29)</f>
        <v>S</v>
      </c>
      <c r="Q29" s="31" t="str">
        <f>IF(D29=Surrender!D29,"R",HSD!Q29)</f>
        <v>S</v>
      </c>
      <c r="R29" s="31" t="str">
        <f>IF(E29=Surrender!E29,"R",HSD!R29)</f>
        <v>S</v>
      </c>
      <c r="S29" s="31" t="str">
        <f>IF(F29=Surrender!F29,"R",HSD!S29)</f>
        <v>S</v>
      </c>
      <c r="T29" s="31" t="str">
        <f>IF(G29=Surrender!G29,"R",HSD!T29)</f>
        <v>S</v>
      </c>
      <c r="U29" s="31" t="str">
        <f>IF(H29=Surrender!H29,"R",HSD!U29)</f>
        <v>S</v>
      </c>
      <c r="V29" s="31" t="str">
        <f>IF(I29=Surrender!I29,"R",HSD!V29)</f>
        <v>S</v>
      </c>
      <c r="W29" s="31" t="str">
        <f>IF(J29=Surrender!J29,"R",HSD!W29)</f>
        <v>S</v>
      </c>
      <c r="X29" s="31" t="str">
        <f>IF(K29=Surrender!K29,"R",HSD!X29)</f>
        <v>S</v>
      </c>
    </row>
    <row r="30" spans="1:24" x14ac:dyDescent="0.3">
      <c r="A30">
        <v>31</v>
      </c>
      <c r="B30">
        <f>IF(AND(Rules!$B$9=Rules!$D$9,Rules!$B$8=Rules!$D$8),MAX(Hit!B30,Stand!B30,Double!B30,Surrender!B30),MAX(Hit!B30,Stand!B30,Double!B30))</f>
        <v>-1</v>
      </c>
      <c r="C30">
        <f>IF(Rules!$B$8=Rules!$D$8,MAX(Hit!C30,Stand!C30,Double!C30,Surrender!C30),MAX(Hit!C30,Stand!C30,Double!C30))</f>
        <v>-1</v>
      </c>
      <c r="D30">
        <f>IF(Rules!$B$8=Rules!$D$8,MAX(Hit!D30,Stand!D30,Double!D30,Surrender!D30),MAX(Hit!D30,Stand!D30,Double!D30))</f>
        <v>-1</v>
      </c>
      <c r="E30">
        <f>IF(Rules!$B$8=Rules!$D$8,MAX(Hit!E30,Stand!E30,Double!E30,Surrender!E30),MAX(Hit!E30,Stand!E30,Double!E30))</f>
        <v>-1</v>
      </c>
      <c r="F30">
        <f>IF(Rules!$B$8=Rules!$D$8,MAX(Hit!F30,Stand!F30,Double!F30,Surrender!F30),MAX(Hit!F30,Stand!F30,Double!F30))</f>
        <v>-1</v>
      </c>
      <c r="G30">
        <f>IF(Rules!$B$8=Rules!$D$8,MAX(Hit!G30,Stand!G30,Double!G30,Surrender!G30),MAX(Hit!G30,Stand!G30,Double!G30))</f>
        <v>-1</v>
      </c>
      <c r="H30">
        <f>IF(Rules!$B$8=Rules!$D$8,MAX(Hit!H30,Stand!H30,Double!H30,Surrender!H30),MAX(Hit!H30,Stand!H30,Double!H30))</f>
        <v>-1</v>
      </c>
      <c r="I30">
        <f>IF(Rules!$B$8=Rules!$D$8,MAX(Hit!I30,Stand!I30,Double!I30,Surrender!I30),MAX(Hit!I30,Stand!I30,Double!I30))</f>
        <v>-1</v>
      </c>
      <c r="J30">
        <f>IF(Rules!$B$8=Rules!$D$8,MAX(Hit!J30,Stand!J30,Double!J30,Surrender!J30),MAX(Hit!J30,Stand!J30,Double!J30))</f>
        <v>-1</v>
      </c>
      <c r="K30">
        <f>IF(Rules!$B$8=Rules!$D$8,MAX(Hit!K30,Stand!K30,Double!K30,Surrender!K30),MAX(Hit!K30,Stand!K30,Double!K30))</f>
        <v>-1</v>
      </c>
      <c r="N30" s="31">
        <v>31</v>
      </c>
      <c r="O30" s="31" t="str">
        <f>IF(B30=Surrender!B30,"R",HSD!O30)</f>
        <v>S</v>
      </c>
      <c r="P30" s="31" t="str">
        <f>IF(C30=Surrender!C30,"R",HSD!P30)</f>
        <v>S</v>
      </c>
      <c r="Q30" s="31" t="str">
        <f>IF(D30=Surrender!D30,"R",HSD!Q30)</f>
        <v>S</v>
      </c>
      <c r="R30" s="31" t="str">
        <f>IF(E30=Surrender!E30,"R",HSD!R30)</f>
        <v>S</v>
      </c>
      <c r="S30" s="31" t="str">
        <f>IF(F30=Surrender!F30,"R",HSD!S30)</f>
        <v>S</v>
      </c>
      <c r="T30" s="31" t="str">
        <f>IF(G30=Surrender!G30,"R",HSD!T30)</f>
        <v>S</v>
      </c>
      <c r="U30" s="31" t="str">
        <f>IF(H30=Surrender!H30,"R",HSD!U30)</f>
        <v>S</v>
      </c>
      <c r="V30" s="31" t="str">
        <f>IF(I30=Surrender!I30,"R",HSD!V30)</f>
        <v>S</v>
      </c>
      <c r="W30" s="31" t="str">
        <f>IF(J30=Surrender!J30,"R",HSD!W30)</f>
        <v>S</v>
      </c>
      <c r="X30" s="31" t="str">
        <f>IF(K30=Surrender!K30,"R",HSD!X30)</f>
        <v>S</v>
      </c>
    </row>
    <row r="32" spans="1:24" x14ac:dyDescent="0.3">
      <c r="A32" t="s">
        <v>4</v>
      </c>
      <c r="B32">
        <v>1</v>
      </c>
      <c r="C32">
        <v>2</v>
      </c>
      <c r="D32">
        <v>3</v>
      </c>
      <c r="E32">
        <v>4</v>
      </c>
      <c r="F32">
        <v>5</v>
      </c>
      <c r="G32">
        <v>6</v>
      </c>
      <c r="H32">
        <v>7</v>
      </c>
      <c r="I32">
        <v>8</v>
      </c>
      <c r="J32">
        <v>9</v>
      </c>
      <c r="K32">
        <v>10</v>
      </c>
      <c r="N32" s="31" t="s">
        <v>4</v>
      </c>
      <c r="O32" s="31">
        <v>1</v>
      </c>
      <c r="P32" s="31">
        <v>2</v>
      </c>
      <c r="Q32" s="31">
        <v>3</v>
      </c>
      <c r="R32" s="31">
        <v>4</v>
      </c>
      <c r="S32" s="31">
        <v>5</v>
      </c>
      <c r="T32" s="31">
        <v>6</v>
      </c>
      <c r="U32" s="31">
        <v>7</v>
      </c>
      <c r="V32" s="31">
        <v>8</v>
      </c>
      <c r="W32" s="31">
        <v>9</v>
      </c>
      <c r="X32" s="31">
        <v>10</v>
      </c>
    </row>
    <row r="33" spans="1:24" x14ac:dyDescent="0.3">
      <c r="A33">
        <v>12</v>
      </c>
      <c r="B33">
        <f>IF(AND(Rules!$B$9=Rules!$D$9,Rules!$B$8=Rules!$D$8),MAX(Hit!B33,Stand!B33,Double!B33,Surrender!B33),MAX(Hit!B33,Stand!B33,Double!B33))</f>
        <v>-0.2052135310715586</v>
      </c>
      <c r="C33">
        <f>IF(Rules!$B$8=Rules!$D$8,MAX(Hit!C33,Stand!C33,Double!C33,Surrender!C33),MAX(Hit!C33,Stand!C33,Double!C33))</f>
        <v>8.1836216051656099E-2</v>
      </c>
      <c r="D33">
        <f>IF(Rules!$B$8=Rules!$D$8,MAX(Hit!D33,Stand!D33,Double!D33,Surrender!D33),MAX(Hit!D33,Stand!D33,Double!D33))</f>
        <v>0.10350704654207785</v>
      </c>
      <c r="E33">
        <f>IF(Rules!$B$8=Rules!$D$8,MAX(Hit!E33,Stand!E33,Double!E33,Surrender!E33),MAX(Hit!E33,Stand!E33,Double!E33))</f>
        <v>0.12659562809256975</v>
      </c>
      <c r="F33">
        <f>IF(Rules!$B$8=Rules!$D$8,MAX(Hit!F33,Stand!F33,Double!F33,Surrender!F33),MAX(Hit!F33,Stand!F33,Double!F33))</f>
        <v>0.15648238458465505</v>
      </c>
      <c r="G33">
        <f>IF(Rules!$B$8=Rules!$D$8,MAX(Hit!G33,Stand!G33,Double!G33,Surrender!G33),MAX(Hit!G33,Stand!G33,Double!G33))</f>
        <v>0.18595361333225541</v>
      </c>
      <c r="H33">
        <f>IF(Rules!$B$8=Rules!$D$8,MAX(Hit!H33,Stand!H33,Double!H33,Surrender!H33),MAX(Hit!H33,Stand!H33,Double!H33))</f>
        <v>0.16547293077063502</v>
      </c>
      <c r="I33">
        <f>IF(Rules!$B$8=Rules!$D$8,MAX(Hit!I33,Stand!I33,Double!I33,Surrender!I33),MAX(Hit!I33,Stand!I33,Double!I33))</f>
        <v>9.5115020927032348E-2</v>
      </c>
      <c r="J33">
        <f>IF(Rules!$B$8=Rules!$D$8,MAX(Hit!J33,Stand!J33,Double!J33,Surrender!J33),MAX(Hit!J33,Stand!J33,Double!J33))</f>
        <v>6.5790841226834318E-5</v>
      </c>
      <c r="K33">
        <f>IF(Rules!$B$8=Rules!$D$8,MAX(Hit!K33,Stand!K33,Double!K33,Surrender!K33),MAX(Hit!K33,Stand!K33,Double!K33))</f>
        <v>-0.12808280155666146</v>
      </c>
      <c r="N33" s="31">
        <v>12</v>
      </c>
      <c r="O33" s="31" t="str">
        <f>IF(B33=Surrender!B33,"R",HSD!O33)</f>
        <v>H</v>
      </c>
      <c r="P33" s="31" t="str">
        <f>IF(C33=Surrender!C33,"R",HSD!P33)</f>
        <v>H</v>
      </c>
      <c r="Q33" s="31" t="str">
        <f>IF(D33=Surrender!D33,"R",HSD!Q33)</f>
        <v>H</v>
      </c>
      <c r="R33" s="31" t="str">
        <f>IF(E33=Surrender!E33,"R",HSD!R33)</f>
        <v>H</v>
      </c>
      <c r="S33" s="31" t="str">
        <f>IF(F33=Surrender!F33,"R",HSD!S33)</f>
        <v>H</v>
      </c>
      <c r="T33" s="31" t="str">
        <f>IF(G33=Surrender!G33,"R",HSD!T33)</f>
        <v>H</v>
      </c>
      <c r="U33" s="31" t="str">
        <f>IF(H33=Surrender!H33,"R",HSD!U33)</f>
        <v>H</v>
      </c>
      <c r="V33" s="31" t="str">
        <f>IF(I33=Surrender!I33,"R",HSD!V33)</f>
        <v>H</v>
      </c>
      <c r="W33" s="31" t="str">
        <f>IF(J33=Surrender!J33,"R",HSD!W33)</f>
        <v>H</v>
      </c>
      <c r="X33" s="31" t="str">
        <f>IF(K33=Surrender!K33,"R",HSD!X33)</f>
        <v>H</v>
      </c>
    </row>
    <row r="34" spans="1:24" x14ac:dyDescent="0.3">
      <c r="A34">
        <v>13</v>
      </c>
      <c r="B34">
        <f>IF(AND(Rules!$B$9=Rules!$D$9,Rules!$B$8=Rules!$D$8),MAX(Hit!B34,Stand!B34,Double!B34,Surrender!B34),MAX(Hit!B34,Stand!B34,Double!B34))</f>
        <v>-0.2347217780244493</v>
      </c>
      <c r="C34">
        <f>IF(Rules!$B$8=Rules!$D$8,MAX(Hit!C34,Stand!C34,Double!C34,Surrender!C34),MAX(Hit!C34,Stand!C34,Double!C34))</f>
        <v>4.6636132695309557E-2</v>
      </c>
      <c r="D34">
        <f>IF(Rules!$B$8=Rules!$D$8,MAX(Hit!D34,Stand!D34,Double!D34,Surrender!D34),MAX(Hit!D34,Stand!D34,Double!D34))</f>
        <v>7.4118813392744121E-2</v>
      </c>
      <c r="E34">
        <f>IF(Rules!$B$8=Rules!$D$8,MAX(Hit!E34,Stand!E34,Double!E34,Surrender!E34),MAX(Hit!E34,Stand!E34,Double!E34))</f>
        <v>0.10247714687203517</v>
      </c>
      <c r="F34">
        <f>IF(Rules!$B$8=Rules!$D$8,MAX(Hit!F34,Stand!F34,Double!F34,Surrender!F34),MAX(Hit!F34,Stand!F34,Double!F34))</f>
        <v>0.13336273848321714</v>
      </c>
      <c r="G34">
        <f>IF(Rules!$B$8=Rules!$D$8,MAX(Hit!G34,Stand!G34,Double!G34,Surrender!G34),MAX(Hit!G34,Stand!G34,Double!G34))</f>
        <v>0.17974820582791498</v>
      </c>
      <c r="H34">
        <f>IF(Rules!$B$8=Rules!$D$8,MAX(Hit!H34,Stand!H34,Double!H34,Surrender!H34),MAX(Hit!H34,Stand!H34,Double!H34))</f>
        <v>0.12238569517899199</v>
      </c>
      <c r="I34">
        <f>IF(Rules!$B$8=Rules!$D$8,MAX(Hit!I34,Stand!I34,Double!I34,Surrender!I34),MAX(Hit!I34,Stand!I34,Double!I34))</f>
        <v>5.4057070196311383E-2</v>
      </c>
      <c r="J34">
        <f>IF(Rules!$B$8=Rules!$D$8,MAX(Hit!J34,Stand!J34,Double!J34,Surrender!J34),MAX(Hit!J34,Stand!J34,Double!J34))</f>
        <v>-3.7694688127479961E-2</v>
      </c>
      <c r="K34">
        <f>IF(Rules!$B$8=Rules!$D$8,MAX(Hit!K34,Stand!K34,Double!K34,Surrender!K34),MAX(Hit!K34,Stand!K34,Double!K34))</f>
        <v>-0.16080628455762785</v>
      </c>
      <c r="N34" s="31">
        <v>13</v>
      </c>
      <c r="O34" s="31" t="str">
        <f>IF(B34=Surrender!B34,"R",HSD!O34)</f>
        <v>H</v>
      </c>
      <c r="P34" s="31" t="str">
        <f>IF(C34=Surrender!C34,"R",HSD!P34)</f>
        <v>H</v>
      </c>
      <c r="Q34" s="31" t="str">
        <f>IF(D34=Surrender!D34,"R",HSD!Q34)</f>
        <v>H</v>
      </c>
      <c r="R34" s="31" t="str">
        <f>IF(E34=Surrender!E34,"R",HSD!R34)</f>
        <v>H</v>
      </c>
      <c r="S34" s="31" t="str">
        <f>IF(F34=Surrender!F34,"R",HSD!S34)</f>
        <v>H</v>
      </c>
      <c r="T34" s="31" t="str">
        <f>IF(G34=Surrender!G34,"R",HSD!T34)</f>
        <v>D</v>
      </c>
      <c r="U34" s="31" t="str">
        <f>IF(H34=Surrender!H34,"R",HSD!U34)</f>
        <v>H</v>
      </c>
      <c r="V34" s="31" t="str">
        <f>IF(I34=Surrender!I34,"R",HSD!V34)</f>
        <v>H</v>
      </c>
      <c r="W34" s="31" t="str">
        <f>IF(J34=Surrender!J34,"R",HSD!W34)</f>
        <v>H</v>
      </c>
      <c r="X34" s="31" t="str">
        <f>IF(K34=Surrender!K34,"R",HSD!X34)</f>
        <v>H</v>
      </c>
    </row>
    <row r="35" spans="1:24" x14ac:dyDescent="0.3">
      <c r="A35">
        <v>14</v>
      </c>
      <c r="B35">
        <f>IF(AND(Rules!$B$9=Rules!$D$9,Rules!$B$8=Rules!$D$8),MAX(Hit!B35,Stand!B35,Double!B35,Surrender!B35),MAX(Hit!B35,Stand!B35,Double!B35))</f>
        <v>-0.26406959413166398</v>
      </c>
      <c r="C35">
        <f>IF(Rules!$B$8=Rules!$D$8,MAX(Hit!C35,Stand!C35,Double!C35,Surrender!C35),MAX(Hit!C35,Stand!C35,Double!C35))</f>
        <v>2.2391856987839076E-2</v>
      </c>
      <c r="D35">
        <f>IF(Rules!$B$8=Rules!$D$8,MAX(Hit!D35,Stand!D35,Double!D35,Surrender!D35),MAX(Hit!D35,Stand!D35,Double!D35))</f>
        <v>5.0806738919282862E-2</v>
      </c>
      <c r="E35">
        <f>IF(Rules!$B$8=Rules!$D$8,MAX(Hit!E35,Stand!E35,Double!E35,Surrender!E35),MAX(Hit!E35,Stand!E35,Double!E35))</f>
        <v>8.0081414310110191E-2</v>
      </c>
      <c r="F35">
        <f>IF(Rules!$B$8=Rules!$D$8,MAX(Hit!F35,Stand!F35,Double!F35,Surrender!F35),MAX(Hit!F35,Stand!F35,Double!F35))</f>
        <v>0.12595448524867892</v>
      </c>
      <c r="G35">
        <f>IF(Rules!$B$8=Rules!$D$8,MAX(Hit!G35,Stand!G35,Double!G35,Surrender!G35),MAX(Hit!G35,Stand!G35,Double!G35))</f>
        <v>0.17974820582791493</v>
      </c>
      <c r="H35">
        <f>IF(Rules!$B$8=Rules!$D$8,MAX(Hit!H35,Stand!H35,Double!H35,Surrender!H35),MAX(Hit!H35,Stand!H35,Double!H35))</f>
        <v>7.9507488494468218E-2</v>
      </c>
      <c r="I35">
        <f>IF(Rules!$B$8=Rules!$D$8,MAX(Hit!I35,Stand!I35,Double!I35,Surrender!I35),MAX(Hit!I35,Stand!I35,Double!I35))</f>
        <v>1.3277219463208506E-2</v>
      </c>
      <c r="J35">
        <f>IF(Rules!$B$8=Rules!$D$8,MAX(Hit!J35,Stand!J35,Double!J35,Surrender!J35),MAX(Hit!J35,Stand!J35,Double!J35))</f>
        <v>-7.5163189441683903E-2</v>
      </c>
      <c r="K35">
        <f>IF(Rules!$B$8=Rules!$D$8,MAX(Hit!K35,Stand!K35,Double!K35,Surrender!K35),MAX(Hit!K35,Stand!K35,Double!K35))</f>
        <v>-0.19330354140765696</v>
      </c>
      <c r="N35" s="31">
        <v>14</v>
      </c>
      <c r="O35" s="31" t="str">
        <f>IF(B35=Surrender!B35,"R",HSD!O35)</f>
        <v>H</v>
      </c>
      <c r="P35" s="31" t="str">
        <f>IF(C35=Surrender!C35,"R",HSD!P35)</f>
        <v>H</v>
      </c>
      <c r="Q35" s="31" t="str">
        <f>IF(D35=Surrender!D35,"R",HSD!Q35)</f>
        <v>H</v>
      </c>
      <c r="R35" s="31" t="str">
        <f>IF(E35=Surrender!E35,"R",HSD!R35)</f>
        <v>H</v>
      </c>
      <c r="S35" s="31" t="str">
        <f>IF(F35=Surrender!F35,"R",HSD!S35)</f>
        <v>D</v>
      </c>
      <c r="T35" s="31" t="str">
        <f>IF(G35=Surrender!G35,"R",HSD!T35)</f>
        <v>D</v>
      </c>
      <c r="U35" s="31" t="str">
        <f>IF(H35=Surrender!H35,"R",HSD!U35)</f>
        <v>H</v>
      </c>
      <c r="V35" s="31" t="str">
        <f>IF(I35=Surrender!I35,"R",HSD!V35)</f>
        <v>H</v>
      </c>
      <c r="W35" s="31" t="str">
        <f>IF(J35=Surrender!J35,"R",HSD!W35)</f>
        <v>H</v>
      </c>
      <c r="X35" s="31" t="str">
        <f>IF(K35=Surrender!K35,"R",HSD!X35)</f>
        <v>H</v>
      </c>
    </row>
    <row r="36" spans="1:24" x14ac:dyDescent="0.3">
      <c r="A36">
        <v>15</v>
      </c>
      <c r="B36">
        <f>IF(AND(Rules!$B$9=Rules!$D$9,Rules!$B$8=Rules!$D$8),MAX(Hit!B36,Stand!B36,Double!B36,Surrender!B36),MAX(Hit!B36,Stand!B36,Double!B36))</f>
        <v>-0.29312934580507016</v>
      </c>
      <c r="C36">
        <f>IF(Rules!$B$8=Rules!$D$8,MAX(Hit!C36,Stand!C36,Double!C36,Surrender!C36),MAX(Hit!C36,Stand!C36,Double!C36))</f>
        <v>-1.2068474052642775E-4</v>
      </c>
      <c r="D36">
        <f>IF(Rules!$B$8=Rules!$D$8,MAX(Hit!D36,Stand!D36,Double!D36,Surrender!D36),MAX(Hit!D36,Stand!D36,Double!D36))</f>
        <v>2.9159812622497394E-2</v>
      </c>
      <c r="E36">
        <f>IF(Rules!$B$8=Rules!$D$8,MAX(Hit!E36,Stand!E36,Double!E36,Surrender!E36),MAX(Hit!E36,Stand!E36,Double!E36))</f>
        <v>5.9285376931179856E-2</v>
      </c>
      <c r="F36">
        <f>IF(Rules!$B$8=Rules!$D$8,MAX(Hit!F36,Stand!F36,Double!F36,Surrender!F36),MAX(Hit!F36,Stand!F36,Double!F36))</f>
        <v>0.12595448524867892</v>
      </c>
      <c r="G36">
        <f>IF(Rules!$B$8=Rules!$D$8,MAX(Hit!G36,Stand!G36,Double!G36,Surrender!G36),MAX(Hit!G36,Stand!G36,Double!G36))</f>
        <v>0.17974820582791493</v>
      </c>
      <c r="H36">
        <f>IF(Rules!$B$8=Rules!$D$8,MAX(Hit!H36,Stand!H36,Double!H36,Surrender!H36),MAX(Hit!H36,Stand!H36,Double!H36))</f>
        <v>3.7028282279269284E-2</v>
      </c>
      <c r="I36">
        <f>IF(Rules!$B$8=Rules!$D$8,MAX(Hit!I36,Stand!I36,Double!I36,Surrender!I36),MAX(Hit!I36,Stand!I36,Double!I36))</f>
        <v>-2.7054780502901651E-2</v>
      </c>
      <c r="J36">
        <f>IF(Rules!$B$8=Rules!$D$8,MAX(Hit!J36,Stand!J36,Double!J36,Surrender!J36),MAX(Hit!J36,Stand!J36,Double!J36))</f>
        <v>-0.11218876868994296</v>
      </c>
      <c r="K36">
        <f>IF(Rules!$B$8=Rules!$D$8,MAX(Hit!K36,Stand!K36,Double!K36,Surrender!K36),MAX(Hit!K36,Stand!K36,Double!K36))</f>
        <v>-0.22543993358238781</v>
      </c>
      <c r="N36" s="31">
        <v>15</v>
      </c>
      <c r="O36" s="31" t="str">
        <f>IF(B36=Surrender!B36,"R",HSD!O36)</f>
        <v>H</v>
      </c>
      <c r="P36" s="31" t="str">
        <f>IF(C36=Surrender!C36,"R",HSD!P36)</f>
        <v>H</v>
      </c>
      <c r="Q36" s="31" t="str">
        <f>IF(D36=Surrender!D36,"R",HSD!Q36)</f>
        <v>H</v>
      </c>
      <c r="R36" s="31" t="str">
        <f>IF(E36=Surrender!E36,"R",HSD!R36)</f>
        <v>H</v>
      </c>
      <c r="S36" s="31" t="str">
        <f>IF(F36=Surrender!F36,"R",HSD!S36)</f>
        <v>D</v>
      </c>
      <c r="T36" s="31" t="str">
        <f>IF(G36=Surrender!G36,"R",HSD!T36)</f>
        <v>D</v>
      </c>
      <c r="U36" s="31" t="str">
        <f>IF(H36=Surrender!H36,"R",HSD!U36)</f>
        <v>H</v>
      </c>
      <c r="V36" s="31" t="str">
        <f>IF(I36=Surrender!I36,"R",HSD!V36)</f>
        <v>H</v>
      </c>
      <c r="W36" s="31" t="str">
        <f>IF(J36=Surrender!J36,"R",HSD!W36)</f>
        <v>H</v>
      </c>
      <c r="X36" s="31" t="str">
        <f>IF(K36=Surrender!K36,"R",HSD!X36)</f>
        <v>H</v>
      </c>
    </row>
    <row r="37" spans="1:24" x14ac:dyDescent="0.3">
      <c r="A37">
        <v>16</v>
      </c>
      <c r="B37">
        <f>IF(AND(Rules!$B$9=Rules!$D$9,Rules!$B$8=Rules!$D$8),MAX(Hit!B37,Stand!B37,Double!B37,Surrender!B37),MAX(Hit!B37,Stand!B37,Double!B37))</f>
        <v>-0.31409107314591789</v>
      </c>
      <c r="C37">
        <f>IF(Rules!$B$8=Rules!$D$8,MAX(Hit!C37,Stand!C37,Double!C37,Surrender!C37),MAX(Hit!C37,Stand!C37,Double!C37))</f>
        <v>-2.1025187774008636E-2</v>
      </c>
      <c r="D37">
        <f>IF(Rules!$B$8=Rules!$D$8,MAX(Hit!D37,Stand!D37,Double!D37,Surrender!D37),MAX(Hit!D37,Stand!D37,Double!D37))</f>
        <v>9.0590953469109059E-3</v>
      </c>
      <c r="E37">
        <f>IF(Rules!$B$8=Rules!$D$8,MAX(Hit!E37,Stand!E37,Double!E37,Surrender!E37),MAX(Hit!E37,Stand!E37,Double!E37))</f>
        <v>5.8426518743744854E-2</v>
      </c>
      <c r="F37">
        <f>IF(Rules!$B$8=Rules!$D$8,MAX(Hit!F37,Stand!F37,Double!F37,Surrender!F37),MAX(Hit!F37,Stand!F37,Double!F37))</f>
        <v>0.12595448524867892</v>
      </c>
      <c r="G37">
        <f>IF(Rules!$B$8=Rules!$D$8,MAX(Hit!G37,Stand!G37,Double!G37,Surrender!G37),MAX(Hit!G37,Stand!G37,Double!G37))</f>
        <v>0.17974820582791493</v>
      </c>
      <c r="H37">
        <f>IF(Rules!$B$8=Rules!$D$8,MAX(Hit!H37,Stand!H37,Double!H37,Surrender!H37),MAX(Hit!H37,Stand!H37,Double!H37))</f>
        <v>-4.8901571730158577E-3</v>
      </c>
      <c r="I37">
        <f>IF(Rules!$B$8=Rules!$D$8,MAX(Hit!I37,Stand!I37,Double!I37,Surrender!I37),MAX(Hit!I37,Stand!I37,Double!I37))</f>
        <v>-6.6794847920094075E-2</v>
      </c>
      <c r="J37">
        <f>IF(Rules!$B$8=Rules!$D$8,MAX(Hit!J37,Stand!J37,Double!J37,Surrender!J37),MAX(Hit!J37,Stand!J37,Double!J37))</f>
        <v>-0.14864353463007479</v>
      </c>
      <c r="K37">
        <f>IF(Rules!$B$8=Rules!$D$8,MAX(Hit!K37,Stand!K37,Double!K37,Surrender!K37),MAX(Hit!K37,Stand!K37,Double!K37))</f>
        <v>-0.25710121084742421</v>
      </c>
      <c r="N37" s="31">
        <v>16</v>
      </c>
      <c r="O37" s="31" t="str">
        <f>IF(B37=Surrender!B37,"R",HSD!O37)</f>
        <v>H</v>
      </c>
      <c r="P37" s="31" t="str">
        <f>IF(C37=Surrender!C37,"R",HSD!P37)</f>
        <v>H</v>
      </c>
      <c r="Q37" s="31" t="str">
        <f>IF(D37=Surrender!D37,"R",HSD!Q37)</f>
        <v>H</v>
      </c>
      <c r="R37" s="31" t="str">
        <f>IF(E37=Surrender!E37,"R",HSD!R37)</f>
        <v>D</v>
      </c>
      <c r="S37" s="31" t="str">
        <f>IF(F37=Surrender!F37,"R",HSD!S37)</f>
        <v>D</v>
      </c>
      <c r="T37" s="31" t="str">
        <f>IF(G37=Surrender!G37,"R",HSD!T37)</f>
        <v>D</v>
      </c>
      <c r="U37" s="31" t="str">
        <f>IF(H37=Surrender!H37,"R",HSD!U37)</f>
        <v>H</v>
      </c>
      <c r="V37" s="31" t="str">
        <f>IF(I37=Surrender!I37,"R",HSD!V37)</f>
        <v>H</v>
      </c>
      <c r="W37" s="31" t="str">
        <f>IF(J37=Surrender!J37,"R",HSD!W37)</f>
        <v>H</v>
      </c>
      <c r="X37" s="31" t="str">
        <f>IF(K37=Surrender!K37,"R",HSD!X37)</f>
        <v>H</v>
      </c>
    </row>
    <row r="38" spans="1:24" x14ac:dyDescent="0.3">
      <c r="A38">
        <v>17</v>
      </c>
      <c r="B38">
        <f>IF(AND(Rules!$B$9=Rules!$D$9,Rules!$B$8=Rules!$D$8),MAX(Hit!B38,Stand!B38,Double!B38,Surrender!B38),MAX(Hit!B38,Stand!B38,Double!B38))</f>
        <v>-0.30094774596936275</v>
      </c>
      <c r="C38">
        <f>IF(Rules!$B$8=Rules!$D$8,MAX(Hit!C38,Stand!C38,Double!C38,Surrender!C38),MAX(Hit!C38,Stand!C38,Double!C38))</f>
        <v>-4.9104358288915018E-4</v>
      </c>
      <c r="D38">
        <f>IF(Rules!$B$8=Rules!$D$8,MAX(Hit!D38,Stand!D38,Double!D38,Surrender!D38),MAX(Hit!D38,Stand!D38,Double!D38))</f>
        <v>5.5095284479298484E-2</v>
      </c>
      <c r="E38">
        <f>IF(Rules!$B$8=Rules!$D$8,MAX(Hit!E38,Stand!E38,Double!E38,Surrender!E38),MAX(Hit!E38,Stand!E38,Double!E38))</f>
        <v>0.11865255067432867</v>
      </c>
      <c r="F38">
        <f>IF(Rules!$B$8=Rules!$D$8,MAX(Hit!F38,Stand!F38,Double!F38,Surrender!F38),MAX(Hit!F38,Stand!F38,Double!F38))</f>
        <v>0.18237815537354854</v>
      </c>
      <c r="G38">
        <f>IF(Rules!$B$8=Rules!$D$8,MAX(Hit!G38,Stand!G38,Double!G38,Surrender!G38),MAX(Hit!G38,Stand!G38,Double!G38))</f>
        <v>0.25610428729099788</v>
      </c>
      <c r="H38">
        <f>IF(Rules!$B$8=Rules!$D$8,MAX(Hit!H38,Stand!H38,Double!H38,Surrender!H38),MAX(Hit!H38,Stand!H38,Double!H38))</f>
        <v>5.3823463716116689E-2</v>
      </c>
      <c r="I38">
        <f>IF(Rules!$B$8=Rules!$D$8,MAX(Hit!I38,Stand!I38,Double!I38,Surrender!I38),MAX(Hit!I38,Stand!I38,Double!I38))</f>
        <v>-7.2915398729642075E-2</v>
      </c>
      <c r="J38">
        <f>IF(Rules!$B$8=Rules!$D$8,MAX(Hit!J38,Stand!J38,Double!J38,Surrender!J38),MAX(Hit!J38,Stand!J38,Double!J38))</f>
        <v>-0.14978689218213331</v>
      </c>
      <c r="K38">
        <f>IF(Rules!$B$8=Rules!$D$8,MAX(Hit!K38,Stand!K38,Double!K38,Surrender!K38),MAX(Hit!K38,Stand!K38,Double!K38))</f>
        <v>-0.24941602102444038</v>
      </c>
      <c r="N38" s="31">
        <v>17</v>
      </c>
      <c r="O38" s="31" t="str">
        <f>IF(B38=Surrender!B38,"R",HSD!O38)</f>
        <v>H</v>
      </c>
      <c r="P38" s="31" t="str">
        <f>IF(C38=Surrender!C38,"R",HSD!P38)</f>
        <v>H</v>
      </c>
      <c r="Q38" s="31" t="str">
        <f>IF(D38=Surrender!D38,"R",HSD!Q38)</f>
        <v>D</v>
      </c>
      <c r="R38" s="31" t="str">
        <f>IF(E38=Surrender!E38,"R",HSD!R38)</f>
        <v>D</v>
      </c>
      <c r="S38" s="31" t="str">
        <f>IF(F38=Surrender!F38,"R",HSD!S38)</f>
        <v>D</v>
      </c>
      <c r="T38" s="31" t="str">
        <f>IF(G38=Surrender!G38,"R",HSD!T38)</f>
        <v>D</v>
      </c>
      <c r="U38" s="31" t="str">
        <f>IF(H38=Surrender!H38,"R",HSD!U38)</f>
        <v>H</v>
      </c>
      <c r="V38" s="31" t="str">
        <f>IF(I38=Surrender!I38,"R",HSD!V38)</f>
        <v>H</v>
      </c>
      <c r="W38" s="31" t="str">
        <f>IF(J38=Surrender!J38,"R",HSD!W38)</f>
        <v>H</v>
      </c>
      <c r="X38" s="31" t="str">
        <f>IF(K38=Surrender!K38,"R",HSD!X38)</f>
        <v>H</v>
      </c>
    </row>
    <row r="39" spans="1:24" x14ac:dyDescent="0.3">
      <c r="A39">
        <v>18</v>
      </c>
      <c r="B39">
        <f>IF(AND(Rules!$B$9=Rules!$D$9,Rules!$B$8=Rules!$D$8),MAX(Hit!B39,Stand!B39,Double!B39,Surrender!B39),MAX(Hit!B39,Stand!B39,Double!B39))</f>
        <v>-0.24150883119675959</v>
      </c>
      <c r="C39">
        <f>IF(Rules!$B$8=Rules!$D$8,MAX(Hit!C39,Stand!C39,Double!C39,Surrender!C39),MAX(Hit!C39,Stand!C39,Double!C39))</f>
        <v>0.12174190222088777</v>
      </c>
      <c r="D39">
        <f>IF(Rules!$B$8=Rules!$D$8,MAX(Hit!D39,Stand!D39,Double!D39,Surrender!D39),MAX(Hit!D39,Stand!D39,Double!D39))</f>
        <v>0.17764127567893764</v>
      </c>
      <c r="E39">
        <f>IF(Rules!$B$8=Rules!$D$8,MAX(Hit!E39,Stand!E39,Double!E39,Surrender!E39),MAX(Hit!E39,Stand!E39,Double!E39))</f>
        <v>0.23700384775562167</v>
      </c>
      <c r="F39">
        <f>IF(Rules!$B$8=Rules!$D$8,MAX(Hit!F39,Stand!F39,Double!F39,Surrender!F39),MAX(Hit!F39,Stand!F39,Double!F39))</f>
        <v>0.29522549562328776</v>
      </c>
      <c r="G39">
        <f>IF(Rules!$B$8=Rules!$D$8,MAX(Hit!G39,Stand!G39,Double!G39,Surrender!G39),MAX(Hit!G39,Stand!G39,Double!G39))</f>
        <v>0.38150648207879329</v>
      </c>
      <c r="H39">
        <f>IF(Rules!$B$8=Rules!$D$8,MAX(Hit!H39,Stand!H39,Double!H39,Surrender!H39),MAX(Hit!H39,Stand!H39,Double!H39))</f>
        <v>0.39955416733655175</v>
      </c>
      <c r="I39">
        <f>IF(Rules!$B$8=Rules!$D$8,MAX(Hit!I39,Stand!I39,Double!I39,Surrender!I39),MAX(Hit!I39,Stand!I39,Double!I39))</f>
        <v>0.10595134861912359</v>
      </c>
      <c r="J39">
        <f>IF(Rules!$B$8=Rules!$D$8,MAX(Hit!J39,Stand!J39,Double!J39,Surrender!J39),MAX(Hit!J39,Stand!J39,Double!J39))</f>
        <v>-0.10074430758041532</v>
      </c>
      <c r="K39">
        <f>IF(Rules!$B$8=Rules!$D$8,MAX(Hit!K39,Stand!K39,Double!K39,Surrender!K39),MAX(Hit!K39,Stand!K39,Double!K39))</f>
        <v>-0.20109793381277147</v>
      </c>
      <c r="N39" s="31">
        <v>18</v>
      </c>
      <c r="O39" s="31" t="str">
        <f>IF(B39=Surrender!B39,"R",HSD!O39)</f>
        <v>S</v>
      </c>
      <c r="P39" s="31" t="str">
        <f>IF(C39=Surrender!C39,"R",HSD!P39)</f>
        <v>S</v>
      </c>
      <c r="Q39" s="31" t="str">
        <f>IF(D39=Surrender!D39,"R",HSD!Q39)</f>
        <v>D</v>
      </c>
      <c r="R39" s="31" t="str">
        <f>IF(E39=Surrender!E39,"R",HSD!R39)</f>
        <v>D</v>
      </c>
      <c r="S39" s="31" t="str">
        <f>IF(F39=Surrender!F39,"R",HSD!S39)</f>
        <v>D</v>
      </c>
      <c r="T39" s="31" t="str">
        <f>IF(G39=Surrender!G39,"R",HSD!T39)</f>
        <v>D</v>
      </c>
      <c r="U39" s="31" t="str">
        <f>IF(H39=Surrender!H39,"R",HSD!U39)</f>
        <v>S</v>
      </c>
      <c r="V39" s="31" t="str">
        <f>IF(I39=Surrender!I39,"R",HSD!V39)</f>
        <v>S</v>
      </c>
      <c r="W39" s="31" t="str">
        <f>IF(J39=Surrender!J39,"R",HSD!W39)</f>
        <v>H</v>
      </c>
      <c r="X39" s="31" t="str">
        <f>IF(K39=Surrender!K39,"R",HSD!X39)</f>
        <v>H</v>
      </c>
    </row>
    <row r="40" spans="1:24" x14ac:dyDescent="0.3">
      <c r="A40">
        <v>19</v>
      </c>
      <c r="B40">
        <f>IF(AND(Rules!$B$9=Rules!$D$9,Rules!$B$8=Rules!$D$8),MAX(Hit!B40,Stand!B40,Double!B40,Surrender!B40),MAX(Hit!B40,Stand!B40,Double!B40))</f>
        <v>-1.8660154151531605E-2</v>
      </c>
      <c r="C40">
        <f>IF(Rules!$B$8=Rules!$D$8,MAX(Hit!C40,Stand!C40,Double!C40,Surrender!C40),MAX(Hit!C40,Stand!C40,Double!C40))</f>
        <v>0.38630468602058998</v>
      </c>
      <c r="D40">
        <f>IF(Rules!$B$8=Rules!$D$8,MAX(Hit!D40,Stand!D40,Double!D40,Surrender!D40),MAX(Hit!D40,Stand!D40,Double!D40))</f>
        <v>0.40436293659776018</v>
      </c>
      <c r="E40">
        <f>IF(Rules!$B$8=Rules!$D$8,MAX(Hit!E40,Stand!E40,Double!E40,Surrender!E40),MAX(Hit!E40,Stand!E40,Double!E40))</f>
        <v>0.42317892482749647</v>
      </c>
      <c r="F40">
        <f>IF(Rules!$B$8=Rules!$D$8,MAX(Hit!F40,Stand!F40,Double!F40,Surrender!F40),MAX(Hit!F40,Stand!F40,Double!F40))</f>
        <v>0.43951210416088371</v>
      </c>
      <c r="G40">
        <f>IF(Rules!$B$8=Rules!$D$8,MAX(Hit!G40,Stand!G40,Double!G40,Surrender!G40),MAX(Hit!G40,Stand!G40,Double!G40))</f>
        <v>0.49597707378731903</v>
      </c>
      <c r="H40">
        <f>IF(Rules!$B$8=Rules!$D$8,MAX(Hit!H40,Stand!H40,Double!H40,Surrender!H40),MAX(Hit!H40,Stand!H40,Double!H40))</f>
        <v>0.61597649575343139</v>
      </c>
      <c r="I40">
        <f>IF(Rules!$B$8=Rules!$D$8,MAX(Hit!I40,Stand!I40,Double!I40,Surrender!I40),MAX(Hit!I40,Stand!I40,Double!I40))</f>
        <v>0.59385366828669439</v>
      </c>
      <c r="J40">
        <f>IF(Rules!$B$8=Rules!$D$8,MAX(Hit!J40,Stand!J40,Double!J40,Surrender!J40),MAX(Hit!J40,Stand!J40,Double!J40))</f>
        <v>0.28759675706758142</v>
      </c>
      <c r="K40">
        <f>IF(Rules!$B$8=Rules!$D$8,MAX(Hit!K40,Stand!K40,Double!K40,Surrender!K40),MAX(Hit!K40,Stand!K40,Double!K40))</f>
        <v>-1.8660154151531549E-2</v>
      </c>
      <c r="N40" s="31">
        <v>19</v>
      </c>
      <c r="O40" s="31" t="str">
        <f>IF(B40=Surrender!B40,"R",HSD!O40)</f>
        <v>S</v>
      </c>
      <c r="P40" s="31" t="str">
        <f>IF(C40=Surrender!C40,"R",HSD!P40)</f>
        <v>S</v>
      </c>
      <c r="Q40" s="31" t="str">
        <f>IF(D40=Surrender!D40,"R",HSD!Q40)</f>
        <v>S</v>
      </c>
      <c r="R40" s="31" t="str">
        <f>IF(E40=Surrender!E40,"R",HSD!R40)</f>
        <v>S</v>
      </c>
      <c r="S40" s="31" t="str">
        <f>IF(F40=Surrender!F40,"R",HSD!S40)</f>
        <v>S</v>
      </c>
      <c r="T40" s="31" t="str">
        <f>IF(G40=Surrender!G40,"R",HSD!T40)</f>
        <v>S</v>
      </c>
      <c r="U40" s="31" t="str">
        <f>IF(H40=Surrender!H40,"R",HSD!U40)</f>
        <v>S</v>
      </c>
      <c r="V40" s="31" t="str">
        <f>IF(I40=Surrender!I40,"R",HSD!V40)</f>
        <v>S</v>
      </c>
      <c r="W40" s="31" t="str">
        <f>IF(J40=Surrender!J40,"R",HSD!W40)</f>
        <v>S</v>
      </c>
      <c r="X40" s="31" t="str">
        <f>IF(K40=Surrender!K40,"R",HSD!X40)</f>
        <v>S</v>
      </c>
    </row>
    <row r="41" spans="1:24" x14ac:dyDescent="0.3">
      <c r="A41">
        <v>20</v>
      </c>
      <c r="B41">
        <f>IF(AND(Rules!$B$9=Rules!$D$9,Rules!$B$8=Rules!$D$8),MAX(Hit!B41,Stand!B41,Double!B41,Surrender!B41),MAX(Hit!B41,Stand!B41,Double!B41))</f>
        <v>0.20418852289369643</v>
      </c>
      <c r="C41">
        <f>IF(Rules!$B$8=Rules!$D$8,MAX(Hit!C41,Stand!C41,Double!C41,Surrender!C41),MAX(Hit!C41,Stand!C41,Double!C41))</f>
        <v>0.63998657521683899</v>
      </c>
      <c r="D41">
        <f>IF(Rules!$B$8=Rules!$D$8,MAX(Hit!D41,Stand!D41,Double!D41,Surrender!D41),MAX(Hit!D41,Stand!D41,Double!D41))</f>
        <v>0.65027209425148147</v>
      </c>
      <c r="E41">
        <f>IF(Rules!$B$8=Rules!$D$8,MAX(Hit!E41,Stand!E41,Double!E41,Surrender!E41),MAX(Hit!E41,Stand!E41,Double!E41))</f>
        <v>0.66104996194807175</v>
      </c>
      <c r="F41">
        <f>IF(Rules!$B$8=Rules!$D$8,MAX(Hit!F41,Stand!F41,Double!F41,Surrender!F41),MAX(Hit!F41,Stand!F41,Double!F41))</f>
        <v>0.67035969063279999</v>
      </c>
      <c r="G41">
        <f>IF(Rules!$B$8=Rules!$D$8,MAX(Hit!G41,Stand!G41,Double!G41,Surrender!G41),MAX(Hit!G41,Stand!G41,Double!G41))</f>
        <v>0.70395857017134456</v>
      </c>
      <c r="H41">
        <f>IF(Rules!$B$8=Rules!$D$8,MAX(Hit!H41,Stand!H41,Double!H41,Surrender!H41),MAX(Hit!H41,Stand!H41,Double!H41))</f>
        <v>0.77322722653717502</v>
      </c>
      <c r="I41">
        <f>IF(Rules!$B$8=Rules!$D$8,MAX(Hit!I41,Stand!I41,Double!I41,Surrender!I41),MAX(Hit!I41,Stand!I41,Double!I41))</f>
        <v>0.79181515955189852</v>
      </c>
      <c r="J41">
        <f>IF(Rules!$B$8=Rules!$D$8,MAX(Hit!J41,Stand!J41,Double!J41,Surrender!J41),MAX(Hit!J41,Stand!J41,Double!J41))</f>
        <v>0.75835687080859615</v>
      </c>
      <c r="K41">
        <f>IF(Rules!$B$8=Rules!$D$8,MAX(Hit!K41,Stand!K41,Double!K41,Surrender!K41),MAX(Hit!K41,Stand!K41,Double!K41))</f>
        <v>0.43495775366292733</v>
      </c>
      <c r="N41" s="31">
        <v>20</v>
      </c>
      <c r="O41" s="31" t="str">
        <f>IF(B41=Surrender!B41,"R",HSD!O41)</f>
        <v>S</v>
      </c>
      <c r="P41" s="31" t="str">
        <f>IF(C41=Surrender!C41,"R",HSD!P41)</f>
        <v>S</v>
      </c>
      <c r="Q41" s="31" t="str">
        <f>IF(D41=Surrender!D41,"R",HSD!Q41)</f>
        <v>S</v>
      </c>
      <c r="R41" s="31" t="str">
        <f>IF(E41=Surrender!E41,"R",HSD!R41)</f>
        <v>S</v>
      </c>
      <c r="S41" s="31" t="str">
        <f>IF(F41=Surrender!F41,"R",HSD!S41)</f>
        <v>S</v>
      </c>
      <c r="T41" s="31" t="str">
        <f>IF(G41=Surrender!G41,"R",HSD!T41)</f>
        <v>S</v>
      </c>
      <c r="U41" s="31" t="str">
        <f>IF(H41=Surrender!H41,"R",HSD!U41)</f>
        <v>S</v>
      </c>
      <c r="V41" s="31" t="str">
        <f>IF(I41=Surrender!I41,"R",HSD!V41)</f>
        <v>S</v>
      </c>
      <c r="W41" s="31" t="str">
        <f>IF(J41=Surrender!J41,"R",HSD!W41)</f>
        <v>S</v>
      </c>
      <c r="X41" s="31" t="str">
        <f>IF(K41=Surrender!K41,"R",HSD!X41)</f>
        <v>S</v>
      </c>
    </row>
    <row r="42" spans="1:24" x14ac:dyDescent="0.3">
      <c r="A42">
        <v>21</v>
      </c>
      <c r="B42">
        <f>IF(AND(Rules!$B$9=Rules!$D$9,Rules!$B$8=Rules!$D$8),MAX(Hit!B42,Stand!B42,Double!B42,Surrender!B42),MAX(Hit!B42,Stand!B42,Double!B42))</f>
        <v>0.65780643070815525</v>
      </c>
      <c r="C42">
        <f>IF(Rules!$B$8=Rules!$D$8,MAX(Hit!C42,Stand!C42,Double!C42,Surrender!C42),MAX(Hit!C42,Stand!C42,Double!C42))</f>
        <v>0.88200651549404019</v>
      </c>
      <c r="D42">
        <f>IF(Rules!$B$8=Rules!$D$8,MAX(Hit!D42,Stand!D42,Double!D42,Surrender!D42),MAX(Hit!D42,Stand!D42,Double!D42))</f>
        <v>0.8853003573017495</v>
      </c>
      <c r="E42">
        <f>IF(Rules!$B$8=Rules!$D$8,MAX(Hit!E42,Stand!E42,Double!E42,Surrender!E42),MAX(Hit!E42,Stand!E42,Double!E42))</f>
        <v>0.88876729296591961</v>
      </c>
      <c r="F42">
        <f>IF(Rules!$B$8=Rules!$D$8,MAX(Hit!F42,Stand!F42,Double!F42,Surrender!F42),MAX(Hit!F42,Stand!F42,Double!F42))</f>
        <v>0.89175382659528035</v>
      </c>
      <c r="G42">
        <f>IF(Rules!$B$8=Rules!$D$8,MAX(Hit!G42,Stand!G42,Double!G42,Surrender!G42),MAX(Hit!G42,Stand!G42,Double!G42))</f>
        <v>0.90283674384257995</v>
      </c>
      <c r="H42">
        <f>IF(Rules!$B$8=Rules!$D$8,MAX(Hit!H42,Stand!H42,Double!H42,Surrender!H42),MAX(Hit!H42,Stand!H42,Double!H42))</f>
        <v>0.92592629596452347</v>
      </c>
      <c r="I42">
        <f>IF(Rules!$B$8=Rules!$D$8,MAX(Hit!I42,Stand!I42,Double!I42,Surrender!I42),MAX(Hit!I42,Stand!I42,Double!I42))</f>
        <v>0.93060505318396625</v>
      </c>
      <c r="J42">
        <f>IF(Rules!$B$8=Rules!$D$8,MAX(Hit!J42,Stand!J42,Double!J42,Surrender!J42),MAX(Hit!J42,Stand!J42,Double!J42))</f>
        <v>0.93917615614724415</v>
      </c>
      <c r="K42">
        <f>IF(Rules!$B$8=Rules!$D$8,MAX(Hit!K42,Stand!K42,Double!K42,Surrender!K42),MAX(Hit!K42,Stand!K42,Double!K42))</f>
        <v>0.88857566147738609</v>
      </c>
      <c r="N42" s="31">
        <v>21</v>
      </c>
      <c r="O42" s="31" t="str">
        <f>IF(B42=Surrender!B42,"R",HSD!O42)</f>
        <v>S</v>
      </c>
      <c r="P42" s="31" t="str">
        <f>IF(C42=Surrender!C42,"R",HSD!P42)</f>
        <v>S</v>
      </c>
      <c r="Q42" s="31" t="str">
        <f>IF(D42=Surrender!D42,"R",HSD!Q42)</f>
        <v>S</v>
      </c>
      <c r="R42" s="31" t="str">
        <f>IF(E42=Surrender!E42,"R",HSD!R42)</f>
        <v>S</v>
      </c>
      <c r="S42" s="31" t="str">
        <f>IF(F42=Surrender!F42,"R",HSD!S42)</f>
        <v>S</v>
      </c>
      <c r="T42" s="31" t="str">
        <f>IF(G42=Surrender!G42,"R",HSD!T42)</f>
        <v>S</v>
      </c>
      <c r="U42" s="31" t="str">
        <f>IF(H42=Surrender!H42,"R",HSD!U42)</f>
        <v>S</v>
      </c>
      <c r="V42" s="31" t="str">
        <f>IF(I42=Surrender!I42,"R",HSD!V42)</f>
        <v>S</v>
      </c>
      <c r="W42" s="31" t="str">
        <f>IF(J42=Surrender!J42,"R",HSD!W42)</f>
        <v>S</v>
      </c>
      <c r="X42" s="31" t="str">
        <f>IF(K42=Surrender!K42,"R",HSD!X42)</f>
        <v>S</v>
      </c>
    </row>
    <row r="43" spans="1:24" x14ac:dyDescent="0.3">
      <c r="A43">
        <v>22</v>
      </c>
      <c r="B43">
        <f>IF(AND(Rules!$B$9=Rules!$D$9,Rules!$B$8=Rules!$D$8),MAX(Hit!B43,Stand!B43,Double!B43,Surrender!B43),MAX(Hit!B43,Stand!B43,Double!B43))</f>
        <v>-0.4656605837768395</v>
      </c>
      <c r="C43">
        <f>IF(Rules!$B$8=Rules!$D$8,MAX(Hit!C43,Stand!C43,Double!C43,Surrender!C43),MAX(Hit!C43,Stand!C43,Double!C43))</f>
        <v>-0.25338998596663803</v>
      </c>
      <c r="D43">
        <f>IF(Rules!$B$8=Rules!$D$8,MAX(Hit!D43,Stand!D43,Double!D43,Surrender!D43),MAX(Hit!D43,Stand!D43,Double!D43))</f>
        <v>-0.23369089979808655</v>
      </c>
      <c r="E43">
        <f>IF(Rules!$B$8=Rules!$D$8,MAX(Hit!E43,Stand!E43,Double!E43,Surrender!E43),MAX(Hit!E43,Stand!E43,Double!E43))</f>
        <v>-0.21106310899491437</v>
      </c>
      <c r="F43">
        <f>IF(Rules!$B$8=Rules!$D$8,MAX(Hit!F43,Stand!F43,Double!F43,Surrender!F43),MAX(Hit!F43,Stand!F43,Double!F43))</f>
        <v>-0.16719266083547546</v>
      </c>
      <c r="G43">
        <f>IF(Rules!$B$8=Rules!$D$8,MAX(Hit!G43,Stand!G43,Double!G43,Surrender!G43),MAX(Hit!G43,Stand!G43,Double!G43))</f>
        <v>-0.15369901583000456</v>
      </c>
      <c r="H43">
        <f>IF(Rules!$B$8=Rules!$D$8,MAX(Hit!H43,Stand!H43,Double!H43,Surrender!H43),MAX(Hit!H43,Stand!H43,Double!H43))</f>
        <v>-0.21284771451731427</v>
      </c>
      <c r="I43">
        <f>IF(Rules!$B$8=Rules!$D$8,MAX(Hit!I43,Stand!I43,Double!I43,Surrender!I43),MAX(Hit!I43,Stand!I43,Double!I43))</f>
        <v>-0.2715748050242861</v>
      </c>
      <c r="J43">
        <f>IF(Rules!$B$8=Rules!$D$8,MAX(Hit!J43,Stand!J43,Double!J43,Surrender!J43),MAX(Hit!J43,Stand!J43,Double!J43))</f>
        <v>-0.34001328060893565</v>
      </c>
      <c r="K43">
        <f>IF(Rules!$B$8=Rules!$D$8,MAX(Hit!K43,Stand!K43,Double!K43,Surrender!K43),MAX(Hit!K43,Stand!K43,Double!K43))</f>
        <v>-0.42069618899826788</v>
      </c>
      <c r="N43" s="31">
        <v>22</v>
      </c>
      <c r="O43" s="31" t="str">
        <f>IF(B43=Surrender!B43,"R",HSD!O43)</f>
        <v>H</v>
      </c>
      <c r="P43" s="31" t="str">
        <f>IF(C43=Surrender!C43,"R",HSD!P43)</f>
        <v>H</v>
      </c>
      <c r="Q43" s="31" t="str">
        <f>IF(D43=Surrender!D43,"R",HSD!Q43)</f>
        <v>H</v>
      </c>
      <c r="R43" s="31" t="str">
        <f>IF(E43=Surrender!E43,"R",HSD!R43)</f>
        <v>S</v>
      </c>
      <c r="S43" s="31" t="str">
        <f>IF(F43=Surrender!F43,"R",HSD!S43)</f>
        <v>S</v>
      </c>
      <c r="T43" s="31" t="str">
        <f>IF(G43=Surrender!G43,"R",HSD!T43)</f>
        <v>S</v>
      </c>
      <c r="U43" s="31" t="str">
        <f>IF(H43=Surrender!H43,"R",HSD!U43)</f>
        <v>H</v>
      </c>
      <c r="V43" s="31" t="str">
        <f>IF(I43=Surrender!I43,"R",HSD!V43)</f>
        <v>H</v>
      </c>
      <c r="W43" s="31" t="str">
        <f>IF(J43=Surrender!J43,"R",HSD!W43)</f>
        <v>H</v>
      </c>
      <c r="X43" s="31" t="str">
        <f>IF(K43=Surrender!K43,"R",HSD!X43)</f>
        <v>H</v>
      </c>
    </row>
    <row r="44" spans="1:24" x14ac:dyDescent="0.3">
      <c r="A44">
        <v>23</v>
      </c>
      <c r="B44">
        <f>IF(AND(Rules!$B$9=Rules!$D$9,Rules!$B$8=Rules!$D$8),MAX(Hit!B44,Stand!B44,Double!B44,Surrender!B44),MAX(Hit!B44,Stand!B44,Double!B44))</f>
        <v>-0.50382768493563668</v>
      </c>
      <c r="C44">
        <f>IF(Rules!$B$8=Rules!$D$8,MAX(Hit!C44,Stand!C44,Double!C44,Surrender!C44),MAX(Hit!C44,Stand!C44,Double!C44))</f>
        <v>-0.29278372720927737</v>
      </c>
      <c r="D44">
        <f>IF(Rules!$B$8=Rules!$D$8,MAX(Hit!D44,Stand!D44,Double!D44,Surrender!D44),MAX(Hit!D44,Stand!D44,Double!D44))</f>
        <v>-0.2522502292357135</v>
      </c>
      <c r="E44">
        <f>IF(Rules!$B$8=Rules!$D$8,MAX(Hit!E44,Stand!E44,Double!E44,Surrender!E44),MAX(Hit!E44,Stand!E44,Double!E44))</f>
        <v>-0.21106310899491437</v>
      </c>
      <c r="F44">
        <f>IF(Rules!$B$8=Rules!$D$8,MAX(Hit!F44,Stand!F44,Double!F44,Surrender!F44),MAX(Hit!F44,Stand!F44,Double!F44))</f>
        <v>-0.16719266083547546</v>
      </c>
      <c r="G44">
        <f>IF(Rules!$B$8=Rules!$D$8,MAX(Hit!G44,Stand!G44,Double!G44,Surrender!G44),MAX(Hit!G44,Stand!G44,Double!G44))</f>
        <v>-0.15369901583000456</v>
      </c>
      <c r="H44">
        <f>IF(Rules!$B$8=Rules!$D$8,MAX(Hit!H44,Stand!H44,Double!H44,Surrender!H44),MAX(Hit!H44,Stand!H44,Double!H44))</f>
        <v>-0.26907287776607752</v>
      </c>
      <c r="I44">
        <f>IF(Rules!$B$8=Rules!$D$8,MAX(Hit!I44,Stand!I44,Double!I44,Surrender!I44),MAX(Hit!I44,Stand!I44,Double!I44))</f>
        <v>-0.32360517609397998</v>
      </c>
      <c r="J44">
        <f>IF(Rules!$B$8=Rules!$D$8,MAX(Hit!J44,Stand!J44,Double!J44,Surrender!J44),MAX(Hit!J44,Stand!J44,Double!J44))</f>
        <v>-0.3871551891368688</v>
      </c>
      <c r="K44">
        <f>IF(Rules!$B$8=Rules!$D$8,MAX(Hit!K44,Stand!K44,Double!K44,Surrender!K44),MAX(Hit!K44,Stand!K44,Double!K44))</f>
        <v>-0.46207503264124877</v>
      </c>
      <c r="N44" s="31">
        <v>23</v>
      </c>
      <c r="O44" s="31" t="str">
        <f>IF(B44=Surrender!B44,"R",HSD!O44)</f>
        <v>H</v>
      </c>
      <c r="P44" s="31" t="str">
        <f>IF(C44=Surrender!C44,"R",HSD!P44)</f>
        <v>S</v>
      </c>
      <c r="Q44" s="31" t="str">
        <f>IF(D44=Surrender!D44,"R",HSD!Q44)</f>
        <v>S</v>
      </c>
      <c r="R44" s="31" t="str">
        <f>IF(E44=Surrender!E44,"R",HSD!R44)</f>
        <v>S</v>
      </c>
      <c r="S44" s="31" t="str">
        <f>IF(F44=Surrender!F44,"R",HSD!S44)</f>
        <v>S</v>
      </c>
      <c r="T44" s="31" t="str">
        <f>IF(G44=Surrender!G44,"R",HSD!T44)</f>
        <v>S</v>
      </c>
      <c r="U44" s="31" t="str">
        <f>IF(H44=Surrender!H44,"R",HSD!U44)</f>
        <v>H</v>
      </c>
      <c r="V44" s="31" t="str">
        <f>IF(I44=Surrender!I44,"R",HSD!V44)</f>
        <v>H</v>
      </c>
      <c r="W44" s="31" t="str">
        <f>IF(J44=Surrender!J44,"R",HSD!W44)</f>
        <v>H</v>
      </c>
      <c r="X44" s="31" t="str">
        <f>IF(K44=Surrender!K44,"R",HSD!X44)</f>
        <v>H</v>
      </c>
    </row>
    <row r="45" spans="1:24" x14ac:dyDescent="0.3">
      <c r="A45">
        <v>24</v>
      </c>
      <c r="B45">
        <f>IF(AND(Rules!$B$9=Rules!$D$9,Rules!$B$8=Rules!$D$8),MAX(Hit!B45,Stand!B45,Double!B45,Surrender!B45),MAX(Hit!B45,Stand!B45,Double!B45))</f>
        <v>-0.53926856458309125</v>
      </c>
      <c r="C45">
        <f>IF(Rules!$B$8=Rules!$D$8,MAX(Hit!C45,Stand!C45,Double!C45,Surrender!C45),MAX(Hit!C45,Stand!C45,Double!C45))</f>
        <v>-0.29278372720927737</v>
      </c>
      <c r="D45">
        <f>IF(Rules!$B$8=Rules!$D$8,MAX(Hit!D45,Stand!D45,Double!D45,Surrender!D45),MAX(Hit!D45,Stand!D45,Double!D45))</f>
        <v>-0.2522502292357135</v>
      </c>
      <c r="E45">
        <f>IF(Rules!$B$8=Rules!$D$8,MAX(Hit!E45,Stand!E45,Double!E45,Surrender!E45),MAX(Hit!E45,Stand!E45,Double!E45))</f>
        <v>-0.21106310899491437</v>
      </c>
      <c r="F45">
        <f>IF(Rules!$B$8=Rules!$D$8,MAX(Hit!F45,Stand!F45,Double!F45,Surrender!F45),MAX(Hit!F45,Stand!F45,Double!F45))</f>
        <v>-0.16719266083547546</v>
      </c>
      <c r="G45">
        <f>IF(Rules!$B$8=Rules!$D$8,MAX(Hit!G45,Stand!G45,Double!G45,Surrender!G45),MAX(Hit!G45,Stand!G45,Double!G45))</f>
        <v>-0.15369901583000456</v>
      </c>
      <c r="H45">
        <f>IF(Rules!$B$8=Rules!$D$8,MAX(Hit!H45,Stand!H45,Double!H45,Surrender!H45),MAX(Hit!H45,Stand!H45,Double!H45))</f>
        <v>-0.3212819579256434</v>
      </c>
      <c r="I45">
        <f>IF(Rules!$B$8=Rules!$D$8,MAX(Hit!I45,Stand!I45,Double!I45,Surrender!I45),MAX(Hit!I45,Stand!I45,Double!I45))</f>
        <v>-0.37191909208726714</v>
      </c>
      <c r="J45">
        <f>IF(Rules!$B$8=Rules!$D$8,MAX(Hit!J45,Stand!J45,Double!J45,Surrender!J45),MAX(Hit!J45,Stand!J45,Double!J45))</f>
        <v>-0.43092981848423534</v>
      </c>
      <c r="K45">
        <f>IF(Rules!$B$8=Rules!$D$8,MAX(Hit!K45,Stand!K45,Double!K45,Surrender!K45),MAX(Hit!K45,Stand!K45,Double!K45))</f>
        <v>-0.50049824459544534</v>
      </c>
      <c r="N45" s="31">
        <v>24</v>
      </c>
      <c r="O45" s="31" t="str">
        <f>IF(B45=Surrender!B45,"R",HSD!O45)</f>
        <v>H</v>
      </c>
      <c r="P45" s="31" t="str">
        <f>IF(C45=Surrender!C45,"R",HSD!P45)</f>
        <v>S</v>
      </c>
      <c r="Q45" s="31" t="str">
        <f>IF(D45=Surrender!D45,"R",HSD!Q45)</f>
        <v>S</v>
      </c>
      <c r="R45" s="31" t="str">
        <f>IF(E45=Surrender!E45,"R",HSD!R45)</f>
        <v>S</v>
      </c>
      <c r="S45" s="31" t="str">
        <f>IF(F45=Surrender!F45,"R",HSD!S45)</f>
        <v>S</v>
      </c>
      <c r="T45" s="31" t="str">
        <f>IF(G45=Surrender!G45,"R",HSD!T45)</f>
        <v>S</v>
      </c>
      <c r="U45" s="31" t="str">
        <f>IF(H45=Surrender!H45,"R",HSD!U45)</f>
        <v>H</v>
      </c>
      <c r="V45" s="31" t="str">
        <f>IF(I45=Surrender!I45,"R",HSD!V45)</f>
        <v>H</v>
      </c>
      <c r="W45" s="31" t="str">
        <f>IF(J45=Surrender!J45,"R",HSD!W45)</f>
        <v>H</v>
      </c>
      <c r="X45" s="31" t="str">
        <f>IF(K45=Surrender!K45,"R",HSD!X45)</f>
        <v>H</v>
      </c>
    </row>
    <row r="46" spans="1:24" x14ac:dyDescent="0.3">
      <c r="A46">
        <v>25</v>
      </c>
      <c r="B46">
        <f>IF(AND(Rules!$B$9=Rules!$D$9,Rules!$B$8=Rules!$D$8),MAX(Hit!B46,Stand!B46,Double!B46,Surrender!B46),MAX(Hit!B46,Stand!B46,Double!B46))</f>
        <v>-0.57217795282715611</v>
      </c>
      <c r="C46">
        <f>IF(Rules!$B$8=Rules!$D$8,MAX(Hit!C46,Stand!C46,Double!C46,Surrender!C46),MAX(Hit!C46,Stand!C46,Double!C46))</f>
        <v>-0.29278372720927737</v>
      </c>
      <c r="D46">
        <f>IF(Rules!$B$8=Rules!$D$8,MAX(Hit!D46,Stand!D46,Double!D46,Surrender!D46),MAX(Hit!D46,Stand!D46,Double!D46))</f>
        <v>-0.2522502292357135</v>
      </c>
      <c r="E46">
        <f>IF(Rules!$B$8=Rules!$D$8,MAX(Hit!E46,Stand!E46,Double!E46,Surrender!E46),MAX(Hit!E46,Stand!E46,Double!E46))</f>
        <v>-0.21106310899491437</v>
      </c>
      <c r="F46">
        <f>IF(Rules!$B$8=Rules!$D$8,MAX(Hit!F46,Stand!F46,Double!F46,Surrender!F46),MAX(Hit!F46,Stand!F46,Double!F46))</f>
        <v>-0.16719266083547546</v>
      </c>
      <c r="G46">
        <f>IF(Rules!$B$8=Rules!$D$8,MAX(Hit!G46,Stand!G46,Double!G46,Surrender!G46),MAX(Hit!G46,Stand!G46,Double!G46))</f>
        <v>-0.15369901583000456</v>
      </c>
      <c r="H46">
        <f>IF(Rules!$B$8=Rules!$D$8,MAX(Hit!H46,Stand!H46,Double!H46,Surrender!H46),MAX(Hit!H46,Stand!H46,Double!H46))</f>
        <v>-0.36976181807381175</v>
      </c>
      <c r="I46">
        <f>IF(Rules!$B$8=Rules!$D$8,MAX(Hit!I46,Stand!I46,Double!I46,Surrender!I46),MAX(Hit!I46,Stand!I46,Double!I46))</f>
        <v>-0.41678201408103377</v>
      </c>
      <c r="J46">
        <f>IF(Rules!$B$8=Rules!$D$8,MAX(Hit!J46,Stand!J46,Double!J46,Surrender!J46),MAX(Hit!J46,Stand!J46,Double!J46))</f>
        <v>-0.47157768859250421</v>
      </c>
      <c r="K46">
        <f>IF(Rules!$B$8=Rules!$D$8,MAX(Hit!K46,Stand!K46,Double!K46,Surrender!K46),MAX(Hit!K46,Stand!K46,Double!K46))</f>
        <v>-0.53617694141005634</v>
      </c>
      <c r="N46" s="31">
        <v>25</v>
      </c>
      <c r="O46" s="31" t="str">
        <f>IF(B46=Surrender!B46,"R",HSD!O46)</f>
        <v>H</v>
      </c>
      <c r="P46" s="31" t="str">
        <f>IF(C46=Surrender!C46,"R",HSD!P46)</f>
        <v>S</v>
      </c>
      <c r="Q46" s="31" t="str">
        <f>IF(D46=Surrender!D46,"R",HSD!Q46)</f>
        <v>S</v>
      </c>
      <c r="R46" s="31" t="str">
        <f>IF(E46=Surrender!E46,"R",HSD!R46)</f>
        <v>S</v>
      </c>
      <c r="S46" s="31" t="str">
        <f>IF(F46=Surrender!F46,"R",HSD!S46)</f>
        <v>S</v>
      </c>
      <c r="T46" s="31" t="str">
        <f>IF(G46=Surrender!G46,"R",HSD!T46)</f>
        <v>S</v>
      </c>
      <c r="U46" s="31" t="str">
        <f>IF(H46=Surrender!H46,"R",HSD!U46)</f>
        <v>H</v>
      </c>
      <c r="V46" s="31" t="str">
        <f>IF(I46=Surrender!I46,"R",HSD!V46)</f>
        <v>H</v>
      </c>
      <c r="W46" s="31" t="str">
        <f>IF(J46=Surrender!J46,"R",HSD!W46)</f>
        <v>H</v>
      </c>
      <c r="X46" s="31" t="str">
        <f>IF(K46=Surrender!K46,"R",HSD!X46)</f>
        <v>H</v>
      </c>
    </row>
    <row r="47" spans="1:24" x14ac:dyDescent="0.3">
      <c r="A47">
        <v>26</v>
      </c>
      <c r="B47">
        <f>IF(AND(Rules!$B$9=Rules!$D$9,Rules!$B$8=Rules!$D$8),MAX(Hit!B47,Stand!B47,Double!B47,Surrender!B47),MAX(Hit!B47,Stand!B47,Double!B47))</f>
        <v>-0.57578184676460165</v>
      </c>
      <c r="C47">
        <f>IF(Rules!$B$8=Rules!$D$8,MAX(Hit!C47,Stand!C47,Double!C47,Surrender!C47),MAX(Hit!C47,Stand!C47,Double!C47))</f>
        <v>-0.29278372720927737</v>
      </c>
      <c r="D47">
        <f>IF(Rules!$B$8=Rules!$D$8,MAX(Hit!D47,Stand!D47,Double!D47,Surrender!D47),MAX(Hit!D47,Stand!D47,Double!D47))</f>
        <v>-0.2522502292357135</v>
      </c>
      <c r="E47">
        <f>IF(Rules!$B$8=Rules!$D$8,MAX(Hit!E47,Stand!E47,Double!E47,Surrender!E47),MAX(Hit!E47,Stand!E47,Double!E47))</f>
        <v>-0.21106310899491437</v>
      </c>
      <c r="F47">
        <f>IF(Rules!$B$8=Rules!$D$8,MAX(Hit!F47,Stand!F47,Double!F47,Surrender!F47),MAX(Hit!F47,Stand!F47,Double!F47))</f>
        <v>-0.16719266083547546</v>
      </c>
      <c r="G47">
        <f>IF(Rules!$B$8=Rules!$D$8,MAX(Hit!G47,Stand!G47,Double!G47,Surrender!G47),MAX(Hit!G47,Stand!G47,Double!G47))</f>
        <v>-0.15369901583000456</v>
      </c>
      <c r="H47">
        <f>IF(Rules!$B$8=Rules!$D$8,MAX(Hit!H47,Stand!H47,Double!H47,Surrender!H47),MAX(Hit!H47,Stand!H47,Double!H47))</f>
        <v>-0.41477883106853947</v>
      </c>
      <c r="I47">
        <f>IF(Rules!$B$8=Rules!$D$8,MAX(Hit!I47,Stand!I47,Double!I47,Surrender!I47),MAX(Hit!I47,Stand!I47,Double!I47))</f>
        <v>-0.45844044164667419</v>
      </c>
      <c r="J47">
        <f>IF(Rules!$B$8=Rules!$D$8,MAX(Hit!J47,Stand!J47,Double!J47,Surrender!J47),MAX(Hit!J47,Stand!J47,Double!J47))</f>
        <v>-0.50932213940732529</v>
      </c>
      <c r="K47">
        <f>IF(Rules!$B$8=Rules!$D$8,MAX(Hit!K47,Stand!K47,Double!K47,Surrender!K47),MAX(Hit!K47,Stand!K47,Double!K47))</f>
        <v>-0.56930715988076663</v>
      </c>
      <c r="N47" s="31">
        <v>26</v>
      </c>
      <c r="O47" s="31" t="str">
        <f>IF(B47=Surrender!B47,"R",HSD!O47)</f>
        <v>S</v>
      </c>
      <c r="P47" s="31" t="str">
        <f>IF(C47=Surrender!C47,"R",HSD!P47)</f>
        <v>S</v>
      </c>
      <c r="Q47" s="31" t="str">
        <f>IF(D47=Surrender!D47,"R",HSD!Q47)</f>
        <v>S</v>
      </c>
      <c r="R47" s="31" t="str">
        <f>IF(E47=Surrender!E47,"R",HSD!R47)</f>
        <v>S</v>
      </c>
      <c r="S47" s="31" t="str">
        <f>IF(F47=Surrender!F47,"R",HSD!S47)</f>
        <v>S</v>
      </c>
      <c r="T47" s="31" t="str">
        <f>IF(G47=Surrender!G47,"R",HSD!T47)</f>
        <v>S</v>
      </c>
      <c r="U47" s="31" t="str">
        <f>IF(H47=Surrender!H47,"R",HSD!U47)</f>
        <v>H</v>
      </c>
      <c r="V47" s="31" t="str">
        <f>IF(I47=Surrender!I47,"R",HSD!V47)</f>
        <v>H</v>
      </c>
      <c r="W47" s="31" t="str">
        <f>IF(J47=Surrender!J47,"R",HSD!W47)</f>
        <v>H</v>
      </c>
      <c r="X47" s="31" t="str">
        <f>IF(K47=Surrender!K47,"R",HSD!X47)</f>
        <v>H</v>
      </c>
    </row>
    <row r="48" spans="1:24" x14ac:dyDescent="0.3">
      <c r="A48">
        <v>27</v>
      </c>
      <c r="B48">
        <f>IF(AND(Rules!$B$9=Rules!$D$9,Rules!$B$8=Rules!$D$8),MAX(Hit!B48,Stand!B48,Double!B48,Surrender!B48),MAX(Hit!B48,Stand!B48,Double!B48))</f>
        <v>-0.46435750824198774</v>
      </c>
      <c r="C48">
        <f>IF(Rules!$B$8=Rules!$D$8,MAX(Hit!C48,Stand!C48,Double!C48,Surrender!C48),MAX(Hit!C48,Stand!C48,Double!C48))</f>
        <v>-0.15297458768154204</v>
      </c>
      <c r="D48">
        <f>IF(Rules!$B$8=Rules!$D$8,MAX(Hit!D48,Stand!D48,Double!D48,Surrender!D48),MAX(Hit!D48,Stand!D48,Double!D48))</f>
        <v>-0.11721624142457354</v>
      </c>
      <c r="E48">
        <f>IF(Rules!$B$8=Rules!$D$8,MAX(Hit!E48,Stand!E48,Double!E48,Surrender!E48),MAX(Hit!E48,Stand!E48,Double!E48))</f>
        <v>-8.0573373145316152E-2</v>
      </c>
      <c r="F48">
        <f>IF(Rules!$B$8=Rules!$D$8,MAX(Hit!F48,Stand!F48,Double!F48,Surrender!F48),MAX(Hit!F48,Stand!F48,Double!F48))</f>
        <v>-4.4941375564924613E-2</v>
      </c>
      <c r="G48">
        <f>IF(Rules!$B$8=Rules!$D$8,MAX(Hit!G48,Stand!G48,Double!G48,Surrender!G48),MAX(Hit!G48,Stand!G48,Double!G48))</f>
        <v>1.1739160673341797E-2</v>
      </c>
      <c r="H48">
        <f>IF(Rules!$B$8=Rules!$D$8,MAX(Hit!H48,Stand!H48,Double!H48,Surrender!H48),MAX(Hit!H48,Stand!H48,Double!H48))</f>
        <v>-0.10680898948269474</v>
      </c>
      <c r="I48">
        <f>IF(Rules!$B$8=Rules!$D$8,MAX(Hit!I48,Stand!I48,Double!I48,Surrender!I48),MAX(Hit!I48,Stand!I48,Double!I48))</f>
        <v>-0.38195097104844722</v>
      </c>
      <c r="J48">
        <f>IF(Rules!$B$8=Rules!$D$8,MAX(Hit!J48,Stand!J48,Double!J48,Surrender!J48),MAX(Hit!J48,Stand!J48,Double!J48))</f>
        <v>-0.42315423964521748</v>
      </c>
      <c r="K48">
        <f>IF(Rules!$B$8=Rules!$D$8,MAX(Hit!K48,Stand!K48,Double!K48,Surrender!K48),MAX(Hit!K48,Stand!K48,Double!K48))</f>
        <v>-0.46435750824198757</v>
      </c>
      <c r="N48" s="31">
        <v>27</v>
      </c>
      <c r="O48" s="31" t="str">
        <f>IF(B48=Surrender!B48,"R",HSD!O48)</f>
        <v>S</v>
      </c>
      <c r="P48" s="31" t="str">
        <f>IF(C48=Surrender!C48,"R",HSD!P48)</f>
        <v>S</v>
      </c>
      <c r="Q48" s="31" t="str">
        <f>IF(D48=Surrender!D48,"R",HSD!Q48)</f>
        <v>S</v>
      </c>
      <c r="R48" s="31" t="str">
        <f>IF(E48=Surrender!E48,"R",HSD!R48)</f>
        <v>S</v>
      </c>
      <c r="S48" s="31" t="str">
        <f>IF(F48=Surrender!F48,"R",HSD!S48)</f>
        <v>S</v>
      </c>
      <c r="T48" s="31" t="str">
        <f>IF(G48=Surrender!G48,"R",HSD!T48)</f>
        <v>S</v>
      </c>
      <c r="U48" s="31" t="str">
        <f>IF(H48=Surrender!H48,"R",HSD!U48)</f>
        <v>S</v>
      </c>
      <c r="V48" s="31" t="str">
        <f>IF(I48=Surrender!I48,"R",HSD!V48)</f>
        <v>S</v>
      </c>
      <c r="W48" s="31" t="str">
        <f>IF(J48=Surrender!J48,"R",HSD!W48)</f>
        <v>S</v>
      </c>
      <c r="X48" s="31" t="str">
        <f>IF(K48=Surrender!K48,"R",HSD!X48)</f>
        <v>S</v>
      </c>
    </row>
    <row r="49" spans="1:24" x14ac:dyDescent="0.3">
      <c r="A49">
        <v>28</v>
      </c>
      <c r="B49">
        <f>IF(AND(Rules!$B$9=Rules!$D$9,Rules!$B$8=Rules!$D$8),MAX(Hit!B49,Stand!B49,Double!B49,Surrender!B49),MAX(Hit!B49,Stand!B49,Double!B49))</f>
        <v>-0.24150883119675959</v>
      </c>
      <c r="C49">
        <f>IF(Rules!$B$8=Rules!$D$8,MAX(Hit!C49,Stand!C49,Double!C49,Surrender!C49),MAX(Hit!C49,Stand!C49,Double!C49))</f>
        <v>0.12174190222088777</v>
      </c>
      <c r="D49">
        <f>IF(Rules!$B$8=Rules!$D$8,MAX(Hit!D49,Stand!D49,Double!D49,Surrender!D49),MAX(Hit!D49,Stand!D49,Double!D49))</f>
        <v>0.14830007284131125</v>
      </c>
      <c r="E49">
        <f>IF(Rules!$B$8=Rules!$D$8,MAX(Hit!E49,Stand!E49,Double!E49,Surrender!E49),MAX(Hit!E49,Stand!E49,Double!E49))</f>
        <v>0.17585443719748528</v>
      </c>
      <c r="F49">
        <f>IF(Rules!$B$8=Rules!$D$8,MAX(Hit!F49,Stand!F49,Double!F49,Surrender!F49),MAX(Hit!F49,Stand!F49,Double!F49))</f>
        <v>0.19956119497617708</v>
      </c>
      <c r="G49">
        <f>IF(Rules!$B$8=Rules!$D$8,MAX(Hit!G49,Stand!G49,Double!G49,Surrender!G49),MAX(Hit!G49,Stand!G49,Double!G49))</f>
        <v>0.28344391604689845</v>
      </c>
      <c r="H49">
        <f>IF(Rules!$B$8=Rules!$D$8,MAX(Hit!H49,Stand!H49,Double!H49,Surrender!H49),MAX(Hit!H49,Stand!H49,Double!H49))</f>
        <v>0.39955416733655175</v>
      </c>
      <c r="I49">
        <f>IF(Rules!$B$8=Rules!$D$8,MAX(Hit!I49,Stand!I49,Double!I49,Surrender!I49),MAX(Hit!I49,Stand!I49,Double!I49))</f>
        <v>0.10595134861912359</v>
      </c>
      <c r="J49">
        <f>IF(Rules!$B$8=Rules!$D$8,MAX(Hit!J49,Stand!J49,Double!J49,Surrender!J49),MAX(Hit!J49,Stand!J49,Double!J49))</f>
        <v>-0.18316335667343342</v>
      </c>
      <c r="K49">
        <f>IF(Rules!$B$8=Rules!$D$8,MAX(Hit!K49,Stand!K49,Double!K49,Surrender!K49),MAX(Hit!K49,Stand!K49,Double!K49))</f>
        <v>-0.24150883119675953</v>
      </c>
      <c r="N49" s="31">
        <v>28</v>
      </c>
      <c r="O49" s="31" t="str">
        <f>IF(B49=Surrender!B49,"R",HSD!O49)</f>
        <v>S</v>
      </c>
      <c r="P49" s="31" t="str">
        <f>IF(C49=Surrender!C49,"R",HSD!P49)</f>
        <v>S</v>
      </c>
      <c r="Q49" s="31" t="str">
        <f>IF(D49=Surrender!D49,"R",HSD!Q49)</f>
        <v>S</v>
      </c>
      <c r="R49" s="31" t="str">
        <f>IF(E49=Surrender!E49,"R",HSD!R49)</f>
        <v>S</v>
      </c>
      <c r="S49" s="31" t="str">
        <f>IF(F49=Surrender!F49,"R",HSD!S49)</f>
        <v>S</v>
      </c>
      <c r="T49" s="31" t="str">
        <f>IF(G49=Surrender!G49,"R",HSD!T49)</f>
        <v>S</v>
      </c>
      <c r="U49" s="31" t="str">
        <f>IF(H49=Surrender!H49,"R",HSD!U49)</f>
        <v>S</v>
      </c>
      <c r="V49" s="31" t="str">
        <f>IF(I49=Surrender!I49,"R",HSD!V49)</f>
        <v>S</v>
      </c>
      <c r="W49" s="31" t="str">
        <f>IF(J49=Surrender!J49,"R",HSD!W49)</f>
        <v>S</v>
      </c>
      <c r="X49" s="31" t="str">
        <f>IF(K49=Surrender!K49,"R",HSD!X49)</f>
        <v>S</v>
      </c>
    </row>
    <row r="50" spans="1:24" x14ac:dyDescent="0.3">
      <c r="A50">
        <v>29</v>
      </c>
      <c r="B50">
        <f>IF(AND(Rules!$B$9=Rules!$D$9,Rules!$B$8=Rules!$D$8),MAX(Hit!B50,Stand!B50,Double!B50,Surrender!B50),MAX(Hit!B50,Stand!B50,Double!B50))</f>
        <v>-1.8660154151531605E-2</v>
      </c>
      <c r="C50">
        <f>IF(Rules!$B$8=Rules!$D$8,MAX(Hit!C50,Stand!C50,Double!C50,Surrender!C50),MAX(Hit!C50,Stand!C50,Double!C50))</f>
        <v>0.38630468602058998</v>
      </c>
      <c r="D50">
        <f>IF(Rules!$B$8=Rules!$D$8,MAX(Hit!D50,Stand!D50,Double!D50,Surrender!D50),MAX(Hit!D50,Stand!D50,Double!D50))</f>
        <v>0.40436293659776018</v>
      </c>
      <c r="E50">
        <f>IF(Rules!$B$8=Rules!$D$8,MAX(Hit!E50,Stand!E50,Double!E50,Surrender!E50),MAX(Hit!E50,Stand!E50,Double!E50))</f>
        <v>0.42317892482749647</v>
      </c>
      <c r="F50">
        <f>IF(Rules!$B$8=Rules!$D$8,MAX(Hit!F50,Stand!F50,Double!F50,Surrender!F50),MAX(Hit!F50,Stand!F50,Double!F50))</f>
        <v>0.43951210416088371</v>
      </c>
      <c r="G50">
        <f>IF(Rules!$B$8=Rules!$D$8,MAX(Hit!G50,Stand!G50,Double!G50,Surrender!G50),MAX(Hit!G50,Stand!G50,Double!G50))</f>
        <v>0.49597707378731903</v>
      </c>
      <c r="H50">
        <f>IF(Rules!$B$8=Rules!$D$8,MAX(Hit!H50,Stand!H50,Double!H50,Surrender!H50),MAX(Hit!H50,Stand!H50,Double!H50))</f>
        <v>0.61597649575343139</v>
      </c>
      <c r="I50">
        <f>IF(Rules!$B$8=Rules!$D$8,MAX(Hit!I50,Stand!I50,Double!I50,Surrender!I50),MAX(Hit!I50,Stand!I50,Double!I50))</f>
        <v>0.59385366828669439</v>
      </c>
      <c r="J50">
        <f>IF(Rules!$B$8=Rules!$D$8,MAX(Hit!J50,Stand!J50,Double!J50,Surrender!J50),MAX(Hit!J50,Stand!J50,Double!J50))</f>
        <v>0.28759675706758142</v>
      </c>
      <c r="K50">
        <f>IF(Rules!$B$8=Rules!$D$8,MAX(Hit!K50,Stand!K50,Double!K50,Surrender!K50),MAX(Hit!K50,Stand!K50,Double!K50))</f>
        <v>-1.8660154151531549E-2</v>
      </c>
      <c r="N50" s="31">
        <v>29</v>
      </c>
      <c r="O50" s="31" t="str">
        <f>IF(B50=Surrender!B50,"R",HSD!O50)</f>
        <v>S</v>
      </c>
      <c r="P50" s="31" t="str">
        <f>IF(C50=Surrender!C50,"R",HSD!P50)</f>
        <v>S</v>
      </c>
      <c r="Q50" s="31" t="str">
        <f>IF(D50=Surrender!D50,"R",HSD!Q50)</f>
        <v>S</v>
      </c>
      <c r="R50" s="31" t="str">
        <f>IF(E50=Surrender!E50,"R",HSD!R50)</f>
        <v>S</v>
      </c>
      <c r="S50" s="31" t="str">
        <f>IF(F50=Surrender!F50,"R",HSD!S50)</f>
        <v>S</v>
      </c>
      <c r="T50" s="31" t="str">
        <f>IF(G50=Surrender!G50,"R",HSD!T50)</f>
        <v>S</v>
      </c>
      <c r="U50" s="31" t="str">
        <f>IF(H50=Surrender!H50,"R",HSD!U50)</f>
        <v>S</v>
      </c>
      <c r="V50" s="31" t="str">
        <f>IF(I50=Surrender!I50,"R",HSD!V50)</f>
        <v>S</v>
      </c>
      <c r="W50" s="31" t="str">
        <f>IF(J50=Surrender!J50,"R",HSD!W50)</f>
        <v>S</v>
      </c>
      <c r="X50" s="31" t="str">
        <f>IF(K50=Surrender!K50,"R",HSD!X50)</f>
        <v>S</v>
      </c>
    </row>
    <row r="51" spans="1:24" x14ac:dyDescent="0.3">
      <c r="A51">
        <v>30</v>
      </c>
      <c r="B51">
        <f>IF(AND(Rules!$B$9=Rules!$D$9,Rules!$B$8=Rules!$D$8),MAX(Hit!B51,Stand!B51,Double!B51,Surrender!B51),MAX(Hit!B51,Stand!B51,Double!B51))</f>
        <v>0.20418852289369643</v>
      </c>
      <c r="C51">
        <f>IF(Rules!$B$8=Rules!$D$8,MAX(Hit!C51,Stand!C51,Double!C51,Surrender!C51),MAX(Hit!C51,Stand!C51,Double!C51))</f>
        <v>0.63998657521683899</v>
      </c>
      <c r="D51">
        <f>IF(Rules!$B$8=Rules!$D$8,MAX(Hit!D51,Stand!D51,Double!D51,Surrender!D51),MAX(Hit!D51,Stand!D51,Double!D51))</f>
        <v>0.65027209425148147</v>
      </c>
      <c r="E51">
        <f>IF(Rules!$B$8=Rules!$D$8,MAX(Hit!E51,Stand!E51,Double!E51,Surrender!E51),MAX(Hit!E51,Stand!E51,Double!E51))</f>
        <v>0.66104996194807175</v>
      </c>
      <c r="F51">
        <f>IF(Rules!$B$8=Rules!$D$8,MAX(Hit!F51,Stand!F51,Double!F51,Surrender!F51),MAX(Hit!F51,Stand!F51,Double!F51))</f>
        <v>0.67035969063279999</v>
      </c>
      <c r="G51">
        <f>IF(Rules!$B$8=Rules!$D$8,MAX(Hit!G51,Stand!G51,Double!G51,Surrender!G51),MAX(Hit!G51,Stand!G51,Double!G51))</f>
        <v>0.70395857017134456</v>
      </c>
      <c r="H51">
        <f>IF(Rules!$B$8=Rules!$D$8,MAX(Hit!H51,Stand!H51,Double!H51,Surrender!H51),MAX(Hit!H51,Stand!H51,Double!H51))</f>
        <v>0.77322722653717502</v>
      </c>
      <c r="I51">
        <f>IF(Rules!$B$8=Rules!$D$8,MAX(Hit!I51,Stand!I51,Double!I51,Surrender!I51),MAX(Hit!I51,Stand!I51,Double!I51))</f>
        <v>0.79181515955189852</v>
      </c>
      <c r="J51">
        <f>IF(Rules!$B$8=Rules!$D$8,MAX(Hit!J51,Stand!J51,Double!J51,Surrender!J51),MAX(Hit!J51,Stand!J51,Double!J51))</f>
        <v>0.75835687080859615</v>
      </c>
      <c r="K51">
        <f>IF(Rules!$B$8=Rules!$D$8,MAX(Hit!K51,Stand!K51,Double!K51,Surrender!K51),MAX(Hit!K51,Stand!K51,Double!K51))</f>
        <v>0.43495775366292733</v>
      </c>
      <c r="N51" s="31">
        <v>30</v>
      </c>
      <c r="O51" s="31" t="str">
        <f>IF(B51=Surrender!B51,"R",HSD!O51)</f>
        <v>S</v>
      </c>
      <c r="P51" s="31" t="str">
        <f>IF(C51=Surrender!C51,"R",HSD!P51)</f>
        <v>S</v>
      </c>
      <c r="Q51" s="31" t="str">
        <f>IF(D51=Surrender!D51,"R",HSD!Q51)</f>
        <v>S</v>
      </c>
      <c r="R51" s="31" t="str">
        <f>IF(E51=Surrender!E51,"R",HSD!R51)</f>
        <v>S</v>
      </c>
      <c r="S51" s="31" t="str">
        <f>IF(F51=Surrender!F51,"R",HSD!S51)</f>
        <v>S</v>
      </c>
      <c r="T51" s="31" t="str">
        <f>IF(G51=Surrender!G51,"R",HSD!T51)</f>
        <v>S</v>
      </c>
      <c r="U51" s="31" t="str">
        <f>IF(H51=Surrender!H51,"R",HSD!U51)</f>
        <v>S</v>
      </c>
      <c r="V51" s="31" t="str">
        <f>IF(I51=Surrender!I51,"R",HSD!V51)</f>
        <v>S</v>
      </c>
      <c r="W51" s="31" t="str">
        <f>IF(J51=Surrender!J51,"R",HSD!W51)</f>
        <v>S</v>
      </c>
      <c r="X51" s="31" t="str">
        <f>IF(K51=Surrender!K51,"R",HSD!X51)</f>
        <v>S</v>
      </c>
    </row>
    <row r="52" spans="1:24" x14ac:dyDescent="0.3">
      <c r="A52">
        <v>31</v>
      </c>
      <c r="B52">
        <f>IF(AND(Rules!$B$9=Rules!$D$9,Rules!$B$8=Rules!$D$8),MAX(Hit!B52,Stand!B52,Double!B52,Surrender!B52),MAX(Hit!B52,Stand!B52,Double!B52))</f>
        <v>0.65780643070815525</v>
      </c>
      <c r="C52">
        <f>IF(Rules!$B$8=Rules!$D$8,MAX(Hit!C52,Stand!C52,Double!C52,Surrender!C52),MAX(Hit!C52,Stand!C52,Double!C52))</f>
        <v>0.88200651549404019</v>
      </c>
      <c r="D52">
        <f>IF(Rules!$B$8=Rules!$D$8,MAX(Hit!D52,Stand!D52,Double!D52,Surrender!D52),MAX(Hit!D52,Stand!D52,Double!D52))</f>
        <v>0.8853003573017495</v>
      </c>
      <c r="E52">
        <f>IF(Rules!$B$8=Rules!$D$8,MAX(Hit!E52,Stand!E52,Double!E52,Surrender!E52),MAX(Hit!E52,Stand!E52,Double!E52))</f>
        <v>0.88876729296591961</v>
      </c>
      <c r="F52">
        <f>IF(Rules!$B$8=Rules!$D$8,MAX(Hit!F52,Stand!F52,Double!F52,Surrender!F52),MAX(Hit!F52,Stand!F52,Double!F52))</f>
        <v>0.89175382659528035</v>
      </c>
      <c r="G52">
        <f>IF(Rules!$B$8=Rules!$D$8,MAX(Hit!G52,Stand!G52,Double!G52,Surrender!G52),MAX(Hit!G52,Stand!G52,Double!G52))</f>
        <v>0.90283674384257995</v>
      </c>
      <c r="H52">
        <f>IF(Rules!$B$8=Rules!$D$8,MAX(Hit!H52,Stand!H52,Double!H52,Surrender!H52),MAX(Hit!H52,Stand!H52,Double!H52))</f>
        <v>0.92592629596452347</v>
      </c>
      <c r="I52">
        <f>IF(Rules!$B$8=Rules!$D$8,MAX(Hit!I52,Stand!I52,Double!I52,Surrender!I52),MAX(Hit!I52,Stand!I52,Double!I52))</f>
        <v>0.93060505318396625</v>
      </c>
      <c r="J52">
        <f>IF(Rules!$B$8=Rules!$D$8,MAX(Hit!J52,Stand!J52,Double!J52,Surrender!J52),MAX(Hit!J52,Stand!J52,Double!J52))</f>
        <v>0.93917615614724415</v>
      </c>
      <c r="K52">
        <f>IF(Rules!$B$8=Rules!$D$8,MAX(Hit!K52,Stand!K52,Double!K52,Surrender!K52),MAX(Hit!K52,Stand!K52,Double!K52))</f>
        <v>0.88857566147738609</v>
      </c>
      <c r="N52" s="31">
        <v>31</v>
      </c>
      <c r="O52" s="31" t="str">
        <f>IF(B52=Surrender!B52,"R",HSD!O52)</f>
        <v>S</v>
      </c>
      <c r="P52" s="31" t="str">
        <f>IF(C52=Surrender!C52,"R",HSD!P52)</f>
        <v>S</v>
      </c>
      <c r="Q52" s="31" t="str">
        <f>IF(D52=Surrender!D52,"R",HSD!Q52)</f>
        <v>S</v>
      </c>
      <c r="R52" s="31" t="str">
        <f>IF(E52=Surrender!E52,"R",HSD!R52)</f>
        <v>S</v>
      </c>
      <c r="S52" s="31" t="str">
        <f>IF(F52=Surrender!F52,"R",HSD!S52)</f>
        <v>S</v>
      </c>
      <c r="T52" s="31" t="str">
        <f>IF(G52=Surrender!G52,"R",HSD!T52)</f>
        <v>S</v>
      </c>
      <c r="U52" s="31" t="str">
        <f>IF(H52=Surrender!H52,"R",HSD!U52)</f>
        <v>S</v>
      </c>
      <c r="V52" s="31" t="str">
        <f>IF(I52=Surrender!I52,"R",HSD!V52)</f>
        <v>S</v>
      </c>
      <c r="W52" s="31" t="str">
        <f>IF(J52=Surrender!J52,"R",HSD!W52)</f>
        <v>S</v>
      </c>
      <c r="X52" s="31" t="str">
        <f>IF(K52=Surrender!K52,"R",HSD!X52)</f>
        <v>S</v>
      </c>
    </row>
    <row r="53" spans="1:24" x14ac:dyDescent="0.3">
      <c r="A53" s="500" t="s">
        <v>127</v>
      </c>
      <c r="B53" s="500"/>
      <c r="C53" s="500"/>
      <c r="D53" s="500"/>
      <c r="E53" s="500"/>
      <c r="F53" s="500"/>
      <c r="G53" s="500"/>
      <c r="H53" s="500"/>
      <c r="I53" s="500"/>
      <c r="J53" s="500"/>
      <c r="K53" s="500"/>
    </row>
    <row r="54" spans="1:24" x14ac:dyDescent="0.3">
      <c r="A54" t="s">
        <v>7</v>
      </c>
      <c r="B54">
        <v>1</v>
      </c>
      <c r="C54">
        <v>2</v>
      </c>
      <c r="D54">
        <v>3</v>
      </c>
      <c r="E54">
        <v>4</v>
      </c>
      <c r="F54">
        <v>5</v>
      </c>
      <c r="G54">
        <v>6</v>
      </c>
      <c r="H54">
        <v>7</v>
      </c>
      <c r="I54">
        <v>8</v>
      </c>
      <c r="J54">
        <v>9</v>
      </c>
      <c r="K54">
        <v>10</v>
      </c>
    </row>
    <row r="55" spans="1:24" x14ac:dyDescent="0.3">
      <c r="A55">
        <v>4</v>
      </c>
      <c r="B55">
        <f>IF(B3=Surrender!B3,Surrender!B55,HSD!B55)</f>
        <v>0.26430684965556661</v>
      </c>
      <c r="C55">
        <f>IF(C3=Surrender!C3,Surrender!C55,HSD!C55)</f>
        <v>0.42191933510374496</v>
      </c>
      <c r="D55">
        <f>IF(D3=Surrender!D3,Surrender!D55,HSD!D55)</f>
        <v>0.43871888262781922</v>
      </c>
      <c r="E55">
        <f>IF(E3=Surrender!E3,Surrender!E55,HSD!E55)</f>
        <v>0.45889924689234307</v>
      </c>
      <c r="F55">
        <f>IF(F3=Surrender!F3,Surrender!F55,HSD!F55)</f>
        <v>0.47799254850123113</v>
      </c>
      <c r="G55">
        <f>IF(G3=Surrender!G3,Surrender!G55,HSD!G55)</f>
        <v>0.48989682427989029</v>
      </c>
      <c r="H55">
        <f>IF(H3=Surrender!H3,Surrender!H55,HSD!H55)</f>
        <v>0.41090238251504557</v>
      </c>
      <c r="I55">
        <f>IF(I3=Surrender!I3,Surrender!I55,HSD!I55)</f>
        <v>0.37370384953576552</v>
      </c>
      <c r="J55">
        <f>IF(J3=Surrender!J3,Surrender!J55,HSD!J55)</f>
        <v>0.33270199081171298</v>
      </c>
      <c r="K55">
        <f>IF(K3=Surrender!K3,Surrender!K55,HSD!K55)</f>
        <v>0.28524752280468763</v>
      </c>
    </row>
    <row r="56" spans="1:24" x14ac:dyDescent="0.3">
      <c r="A56">
        <v>5</v>
      </c>
      <c r="B56">
        <f>IF(B4=Surrender!B4,Surrender!B56,HSD!B56)</f>
        <v>0.25528791352539693</v>
      </c>
      <c r="C56">
        <f>IF(C4=Surrender!C4,Surrender!C56,HSD!C56)</f>
        <v>0.41676843465001523</v>
      </c>
      <c r="D56">
        <f>IF(D4=Surrender!D4,Surrender!D56,HSD!D56)</f>
        <v>0.43382350116169249</v>
      </c>
      <c r="E56">
        <f>IF(E4=Surrender!E4,Surrender!E56,HSD!E56)</f>
        <v>0.4540437241344103</v>
      </c>
      <c r="F56">
        <f>IF(F4=Surrender!F4,Surrender!F56,HSD!F56)</f>
        <v>0.47335013310975127</v>
      </c>
      <c r="G56">
        <f>IF(G4=Surrender!G4,Surrender!G56,HSD!G56)</f>
        <v>0.48487958313687435</v>
      </c>
      <c r="H56">
        <f>IF(H4=Surrender!H4,Surrender!H56,HSD!H56)</f>
        <v>0.39683578004415654</v>
      </c>
      <c r="I56">
        <f>IF(I4=Surrender!I4,Surrender!I56,HSD!I56)</f>
        <v>0.36092568984622575</v>
      </c>
      <c r="J56">
        <f>IF(J4=Surrender!J4,Surrender!J56,HSD!J56)</f>
        <v>0.3213574892967937</v>
      </c>
      <c r="K56">
        <f>IF(K4=Surrender!K4,Surrender!K56,HSD!K56)</f>
        <v>0.27554039444166056</v>
      </c>
    </row>
    <row r="57" spans="1:24" x14ac:dyDescent="0.3">
      <c r="A57">
        <v>6</v>
      </c>
      <c r="B57">
        <f>IF(B5=Surrender!B5,Surrender!B57,HSD!B57)</f>
        <v>0.25811794378425706</v>
      </c>
      <c r="C57">
        <f>IF(C5=Surrender!C5,Surrender!C57,HSD!C57)</f>
        <v>0.41201734248621957</v>
      </c>
      <c r="D57">
        <f>IF(D5=Surrender!D5,Surrender!D57,HSD!D57)</f>
        <v>0.42930556461863345</v>
      </c>
      <c r="E57">
        <f>IF(E5=Surrender!E5,Surrender!E57,HSD!E57)</f>
        <v>0.44956728794652229</v>
      </c>
      <c r="F57">
        <f>IF(F5=Surrender!F5,Surrender!F57,HSD!F57)</f>
        <v>0.46908083803658163</v>
      </c>
      <c r="G57">
        <f>IF(G5=Surrender!G5,Surrender!G57,HSD!G57)</f>
        <v>0.48012373607015191</v>
      </c>
      <c r="H57">
        <f>IF(H5=Surrender!H5,Surrender!H57,HSD!H57)</f>
        <v>0.38219257634593173</v>
      </c>
      <c r="I57">
        <f>IF(I5=Surrender!I5,Surrender!I57,HSD!I57)</f>
        <v>0.34848677032407854</v>
      </c>
      <c r="J57">
        <f>IF(J5=Surrender!J5,Surrender!J57,HSD!J57)</f>
        <v>0.30994538935958654</v>
      </c>
      <c r="K57">
        <f>IF(K5=Surrender!K5,Surrender!K57,HSD!K57)</f>
        <v>0.26578617427732654</v>
      </c>
    </row>
    <row r="58" spans="1:24" x14ac:dyDescent="0.3">
      <c r="A58">
        <v>7</v>
      </c>
      <c r="B58">
        <f>IF(B6=Surrender!B6,Surrender!B58,HSD!B58)</f>
        <v>0.25437712976375942</v>
      </c>
      <c r="C58">
        <f>IF(C6=Surrender!C6,Surrender!C58,HSD!C58)</f>
        <v>0.40743072756047771</v>
      </c>
      <c r="D58">
        <f>IF(D6=Surrender!D6,Surrender!D58,HSD!D58)</f>
        <v>0.4249851577489786</v>
      </c>
      <c r="E58">
        <f>IF(E6=Surrender!E6,Surrender!E58,HSD!E58)</f>
        <v>0.44521223063659365</v>
      </c>
      <c r="F58">
        <f>IF(F6=Surrender!F6,Surrender!F58,HSD!F58)</f>
        <v>0.46477843330104068</v>
      </c>
      <c r="G58">
        <f>IF(G6=Surrender!G6,Surrender!G58,HSD!G58)</f>
        <v>0.47731496242648214</v>
      </c>
      <c r="H58">
        <f>IF(H6=Surrender!H6,Surrender!H58,HSD!H58)</f>
        <v>0.37925617419856938</v>
      </c>
      <c r="I58">
        <f>IF(I6=Surrender!I6,Surrender!I58,HSD!I58)</f>
        <v>0.33589471773557733</v>
      </c>
      <c r="J58">
        <f>IF(J6=Surrender!J6,Surrender!J58,HSD!J58)</f>
        <v>0.30642061508740204</v>
      </c>
      <c r="K58">
        <f>IF(K6=Surrender!K6,Surrender!K58,HSD!K58)</f>
        <v>0.26721074782921084</v>
      </c>
    </row>
    <row r="59" spans="1:24" x14ac:dyDescent="0.3">
      <c r="A59">
        <v>8</v>
      </c>
      <c r="B59">
        <f>IF(B7=Surrender!B7,Surrender!B59,HSD!B59)</f>
        <v>0.28836334875964992</v>
      </c>
      <c r="C59">
        <f>IF(C7=Surrender!C7,Surrender!C59,HSD!C59)</f>
        <v>0.44980237942279166</v>
      </c>
      <c r="D59">
        <f>IF(D7=Surrender!D7,Surrender!D59,HSD!D59)</f>
        <v>0.46597642749068685</v>
      </c>
      <c r="E59">
        <f>IF(E7=Surrender!E7,Surrender!E59,HSD!E59)</f>
        <v>0.48472541737079888</v>
      </c>
      <c r="F59">
        <f>IF(F7=Surrender!F7,Surrender!F59,HSD!F59)</f>
        <v>0.50194727739331357</v>
      </c>
      <c r="G59">
        <f>IF(G7=Surrender!G7,Surrender!G59,HSD!G59)</f>
        <v>0.52550268611926287</v>
      </c>
      <c r="H59">
        <f>IF(H7=Surrender!H7,Surrender!H59,HSD!H59)</f>
        <v>0.48230082177962352</v>
      </c>
      <c r="I59">
        <f>IF(I7=Surrender!I7,Surrender!I59,HSD!I59)</f>
        <v>0.3841447474995669</v>
      </c>
      <c r="J59">
        <f>IF(J7=Surrender!J7,Surrender!J59,HSD!J59)</f>
        <v>0.33681153361760302</v>
      </c>
      <c r="K59">
        <f>IF(K7=Surrender!K7,Surrender!K59,HSD!K59)</f>
        <v>0.29902709393405319</v>
      </c>
    </row>
    <row r="60" spans="1:24" x14ac:dyDescent="0.3">
      <c r="A60">
        <v>9</v>
      </c>
      <c r="B60">
        <f>IF(B8=Surrender!B8,Surrender!B60,HSD!B60)</f>
        <v>0.32740992228419225</v>
      </c>
      <c r="C60">
        <f>IF(C8=Surrender!C8,Surrender!C60,HSD!C60)</f>
        <v>0.49692057067091661</v>
      </c>
      <c r="D60">
        <f>IF(D8=Surrender!D8,Surrender!D60,HSD!D60)</f>
        <v>0.99208763175540482</v>
      </c>
      <c r="E60">
        <f>IF(E8=Surrender!E8,Surrender!E60,HSD!E60)</f>
        <v>1.0249392295743802</v>
      </c>
      <c r="F60">
        <f>IF(F8=Surrender!F8,Surrender!F60,HSD!F60)</f>
        <v>1.0578017640707118</v>
      </c>
      <c r="G60">
        <f>IF(G8=Surrender!G8,Surrender!G60,HSD!G60)</f>
        <v>1.0971053737455863</v>
      </c>
      <c r="H60">
        <f>IF(H8=Surrender!H8,Surrender!H60,HSD!H60)</f>
        <v>0.53479372800979086</v>
      </c>
      <c r="I60">
        <f>IF(I8=Surrender!I8,Surrender!I60,HSD!I60)</f>
        <v>0.4910928083344081</v>
      </c>
      <c r="J60">
        <f>IF(J8=Surrender!J8,Surrender!J60,HSD!J60)</f>
        <v>0.38894491666094894</v>
      </c>
      <c r="K60">
        <f>IF(K8=Surrender!K8,Surrender!K60,HSD!K60)</f>
        <v>0.33645241884235633</v>
      </c>
    </row>
    <row r="61" spans="1:24" x14ac:dyDescent="0.3">
      <c r="A61">
        <v>10</v>
      </c>
      <c r="B61">
        <f>IF(B9=Surrender!B9,Surrender!B61,HSD!B61)</f>
        <v>0.37304965193433309</v>
      </c>
      <c r="C61">
        <f>IF(C9=Surrender!C9,Surrender!C61,HSD!C61)</f>
        <v>1.1011257653812758</v>
      </c>
      <c r="D61">
        <f>IF(D9=Surrender!D9,Surrender!D61,HSD!D61)</f>
        <v>1.1287287215745923</v>
      </c>
      <c r="E61">
        <f>IF(E9=Surrender!E9,Surrender!E61,HSD!E61)</f>
        <v>1.1570097044780419</v>
      </c>
      <c r="F61">
        <f>IF(F9=Surrender!F9,Surrender!F61,HSD!F61)</f>
        <v>1.1852554608023249</v>
      </c>
      <c r="G61">
        <f>IF(G9=Surrender!G9,Surrender!G61,HSD!G61)</f>
        <v>1.2199493719560808</v>
      </c>
      <c r="H61">
        <f>IF(H9=Surrender!H9,Surrender!H61,HSD!H61)</f>
        <v>1.1213167131939819</v>
      </c>
      <c r="I61">
        <f>IF(I9=Surrender!I9,Surrender!I61,HSD!I61)</f>
        <v>1.0692068124279952</v>
      </c>
      <c r="J61">
        <f>IF(J9=Surrender!J9,Surrender!J61,HSD!J61)</f>
        <v>0.98512101765013715</v>
      </c>
      <c r="K61">
        <f>IF(K9=Surrender!K9,Surrender!K61,HSD!K61)</f>
        <v>0.39412588394544312</v>
      </c>
    </row>
    <row r="62" spans="1:24" x14ac:dyDescent="0.3">
      <c r="A62">
        <v>11</v>
      </c>
      <c r="B62">
        <f>IF(B10=Surrender!B10,Surrender!B62,HSD!B62)</f>
        <v>0.39876296082416712</v>
      </c>
      <c r="C62">
        <f>IF(C10=Surrender!C10,Surrender!C62,HSD!C62)</f>
        <v>1.1583687449680025</v>
      </c>
      <c r="D62">
        <f>IF(D10=Surrender!D10,Surrender!D62,HSD!D62)</f>
        <v>1.1842650078909081</v>
      </c>
      <c r="E62">
        <f>IF(E10=Surrender!E10,Surrender!E62,HSD!E62)</f>
        <v>1.210771838624396</v>
      </c>
      <c r="F62">
        <f>IF(F10=Surrender!F10,Surrender!F62,HSD!F62)</f>
        <v>1.2374775973674452</v>
      </c>
      <c r="G62">
        <f>IF(G10=Surrender!G10,Surrender!G62,HSD!G62)</f>
        <v>1.2668947185009185</v>
      </c>
      <c r="H62">
        <f>IF(H10=Surrender!H10,Surrender!H62,HSD!H62)</f>
        <v>1.1576053433748457</v>
      </c>
      <c r="I62">
        <f>IF(I10=Surrender!I10,Surrender!I62,HSD!I62)</f>
        <v>1.1012352494200111</v>
      </c>
      <c r="J62">
        <f>IF(J10=Surrender!J10,Surrender!J62,HSD!J62)</f>
        <v>1.0405035291051643</v>
      </c>
      <c r="K62">
        <f>IF(K10=Surrender!K10,Surrender!K62,HSD!K62)</f>
        <v>0.47309363070509958</v>
      </c>
    </row>
    <row r="63" spans="1:24" x14ac:dyDescent="0.3">
      <c r="A63">
        <v>12</v>
      </c>
      <c r="B63">
        <f>IF(B11=Surrender!B11,Surrender!B63,HSD!B63)</f>
        <v>0.22932137132783617</v>
      </c>
      <c r="C63">
        <f>IF(C11=Surrender!C11,Surrender!C63,HSD!C63)</f>
        <v>0.3484437814934257</v>
      </c>
      <c r="D63">
        <f>IF(D11=Surrender!D11,Surrender!D63,HSD!D63)</f>
        <v>0.35907281492334692</v>
      </c>
      <c r="E63">
        <f>IF(E11=Surrender!E11,Surrender!E63,HSD!E63)</f>
        <v>0.39446844550254284</v>
      </c>
      <c r="F63">
        <f>IF(F11=Surrender!F11,Surrender!F63,HSD!F63)</f>
        <v>0.41640366958226238</v>
      </c>
      <c r="G63">
        <f>IF(G11=Surrender!G11,Surrender!G63,HSD!G63)</f>
        <v>0.42315049208499778</v>
      </c>
      <c r="H63">
        <f>IF(H11=Surrender!H11,Surrender!H63,HSD!H63)</f>
        <v>0.35541355077168107</v>
      </c>
      <c r="I63">
        <f>IF(I11=Surrender!I11,Surrender!I63,HSD!I63)</f>
        <v>0.32514100115062705</v>
      </c>
      <c r="J63">
        <f>IF(J11=Surrender!J11,Surrender!J63,HSD!J63)</f>
        <v>0.29007768787413191</v>
      </c>
      <c r="K63">
        <f>IF(K11=Surrender!K11,Surrender!K63,HSD!K63)</f>
        <v>0.2488921581952955</v>
      </c>
    </row>
    <row r="64" spans="1:24" x14ac:dyDescent="0.3">
      <c r="A64">
        <v>13</v>
      </c>
      <c r="B64">
        <f>IF(B12=Surrender!B12,Surrender!B64,HSD!B64)</f>
        <v>0.21294127337584787</v>
      </c>
      <c r="C64">
        <f>IF(C12=Surrender!C12,Surrender!C64,HSD!C64)</f>
        <v>0.35360813639536137</v>
      </c>
      <c r="D64">
        <f>IF(D12=Surrender!D12,Surrender!D64,HSD!D64)</f>
        <v>0.37387488538214331</v>
      </c>
      <c r="E64">
        <f>IF(E12=Surrender!E12,Surrender!E64,HSD!E64)</f>
        <v>0.39446844550254284</v>
      </c>
      <c r="F64">
        <f>IF(F12=Surrender!F12,Surrender!F64,HSD!F64)</f>
        <v>0.41640366958226238</v>
      </c>
      <c r="G64">
        <f>IF(G12=Surrender!G12,Surrender!G64,HSD!G64)</f>
        <v>0.42315049208499778</v>
      </c>
      <c r="H64">
        <f>IF(H12=Surrender!H12,Surrender!H64,HSD!H64)</f>
        <v>0.33002686857370378</v>
      </c>
      <c r="I64">
        <f>IF(I12=Surrender!I12,Surrender!I64,HSD!I64)</f>
        <v>0.30191664392558226</v>
      </c>
      <c r="J64">
        <f>IF(J12=Surrender!J12,Surrender!J64,HSD!J64)</f>
        <v>0.26935785302597964</v>
      </c>
      <c r="K64">
        <f>IF(K12=Surrender!K12,Surrender!K64,HSD!K64)</f>
        <v>0.23111414689563153</v>
      </c>
    </row>
    <row r="65" spans="1:11" x14ac:dyDescent="0.3">
      <c r="A65">
        <v>14</v>
      </c>
      <c r="B65">
        <f>IF(B13=Surrender!B13,Surrender!B65,HSD!B65)</f>
        <v>0.19773118242043017</v>
      </c>
      <c r="C65">
        <f>IF(C13=Surrender!C13,Surrender!C65,HSD!C65)</f>
        <v>0.35360813639536137</v>
      </c>
      <c r="D65">
        <f>IF(D13=Surrender!D13,Surrender!D65,HSD!D65)</f>
        <v>0.37387488538214331</v>
      </c>
      <c r="E65">
        <f>IF(E13=Surrender!E13,Surrender!E65,HSD!E65)</f>
        <v>0.39446844550254284</v>
      </c>
      <c r="F65">
        <f>IF(F13=Surrender!F13,Surrender!F65,HSD!F65)</f>
        <v>0.41640366958226238</v>
      </c>
      <c r="G65">
        <f>IF(G13=Surrender!G13,Surrender!G65,HSD!G65)</f>
        <v>0.42315049208499778</v>
      </c>
      <c r="H65">
        <f>IF(H13=Surrender!H13,Surrender!H65,HSD!H65)</f>
        <v>0.30645352081843924</v>
      </c>
      <c r="I65">
        <f>IF(I13=Surrender!I13,Surrender!I65,HSD!I65)</f>
        <v>0.28035116935946924</v>
      </c>
      <c r="J65">
        <f>IF(J13=Surrender!J13,Surrender!J65,HSD!J65)</f>
        <v>0.25011800638126686</v>
      </c>
      <c r="K65">
        <f>IF(K13=Surrender!K13,Surrender!K65,HSD!K65)</f>
        <v>0.21460599354594356</v>
      </c>
    </row>
    <row r="66" spans="1:11" x14ac:dyDescent="0.3">
      <c r="A66">
        <v>15</v>
      </c>
      <c r="B66">
        <f>IF(B14=Surrender!B14,Surrender!B66,HSD!B66)</f>
        <v>0.1836075265332566</v>
      </c>
      <c r="C66">
        <f>IF(C14=Surrender!C14,Surrender!C66,HSD!C66)</f>
        <v>0.35360813639536137</v>
      </c>
      <c r="D66">
        <f>IF(D14=Surrender!D14,Surrender!D66,HSD!D66)</f>
        <v>0.37387488538214331</v>
      </c>
      <c r="E66">
        <f>IF(E14=Surrender!E14,Surrender!E66,HSD!E66)</f>
        <v>0.39446844550254284</v>
      </c>
      <c r="F66">
        <f>IF(F14=Surrender!F14,Surrender!F66,HSD!F66)</f>
        <v>0.41640366958226238</v>
      </c>
      <c r="G66">
        <f>IF(G14=Surrender!G14,Surrender!G66,HSD!G66)</f>
        <v>0.42315049208499778</v>
      </c>
      <c r="H66">
        <f>IF(H14=Surrender!H14,Surrender!H66,HSD!H66)</f>
        <v>0.28456398361712221</v>
      </c>
      <c r="I66">
        <f>IF(I14=Surrender!I14,Surrender!I66,HSD!I66)</f>
        <v>0.26032608583379291</v>
      </c>
      <c r="J66">
        <f>IF(J14=Surrender!J14,Surrender!J66,HSD!J66)</f>
        <v>0.23225243449689065</v>
      </c>
      <c r="K66">
        <f>IF(K14=Surrender!K14,Surrender!K66,HSD!K66)</f>
        <v>0.19927699400694757</v>
      </c>
    </row>
    <row r="67" spans="1:11" x14ac:dyDescent="0.3">
      <c r="A67">
        <v>16</v>
      </c>
      <c r="B67">
        <f>IF(B15=Surrender!B15,Surrender!B67,HSD!B67)</f>
        <v>0.2121090766176992</v>
      </c>
      <c r="C67">
        <f>IF(C15=Surrender!C15,Surrender!C67,HSD!C67)</f>
        <v>0.35360813639536137</v>
      </c>
      <c r="D67">
        <f>IF(D15=Surrender!D15,Surrender!D67,HSD!D67)</f>
        <v>0.37387488538214331</v>
      </c>
      <c r="E67">
        <f>IF(E15=Surrender!E15,Surrender!E67,HSD!E67)</f>
        <v>0.39446844550254284</v>
      </c>
      <c r="F67">
        <f>IF(F15=Surrender!F15,Surrender!F67,HSD!F67)</f>
        <v>0.41640366958226238</v>
      </c>
      <c r="G67">
        <f>IF(G15=Surrender!G15,Surrender!G67,HSD!G67)</f>
        <v>0.42315049208499778</v>
      </c>
      <c r="H67">
        <f>IF(H15=Surrender!H15,Surrender!H67,HSD!H67)</f>
        <v>0.26423798478732774</v>
      </c>
      <c r="I67">
        <f>IF(I15=Surrender!I15,Surrender!I67,HSD!I67)</f>
        <v>0.24173136541709339</v>
      </c>
      <c r="J67">
        <f>IF(J15=Surrender!J15,Surrender!J67,HSD!J67)</f>
        <v>0.21566297488996986</v>
      </c>
      <c r="K67">
        <f>IF(K15=Surrender!K15,Surrender!K67,HSD!K67)</f>
        <v>0.18504292300645134</v>
      </c>
    </row>
    <row r="68" spans="1:11" x14ac:dyDescent="0.3">
      <c r="A68">
        <v>17</v>
      </c>
      <c r="B68">
        <f>IF(B16=Surrender!B16,Surrender!B68,HSD!B68)</f>
        <v>0.2121090766176992</v>
      </c>
      <c r="C68">
        <f>IF(C16=Surrender!C16,Surrender!C68,HSD!C68)</f>
        <v>0.35360813639536137</v>
      </c>
      <c r="D68">
        <f>IF(D16=Surrender!D16,Surrender!D68,HSD!D68)</f>
        <v>0.37387488538214331</v>
      </c>
      <c r="E68">
        <f>IF(E16=Surrender!E16,Surrender!E68,HSD!E68)</f>
        <v>0.39446844550254284</v>
      </c>
      <c r="F68">
        <f>IF(F16=Surrender!F16,Surrender!F68,HSD!F68)</f>
        <v>0.41640366958226238</v>
      </c>
      <c r="G68">
        <f>IF(G16=Surrender!G16,Surrender!G68,HSD!G68)</f>
        <v>0.42315049208499778</v>
      </c>
      <c r="H68">
        <f>IF(H16=Surrender!H16,Surrender!H68,HSD!H68)</f>
        <v>0.26231240836153336</v>
      </c>
      <c r="I68">
        <f>IF(I16=Surrender!I16,Surrender!I68,HSD!I68)</f>
        <v>0.24474124225119143</v>
      </c>
      <c r="J68">
        <f>IF(J16=Surrender!J16,Surrender!J68,HSD!J68)</f>
        <v>0.2284251594344453</v>
      </c>
      <c r="K68">
        <f>IF(K16=Surrender!K16,Surrender!K68,HSD!K68)</f>
        <v>0.21210907661769923</v>
      </c>
    </row>
    <row r="69" spans="1:11" x14ac:dyDescent="0.3">
      <c r="A69">
        <v>18</v>
      </c>
      <c r="B69">
        <f>IF(B17=Surrender!B17,Surrender!B69,HSD!B69)</f>
        <v>0.3235334151403132</v>
      </c>
      <c r="C69">
        <f>IF(C17=Surrender!C17,Surrender!C69,HSD!C69)</f>
        <v>0.4934172759230967</v>
      </c>
      <c r="D69">
        <f>IF(D17=Surrender!D17,Surrender!D69,HSD!D69)</f>
        <v>0.50890887319328326</v>
      </c>
      <c r="E69">
        <f>IF(E17=Surrender!E17,Surrender!E69,HSD!E69)</f>
        <v>0.52495818135214112</v>
      </c>
      <c r="F69">
        <f>IF(F17=Surrender!F17,Surrender!F69,HSD!F69)</f>
        <v>0.53865495485281323</v>
      </c>
      <c r="G69">
        <f>IF(G17=Surrender!G17,Surrender!G69,HSD!G69)</f>
        <v>0.58858866858834413</v>
      </c>
      <c r="H69">
        <f>IF(H17=Surrender!H17,Surrender!H69,HSD!H69)</f>
        <v>0.63087860215577196</v>
      </c>
      <c r="I69">
        <f>IF(I17=Surrender!I17,Surrender!I69,HSD!I69)</f>
        <v>0.37330778670036147</v>
      </c>
      <c r="J69">
        <f>IF(J17=Surrender!J17,Surrender!J69,HSD!J69)</f>
        <v>0.34842060092033733</v>
      </c>
      <c r="K69">
        <f>IF(K17=Surrender!K17,Surrender!K69,HSD!K69)</f>
        <v>0.32353341514031325</v>
      </c>
    </row>
    <row r="70" spans="1:11" x14ac:dyDescent="0.3">
      <c r="A70">
        <v>19</v>
      </c>
      <c r="B70">
        <f>IF(B18=Surrender!B18,Surrender!B70,HSD!B70)</f>
        <v>0.43495775366292722</v>
      </c>
      <c r="C70">
        <f>IF(C18=Surrender!C18,Surrender!C70,HSD!C70)</f>
        <v>0.62832462629779118</v>
      </c>
      <c r="D70">
        <f>IF(D18=Surrender!D18,Surrender!D70,HSD!D70)</f>
        <v>0.63939119964802815</v>
      </c>
      <c r="E70">
        <f>IF(E18=Surrender!E18,Surrender!E70,HSD!E70)</f>
        <v>0.65089625584534427</v>
      </c>
      <c r="F70">
        <f>IF(F18=Surrender!F18,Surrender!F70,HSD!F70)</f>
        <v>0.66090624012336407</v>
      </c>
      <c r="G70">
        <f>IF(G18=Surrender!G18,Surrender!G70,HSD!G70)</f>
        <v>0.69485524745855443</v>
      </c>
      <c r="H70">
        <f>IF(H18=Surrender!H18,Surrender!H70,HSD!H70)</f>
        <v>0.76867556518077984</v>
      </c>
      <c r="I70">
        <f>IF(I18=Surrender!I18,Surrender!I70,HSD!I70)</f>
        <v>0.73264356191876234</v>
      </c>
      <c r="J70">
        <f>IF(J18=Surrender!J18,Surrender!J70,HSD!J70)</f>
        <v>0.46841604240622936</v>
      </c>
      <c r="K70">
        <f>IF(K18=Surrender!K18,Surrender!K70,HSD!K70)</f>
        <v>0.43495775366292727</v>
      </c>
    </row>
    <row r="71" spans="1:11" x14ac:dyDescent="0.3">
      <c r="A71">
        <v>20</v>
      </c>
      <c r="B71">
        <f>IF(B19=Surrender!B19,Surrender!B71,HSD!B71)</f>
        <v>0.54638209218554123</v>
      </c>
      <c r="C71">
        <f>IF(C19=Surrender!C19,Surrender!C71,HSD!C71)</f>
        <v>0.75798005972279903</v>
      </c>
      <c r="D71">
        <f>IF(D19=Surrender!D19,Surrender!D71,HSD!D71)</f>
        <v>0.7649717369497322</v>
      </c>
      <c r="E71">
        <f>IF(E19=Surrender!E19,Surrender!E71,HSD!E71)</f>
        <v>0.77228266898215236</v>
      </c>
      <c r="F71">
        <f>IF(F19=Surrender!F19,Surrender!F71,HSD!F71)</f>
        <v>0.77860586403751975</v>
      </c>
      <c r="G71">
        <f>IF(G19=Surrender!G19,Surrender!G71,HSD!G71)</f>
        <v>0.80112182632876472</v>
      </c>
      <c r="H71">
        <f>IF(H19=Surrender!H19,Surrender!H71,HSD!H71)</f>
        <v>0.84730093057265166</v>
      </c>
      <c r="I71">
        <f>IF(I19=Surrender!I19,Surrender!I71,HSD!I71)</f>
        <v>0.86121010636793238</v>
      </c>
      <c r="J71">
        <f>IF(J19=Surrender!J19,Surrender!J71,HSD!J71)</f>
        <v>0.81918071466135212</v>
      </c>
      <c r="K71">
        <f>IF(K19=Surrender!K19,Surrender!K71,HSD!K71)</f>
        <v>0.54638209218554135</v>
      </c>
    </row>
    <row r="72" spans="1:11" x14ac:dyDescent="0.3">
      <c r="A72">
        <v>21</v>
      </c>
      <c r="B72">
        <f>IF(B20=Surrender!B20,Surrender!B72,HSD!B72)</f>
        <v>0.65780643070815525</v>
      </c>
      <c r="C72">
        <f>IF(C20=Surrender!C20,Surrender!C72,HSD!C72)</f>
        <v>0.88200651549404019</v>
      </c>
      <c r="D72">
        <f>IF(D20=Surrender!D20,Surrender!D72,HSD!D72)</f>
        <v>0.8853003573017495</v>
      </c>
      <c r="E72">
        <f>IF(E20=Surrender!E20,Surrender!E72,HSD!E72)</f>
        <v>0.88876729296591961</v>
      </c>
      <c r="F72">
        <f>IF(F20=Surrender!F20,Surrender!F72,HSD!F72)</f>
        <v>0.89175382659528035</v>
      </c>
      <c r="G72">
        <f>IF(G20=Surrender!G20,Surrender!G72,HSD!G72)</f>
        <v>0.90283674384257995</v>
      </c>
      <c r="H72">
        <f>IF(H20=Surrender!H20,Surrender!H72,HSD!H72)</f>
        <v>0.92592629596452347</v>
      </c>
      <c r="I72">
        <f>IF(I20=Surrender!I20,Surrender!I72,HSD!I72)</f>
        <v>0.93060505318396625</v>
      </c>
      <c r="J72">
        <f>IF(J20=Surrender!J20,Surrender!J72,HSD!J72)</f>
        <v>0.93917615614724415</v>
      </c>
      <c r="K72">
        <f>IF(K20=Surrender!K20,Surrender!K72,HSD!K72)</f>
        <v>0.88857566147738609</v>
      </c>
    </row>
    <row r="73" spans="1:11" x14ac:dyDescent="0.3">
      <c r="A73">
        <v>22</v>
      </c>
      <c r="B73">
        <f>IF(B21=Surrender!B21,Surrender!B73,HSD!B73)</f>
        <v>0</v>
      </c>
      <c r="C73">
        <f>IF(C21=Surrender!C21,Surrender!C73,HSD!C73)</f>
        <v>0</v>
      </c>
      <c r="D73">
        <f>IF(D21=Surrender!D21,Surrender!D73,HSD!D73)</f>
        <v>0</v>
      </c>
      <c r="E73">
        <f>IF(E21=Surrender!E21,Surrender!E73,HSD!E73)</f>
        <v>0</v>
      </c>
      <c r="F73">
        <f>IF(F21=Surrender!F21,Surrender!F73,HSD!F73)</f>
        <v>0</v>
      </c>
      <c r="G73">
        <f>IF(G21=Surrender!G21,Surrender!G73,HSD!G73)</f>
        <v>0</v>
      </c>
      <c r="H73">
        <f>IF(H21=Surrender!H21,Surrender!H73,HSD!H73)</f>
        <v>0</v>
      </c>
      <c r="I73">
        <f>IF(I21=Surrender!I21,Surrender!I73,HSD!I73)</f>
        <v>0</v>
      </c>
      <c r="J73">
        <f>IF(J21=Surrender!J21,Surrender!J73,HSD!J73)</f>
        <v>0</v>
      </c>
      <c r="K73">
        <f>IF(K21=Surrender!K21,Surrender!K73,HSD!K73)</f>
        <v>0</v>
      </c>
    </row>
    <row r="74" spans="1:11" x14ac:dyDescent="0.3">
      <c r="A74">
        <v>23</v>
      </c>
      <c r="B74">
        <f>IF(B22=Surrender!B22,Surrender!B74,HSD!B74)</f>
        <v>0</v>
      </c>
      <c r="C74">
        <f>IF(C22=Surrender!C22,Surrender!C74,HSD!C74)</f>
        <v>0</v>
      </c>
      <c r="D74">
        <f>IF(D22=Surrender!D22,Surrender!D74,HSD!D74)</f>
        <v>0</v>
      </c>
      <c r="E74">
        <f>IF(E22=Surrender!E22,Surrender!E74,HSD!E74)</f>
        <v>0</v>
      </c>
      <c r="F74">
        <f>IF(F22=Surrender!F22,Surrender!F74,HSD!F74)</f>
        <v>0</v>
      </c>
      <c r="G74">
        <f>IF(G22=Surrender!G22,Surrender!G74,HSD!G74)</f>
        <v>0</v>
      </c>
      <c r="H74">
        <f>IF(H22=Surrender!H22,Surrender!H74,HSD!H74)</f>
        <v>0</v>
      </c>
      <c r="I74">
        <f>IF(I22=Surrender!I22,Surrender!I74,HSD!I74)</f>
        <v>0</v>
      </c>
      <c r="J74">
        <f>IF(J22=Surrender!J22,Surrender!J74,HSD!J74)</f>
        <v>0</v>
      </c>
      <c r="K74">
        <f>IF(K22=Surrender!K22,Surrender!K74,HSD!K74)</f>
        <v>0</v>
      </c>
    </row>
    <row r="75" spans="1:11" x14ac:dyDescent="0.3">
      <c r="A75">
        <v>24</v>
      </c>
      <c r="B75">
        <f>IF(B23=Surrender!B23,Surrender!B75,HSD!B75)</f>
        <v>0</v>
      </c>
      <c r="C75">
        <f>IF(C23=Surrender!C23,Surrender!C75,HSD!C75)</f>
        <v>0</v>
      </c>
      <c r="D75">
        <f>IF(D23=Surrender!D23,Surrender!D75,HSD!D75)</f>
        <v>0</v>
      </c>
      <c r="E75">
        <f>IF(E23=Surrender!E23,Surrender!E75,HSD!E75)</f>
        <v>0</v>
      </c>
      <c r="F75">
        <f>IF(F23=Surrender!F23,Surrender!F75,HSD!F75)</f>
        <v>0</v>
      </c>
      <c r="G75">
        <f>IF(G23=Surrender!G23,Surrender!G75,HSD!G75)</f>
        <v>0</v>
      </c>
      <c r="H75">
        <f>IF(H23=Surrender!H23,Surrender!H75,HSD!H75)</f>
        <v>0</v>
      </c>
      <c r="I75">
        <f>IF(I23=Surrender!I23,Surrender!I75,HSD!I75)</f>
        <v>0</v>
      </c>
      <c r="J75">
        <f>IF(J23=Surrender!J23,Surrender!J75,HSD!J75)</f>
        <v>0</v>
      </c>
      <c r="K75">
        <f>IF(K23=Surrender!K23,Surrender!K75,HSD!K75)</f>
        <v>0</v>
      </c>
    </row>
    <row r="76" spans="1:11" x14ac:dyDescent="0.3">
      <c r="A76">
        <v>25</v>
      </c>
      <c r="B76">
        <f>IF(B24=Surrender!B24,Surrender!B76,HSD!B76)</f>
        <v>0</v>
      </c>
      <c r="C76">
        <f>IF(C24=Surrender!C24,Surrender!C76,HSD!C76)</f>
        <v>0</v>
      </c>
      <c r="D76">
        <f>IF(D24=Surrender!D24,Surrender!D76,HSD!D76)</f>
        <v>0</v>
      </c>
      <c r="E76">
        <f>IF(E24=Surrender!E24,Surrender!E76,HSD!E76)</f>
        <v>0</v>
      </c>
      <c r="F76">
        <f>IF(F24=Surrender!F24,Surrender!F76,HSD!F76)</f>
        <v>0</v>
      </c>
      <c r="G76">
        <f>IF(G24=Surrender!G24,Surrender!G76,HSD!G76)</f>
        <v>0</v>
      </c>
      <c r="H76">
        <f>IF(H24=Surrender!H24,Surrender!H76,HSD!H76)</f>
        <v>0</v>
      </c>
      <c r="I76">
        <f>IF(I24=Surrender!I24,Surrender!I76,HSD!I76)</f>
        <v>0</v>
      </c>
      <c r="J76">
        <f>IF(J24=Surrender!J24,Surrender!J76,HSD!J76)</f>
        <v>0</v>
      </c>
      <c r="K76">
        <f>IF(K24=Surrender!K24,Surrender!K76,HSD!K76)</f>
        <v>0</v>
      </c>
    </row>
    <row r="77" spans="1:11" x14ac:dyDescent="0.3">
      <c r="A77">
        <v>26</v>
      </c>
      <c r="B77">
        <f>IF(B25=Surrender!B25,Surrender!B77,HSD!B77)</f>
        <v>0</v>
      </c>
      <c r="C77">
        <f>IF(C25=Surrender!C25,Surrender!C77,HSD!C77)</f>
        <v>0</v>
      </c>
      <c r="D77">
        <f>IF(D25=Surrender!D25,Surrender!D77,HSD!D77)</f>
        <v>0</v>
      </c>
      <c r="E77">
        <f>IF(E25=Surrender!E25,Surrender!E77,HSD!E77)</f>
        <v>0</v>
      </c>
      <c r="F77">
        <f>IF(F25=Surrender!F25,Surrender!F77,HSD!F77)</f>
        <v>0</v>
      </c>
      <c r="G77">
        <f>IF(G25=Surrender!G25,Surrender!G77,HSD!G77)</f>
        <v>0</v>
      </c>
      <c r="H77">
        <f>IF(H25=Surrender!H25,Surrender!H77,HSD!H77)</f>
        <v>0</v>
      </c>
      <c r="I77">
        <f>IF(I25=Surrender!I25,Surrender!I77,HSD!I77)</f>
        <v>0</v>
      </c>
      <c r="J77">
        <f>IF(J25=Surrender!J25,Surrender!J77,HSD!J77)</f>
        <v>0</v>
      </c>
      <c r="K77">
        <f>IF(K25=Surrender!K25,Surrender!K77,HSD!K77)</f>
        <v>0</v>
      </c>
    </row>
    <row r="78" spans="1:11" x14ac:dyDescent="0.3">
      <c r="A78">
        <v>27</v>
      </c>
      <c r="B78">
        <f>IF(B26=Surrender!B26,Surrender!B78,HSD!B78)</f>
        <v>0</v>
      </c>
      <c r="C78">
        <f>IF(C26=Surrender!C26,Surrender!C78,HSD!C78)</f>
        <v>0</v>
      </c>
      <c r="D78">
        <f>IF(D26=Surrender!D26,Surrender!D78,HSD!D78)</f>
        <v>0</v>
      </c>
      <c r="E78">
        <f>IF(E26=Surrender!E26,Surrender!E78,HSD!E78)</f>
        <v>0</v>
      </c>
      <c r="F78">
        <f>IF(F26=Surrender!F26,Surrender!F78,HSD!F78)</f>
        <v>0</v>
      </c>
      <c r="G78">
        <f>IF(G26=Surrender!G26,Surrender!G78,HSD!G78)</f>
        <v>0</v>
      </c>
      <c r="H78">
        <f>IF(H26=Surrender!H26,Surrender!H78,HSD!H78)</f>
        <v>0</v>
      </c>
      <c r="I78">
        <f>IF(I26=Surrender!I26,Surrender!I78,HSD!I78)</f>
        <v>0</v>
      </c>
      <c r="J78">
        <f>IF(J26=Surrender!J26,Surrender!J78,HSD!J78)</f>
        <v>0</v>
      </c>
      <c r="K78">
        <f>IF(K26=Surrender!K26,Surrender!K78,HSD!K78)</f>
        <v>0</v>
      </c>
    </row>
    <row r="79" spans="1:11" x14ac:dyDescent="0.3">
      <c r="A79">
        <v>28</v>
      </c>
      <c r="B79">
        <f>IF(B27=Surrender!B27,Surrender!B79,HSD!B79)</f>
        <v>0</v>
      </c>
      <c r="C79">
        <f>IF(C27=Surrender!C27,Surrender!C79,HSD!C79)</f>
        <v>0</v>
      </c>
      <c r="D79">
        <f>IF(D27=Surrender!D27,Surrender!D79,HSD!D79)</f>
        <v>0</v>
      </c>
      <c r="E79">
        <f>IF(E27=Surrender!E27,Surrender!E79,HSD!E79)</f>
        <v>0</v>
      </c>
      <c r="F79">
        <f>IF(F27=Surrender!F27,Surrender!F79,HSD!F79)</f>
        <v>0</v>
      </c>
      <c r="G79">
        <f>IF(G27=Surrender!G27,Surrender!G79,HSD!G79)</f>
        <v>0</v>
      </c>
      <c r="H79">
        <f>IF(H27=Surrender!H27,Surrender!H79,HSD!H79)</f>
        <v>0</v>
      </c>
      <c r="I79">
        <f>IF(I27=Surrender!I27,Surrender!I79,HSD!I79)</f>
        <v>0</v>
      </c>
      <c r="J79">
        <f>IF(J27=Surrender!J27,Surrender!J79,HSD!J79)</f>
        <v>0</v>
      </c>
      <c r="K79">
        <f>IF(K27=Surrender!K27,Surrender!K79,HSD!K79)</f>
        <v>0</v>
      </c>
    </row>
    <row r="80" spans="1:11" x14ac:dyDescent="0.3">
      <c r="A80">
        <v>29</v>
      </c>
      <c r="B80">
        <f>IF(B28=Surrender!B28,Surrender!B80,HSD!B80)</f>
        <v>0</v>
      </c>
      <c r="C80">
        <f>IF(C28=Surrender!C28,Surrender!C80,HSD!C80)</f>
        <v>0</v>
      </c>
      <c r="D80">
        <f>IF(D28=Surrender!D28,Surrender!D80,HSD!D80)</f>
        <v>0</v>
      </c>
      <c r="E80">
        <f>IF(E28=Surrender!E28,Surrender!E80,HSD!E80)</f>
        <v>0</v>
      </c>
      <c r="F80">
        <f>IF(F28=Surrender!F28,Surrender!F80,HSD!F80)</f>
        <v>0</v>
      </c>
      <c r="G80">
        <f>IF(G28=Surrender!G28,Surrender!G80,HSD!G80)</f>
        <v>0</v>
      </c>
      <c r="H80">
        <f>IF(H28=Surrender!H28,Surrender!H80,HSD!H80)</f>
        <v>0</v>
      </c>
      <c r="I80">
        <f>IF(I28=Surrender!I28,Surrender!I80,HSD!I80)</f>
        <v>0</v>
      </c>
      <c r="J80">
        <f>IF(J28=Surrender!J28,Surrender!J80,HSD!J80)</f>
        <v>0</v>
      </c>
      <c r="K80">
        <f>IF(K28=Surrender!K28,Surrender!K80,HSD!K80)</f>
        <v>0</v>
      </c>
    </row>
    <row r="81" spans="1:11" x14ac:dyDescent="0.3">
      <c r="A81">
        <v>30</v>
      </c>
      <c r="B81">
        <f>IF(B29=Surrender!B29,Surrender!B81,HSD!B81)</f>
        <v>0</v>
      </c>
      <c r="C81">
        <f>IF(C29=Surrender!C29,Surrender!C81,HSD!C81)</f>
        <v>0</v>
      </c>
      <c r="D81">
        <f>IF(D29=Surrender!D29,Surrender!D81,HSD!D81)</f>
        <v>0</v>
      </c>
      <c r="E81">
        <f>IF(E29=Surrender!E29,Surrender!E81,HSD!E81)</f>
        <v>0</v>
      </c>
      <c r="F81">
        <f>IF(F29=Surrender!F29,Surrender!F81,HSD!F81)</f>
        <v>0</v>
      </c>
      <c r="G81">
        <f>IF(G29=Surrender!G29,Surrender!G81,HSD!G81)</f>
        <v>0</v>
      </c>
      <c r="H81">
        <f>IF(H29=Surrender!H29,Surrender!H81,HSD!H81)</f>
        <v>0</v>
      </c>
      <c r="I81">
        <f>IF(I29=Surrender!I29,Surrender!I81,HSD!I81)</f>
        <v>0</v>
      </c>
      <c r="J81">
        <f>IF(J29=Surrender!J29,Surrender!J81,HSD!J81)</f>
        <v>0</v>
      </c>
      <c r="K81">
        <f>IF(K29=Surrender!K29,Surrender!K81,HSD!K81)</f>
        <v>0</v>
      </c>
    </row>
    <row r="82" spans="1:11" x14ac:dyDescent="0.3">
      <c r="A82">
        <v>31</v>
      </c>
      <c r="B82">
        <f>IF(B30=Surrender!B30,Surrender!B82,HSD!B82)</f>
        <v>0</v>
      </c>
      <c r="C82">
        <f>IF(C30=Surrender!C30,Surrender!C82,HSD!C82)</f>
        <v>0</v>
      </c>
      <c r="D82">
        <f>IF(D30=Surrender!D30,Surrender!D82,HSD!D82)</f>
        <v>0</v>
      </c>
      <c r="E82">
        <f>IF(E30=Surrender!E30,Surrender!E82,HSD!E82)</f>
        <v>0</v>
      </c>
      <c r="F82">
        <f>IF(F30=Surrender!F30,Surrender!F82,HSD!F82)</f>
        <v>0</v>
      </c>
      <c r="G82">
        <f>IF(G30=Surrender!G30,Surrender!G82,HSD!G82)</f>
        <v>0</v>
      </c>
      <c r="H82">
        <f>IF(H30=Surrender!H30,Surrender!H82,HSD!H82)</f>
        <v>0</v>
      </c>
      <c r="I82">
        <f>IF(I30=Surrender!I30,Surrender!I82,HSD!I82)</f>
        <v>0</v>
      </c>
      <c r="J82">
        <f>IF(J30=Surrender!J30,Surrender!J82,HSD!J82)</f>
        <v>0</v>
      </c>
      <c r="K82">
        <f>IF(K30=Surrender!K30,Surrender!K82,HSD!K82)</f>
        <v>0</v>
      </c>
    </row>
    <row r="84" spans="1:11" x14ac:dyDescent="0.3">
      <c r="A84" t="s">
        <v>4</v>
      </c>
      <c r="B84">
        <v>1</v>
      </c>
      <c r="C84">
        <v>2</v>
      </c>
      <c r="D84">
        <v>3</v>
      </c>
      <c r="E84">
        <v>4</v>
      </c>
      <c r="F84">
        <v>5</v>
      </c>
      <c r="G84">
        <v>6</v>
      </c>
      <c r="H84">
        <v>7</v>
      </c>
      <c r="I84">
        <v>8</v>
      </c>
      <c r="J84">
        <v>9</v>
      </c>
      <c r="K84">
        <v>10</v>
      </c>
    </row>
    <row r="85" spans="1:11" x14ac:dyDescent="0.3">
      <c r="A85">
        <v>12</v>
      </c>
      <c r="B85">
        <f>IF(B33=Surrender!B33,Surrender!B85,HSD!B85)</f>
        <v>0.34029064270089004</v>
      </c>
      <c r="C85">
        <f>IF(C33=Surrender!C33,Surrender!C85,HSD!C85)</f>
        <v>0.50196248535967314</v>
      </c>
      <c r="D85">
        <f>IF(D33=Surrender!D33,Surrender!D85,HSD!D85)</f>
        <v>0.51400371740935757</v>
      </c>
      <c r="E85">
        <f>IF(E33=Surrender!E33,Surrender!E85,HSD!E85)</f>
        <v>0.53475509919657171</v>
      </c>
      <c r="F85">
        <f>IF(F33=Surrender!F33,Surrender!F85,HSD!F85)</f>
        <v>0.55059269210710649</v>
      </c>
      <c r="G85">
        <f>IF(G33=Surrender!G33,Surrender!G85,HSD!G85)</f>
        <v>0.56742278330832019</v>
      </c>
      <c r="H85">
        <f>IF(H33=Surrender!H33,Surrender!H85,HSD!H85)</f>
        <v>0.53745258729187351</v>
      </c>
      <c r="I85">
        <f>IF(I33=Surrender!I33,Surrender!I85,HSD!I85)</f>
        <v>0.4912950067323541</v>
      </c>
      <c r="J85">
        <f>IF(J33=Surrender!J33,Surrender!J85,HSD!J85)</f>
        <v>0.44245609420148591</v>
      </c>
      <c r="K85">
        <f>IF(K33=Surrender!K33,Surrender!K85,HSD!K85)</f>
        <v>0.37624612851608741</v>
      </c>
    </row>
    <row r="86" spans="1:11" x14ac:dyDescent="0.3">
      <c r="A86">
        <v>13</v>
      </c>
      <c r="B86">
        <f>IF(B34=Surrender!B34,Surrender!B86,HSD!B86)</f>
        <v>0.327684238187961</v>
      </c>
      <c r="C86">
        <f>IF(C34=Surrender!C34,Surrender!C86,HSD!C86)</f>
        <v>0.49247239362692286</v>
      </c>
      <c r="D86">
        <f>IF(D34=Surrender!D34,Surrender!D86,HSD!D86)</f>
        <v>0.50716638736287001</v>
      </c>
      <c r="E86">
        <f>IF(E34=Surrender!E34,Surrender!E86,HSD!E86)</f>
        <v>0.52473462393271253</v>
      </c>
      <c r="F86">
        <f>IF(F34=Surrender!F34,Surrender!F86,HSD!F86)</f>
        <v>0.54100776192676059</v>
      </c>
      <c r="G86">
        <f>IF(G34=Surrender!G34,Surrender!G86,HSD!G86)</f>
        <v>1.0455010638435727</v>
      </c>
      <c r="H86">
        <f>IF(H34=Surrender!H34,Surrender!H86,HSD!H86)</f>
        <v>0.51719646119815188</v>
      </c>
      <c r="I86">
        <f>IF(I34=Surrender!I34,Surrender!I86,HSD!I86)</f>
        <v>0.47279133284078939</v>
      </c>
      <c r="J86">
        <f>IF(J34=Surrender!J34,Surrender!J86,HSD!J86)</f>
        <v>0.4256519695072028</v>
      </c>
      <c r="K86">
        <f>IF(K34=Surrender!K34,Surrender!K86,HSD!K86)</f>
        <v>0.36206998455041256</v>
      </c>
    </row>
    <row r="87" spans="1:11" x14ac:dyDescent="0.3">
      <c r="A87">
        <v>14</v>
      </c>
      <c r="B87">
        <f>IF(B35=Surrender!B35,Surrender!B87,HSD!B87)</f>
        <v>0.31514257185697642</v>
      </c>
      <c r="C87">
        <f>IF(C35=Surrender!C35,Surrender!C87,HSD!C87)</f>
        <v>0.48255351811038272</v>
      </c>
      <c r="D87">
        <f>IF(D35=Surrender!D35,Surrender!D87,HSD!D87)</f>
        <v>0.49764556579281816</v>
      </c>
      <c r="E87">
        <f>IF(E35=Surrender!E35,Surrender!E87,HSD!E87)</f>
        <v>0.51542989690198615</v>
      </c>
      <c r="F87">
        <f>IF(F35=Surrender!F35,Surrender!F87,HSD!F87)</f>
        <v>1.0180852172075909</v>
      </c>
      <c r="G87">
        <f>IF(G35=Surrender!G35,Surrender!G87,HSD!G87)</f>
        <v>1.0455010638435729</v>
      </c>
      <c r="H87">
        <f>IF(H35=Surrender!H35,Surrender!H87,HSD!H87)</f>
        <v>0.49709196236633008</v>
      </c>
      <c r="I87">
        <f>IF(I35=Surrender!I35,Surrender!I87,HSD!I87)</f>
        <v>0.45442443375652797</v>
      </c>
      <c r="J87">
        <f>IF(J35=Surrender!J35,Surrender!J87,HSD!J87)</f>
        <v>0.4089910050029118</v>
      </c>
      <c r="K87">
        <f>IF(K35=Surrender!K35,Surrender!K87,HSD!K87)</f>
        <v>0.34799938090373161</v>
      </c>
    </row>
    <row r="88" spans="1:11" x14ac:dyDescent="0.3">
      <c r="A88">
        <v>15</v>
      </c>
      <c r="B88">
        <f>IF(B36=Surrender!B36,Surrender!B88,HSD!B88)</f>
        <v>0.30272071378660209</v>
      </c>
      <c r="C88">
        <f>IF(C36=Surrender!C36,Surrender!C88,HSD!C88)</f>
        <v>0.47334313370216685</v>
      </c>
      <c r="D88">
        <f>IF(D36=Surrender!D36,Surrender!D88,HSD!D88)</f>
        <v>0.48880480290634137</v>
      </c>
      <c r="E88">
        <f>IF(E36=Surrender!E36,Surrender!E88,HSD!E88)</f>
        <v>0.50678979323059736</v>
      </c>
      <c r="F88">
        <f>IF(F36=Surrender!F36,Surrender!F88,HSD!F88)</f>
        <v>1.0180852172075909</v>
      </c>
      <c r="G88">
        <f>IF(G36=Surrender!G36,Surrender!G88,HSD!G88)</f>
        <v>1.0455010638435727</v>
      </c>
      <c r="H88">
        <f>IF(H36=Surrender!H36,Surrender!H88,HSD!H88)</f>
        <v>0.47722077734110446</v>
      </c>
      <c r="I88">
        <f>IF(I36=Surrender!I36,Surrender!I88,HSD!I88)</f>
        <v>0.43626917672083054</v>
      </c>
      <c r="J88">
        <f>IF(J36=Surrender!J36,Surrender!J88,HSD!J88)</f>
        <v>0.39253848456297252</v>
      </c>
      <c r="K88">
        <f>IF(K36=Surrender!K36,Surrender!K88,HSD!K88)</f>
        <v>0.33409156765274794</v>
      </c>
    </row>
    <row r="89" spans="1:11" x14ac:dyDescent="0.3">
      <c r="A89">
        <v>16</v>
      </c>
      <c r="B89">
        <f>IF(B37=Surrender!B37,Surrender!B89,HSD!B89)</f>
        <v>0.30235592900691816</v>
      </c>
      <c r="C89">
        <f>IF(C37=Surrender!C37,Surrender!C89,HSD!C89)</f>
        <v>0.4647906338945379</v>
      </c>
      <c r="D89">
        <f>IF(D37=Surrender!D37,Surrender!D89,HSD!D89)</f>
        <v>0.48059552308318443</v>
      </c>
      <c r="E89">
        <f>IF(E37=Surrender!E37,Surrender!E89,HSD!E89)</f>
        <v>0.98263390902591441</v>
      </c>
      <c r="F89">
        <f>IF(F37=Surrender!F37,Surrender!F89,HSD!F89)</f>
        <v>1.0180852172075909</v>
      </c>
      <c r="G89">
        <f>IF(G37=Surrender!G37,Surrender!G89,HSD!G89)</f>
        <v>1.0455010638435727</v>
      </c>
      <c r="H89">
        <f>IF(H37=Surrender!H37,Surrender!H89,HSD!H89)</f>
        <v>0.45765214955230726</v>
      </c>
      <c r="I89">
        <f>IF(I37=Surrender!I37,Surrender!I89,HSD!I89)</f>
        <v>0.41838903582412801</v>
      </c>
      <c r="J89">
        <f>IF(J37=Surrender!J37,Surrender!J89,HSD!J89)</f>
        <v>0.3763496353848465</v>
      </c>
      <c r="K89">
        <f>IF(K37=Surrender!K37,Surrender!K89,HSD!K89)</f>
        <v>0.32039507782076326</v>
      </c>
    </row>
    <row r="90" spans="1:11" x14ac:dyDescent="0.3">
      <c r="A90">
        <v>17</v>
      </c>
      <c r="B90">
        <f>IF(B38=Surrender!B38,Surrender!B90,HSD!B90)</f>
        <v>0.29590972526483106</v>
      </c>
      <c r="C90">
        <f>IF(C38=Surrender!C38,Surrender!C90,HSD!C90)</f>
        <v>0.45684902693031099</v>
      </c>
      <c r="D90">
        <f>IF(D38=Surrender!D38,Surrender!D90,HSD!D90)</f>
        <v>0.94822248238955131</v>
      </c>
      <c r="E90">
        <f>IF(E38=Surrender!E38,Surrender!E90,HSD!E90)</f>
        <v>0.98263390902591441</v>
      </c>
      <c r="F90">
        <f>IF(F38=Surrender!F38,Surrender!F90,HSD!F90)</f>
        <v>1.0180852172075907</v>
      </c>
      <c r="G90">
        <f>IF(G38=Surrender!G38,Surrender!G90,HSD!G90)</f>
        <v>1.0455010638435729</v>
      </c>
      <c r="H90">
        <f>IF(H38=Surrender!H38,Surrender!H90,HSD!H90)</f>
        <v>0.4432866873760104</v>
      </c>
      <c r="I90">
        <f>IF(I38=Surrender!I38,Surrender!I90,HSD!I90)</f>
        <v>0.40663059560479642</v>
      </c>
      <c r="J90">
        <f>IF(J38=Surrender!J38,Surrender!J90,HSD!J90)</f>
        <v>0.36851835521934828</v>
      </c>
      <c r="K90">
        <f>IF(K38=Surrender!K38,Surrender!K90,HSD!K90)</f>
        <v>0.31846025350866897</v>
      </c>
    </row>
    <row r="91" spans="1:11" x14ac:dyDescent="0.3">
      <c r="A91">
        <v>18</v>
      </c>
      <c r="B91">
        <f>IF(B39=Surrender!B39,Surrender!B91,HSD!B91)</f>
        <v>0.3235334151403132</v>
      </c>
      <c r="C91">
        <f>IF(C39=Surrender!C39,Surrender!C91,HSD!C91)</f>
        <v>0.4934172759230967</v>
      </c>
      <c r="D91">
        <f>IF(D39=Surrender!D39,Surrender!D91,HSD!D91)</f>
        <v>1.0105458613793081</v>
      </c>
      <c r="E91">
        <f>IF(E39=Surrender!E39,Surrender!E91,HSD!E91)</f>
        <v>1.0428599409564983</v>
      </c>
      <c r="F91">
        <f>IF(F39=Surrender!F39,Surrender!F91,HSD!F91)</f>
        <v>1.0745088873324604</v>
      </c>
      <c r="G91">
        <f>IF(G39=Surrender!G39,Surrender!G91,HSD!G91)</f>
        <v>1.1218571453066557</v>
      </c>
      <c r="H91">
        <f>IF(H39=Surrender!H39,Surrender!H91,HSD!H91)</f>
        <v>0.63087860215577196</v>
      </c>
      <c r="I91">
        <f>IF(I39=Surrender!I39,Surrender!I91,HSD!I91)</f>
        <v>0.37330778670036147</v>
      </c>
      <c r="J91">
        <f>IF(J39=Surrender!J39,Surrender!J91,HSD!J91)</f>
        <v>0.39279611023068156</v>
      </c>
      <c r="K91">
        <f>IF(K39=Surrender!K39,Surrender!K91,HSD!K91)</f>
        <v>0.34269926616577512</v>
      </c>
    </row>
    <row r="92" spans="1:11" x14ac:dyDescent="0.3">
      <c r="A92">
        <v>19</v>
      </c>
      <c r="B92">
        <f>IF(B40=Surrender!B40,Surrender!B92,HSD!B92)</f>
        <v>0.43495775366292722</v>
      </c>
      <c r="C92">
        <f>IF(C40=Surrender!C40,Surrender!C92,HSD!C92)</f>
        <v>0.62832462629779118</v>
      </c>
      <c r="D92">
        <f>IF(D40=Surrender!D40,Surrender!D92,HSD!D92)</f>
        <v>0.63939119964802815</v>
      </c>
      <c r="E92">
        <f>IF(E40=Surrender!E40,Surrender!E92,HSD!E92)</f>
        <v>0.65089625584534427</v>
      </c>
      <c r="F92">
        <f>IF(F40=Surrender!F40,Surrender!F92,HSD!F92)</f>
        <v>0.66090624012336407</v>
      </c>
      <c r="G92">
        <f>IF(G40=Surrender!G40,Surrender!G92,HSD!G92)</f>
        <v>0.69485524745855443</v>
      </c>
      <c r="H92">
        <f>IF(H40=Surrender!H40,Surrender!H92,HSD!H92)</f>
        <v>0.76867556518077984</v>
      </c>
      <c r="I92">
        <f>IF(I40=Surrender!I40,Surrender!I92,HSD!I92)</f>
        <v>0.73264356191876234</v>
      </c>
      <c r="J92">
        <f>IF(J40=Surrender!J40,Surrender!J92,HSD!J92)</f>
        <v>0.46841604240622936</v>
      </c>
      <c r="K92">
        <f>IF(K40=Surrender!K40,Surrender!K92,HSD!K92)</f>
        <v>0.43495775366292727</v>
      </c>
    </row>
    <row r="93" spans="1:11" x14ac:dyDescent="0.3">
      <c r="A93">
        <v>20</v>
      </c>
      <c r="B93">
        <f>IF(B41=Surrender!B41,Surrender!B93,HSD!B93)</f>
        <v>0.54638209218554123</v>
      </c>
      <c r="C93">
        <f>IF(C41=Surrender!C41,Surrender!C93,HSD!C93)</f>
        <v>0.75798005972279903</v>
      </c>
      <c r="D93">
        <f>IF(D41=Surrender!D41,Surrender!D93,HSD!D93)</f>
        <v>0.7649717369497322</v>
      </c>
      <c r="E93">
        <f>IF(E41=Surrender!E41,Surrender!E93,HSD!E93)</f>
        <v>0.77228266898215236</v>
      </c>
      <c r="F93">
        <f>IF(F41=Surrender!F41,Surrender!F93,HSD!F93)</f>
        <v>0.77860586403751975</v>
      </c>
      <c r="G93">
        <f>IF(G41=Surrender!G41,Surrender!G93,HSD!G93)</f>
        <v>0.80112182632876472</v>
      </c>
      <c r="H93">
        <f>IF(H41=Surrender!H41,Surrender!H93,HSD!H93)</f>
        <v>0.84730093057265166</v>
      </c>
      <c r="I93">
        <f>IF(I41=Surrender!I41,Surrender!I93,HSD!I93)</f>
        <v>0.86121010636793238</v>
      </c>
      <c r="J93">
        <f>IF(J41=Surrender!J41,Surrender!J93,HSD!J93)</f>
        <v>0.81918071466135212</v>
      </c>
      <c r="K93">
        <f>IF(K41=Surrender!K41,Surrender!K93,HSD!K93)</f>
        <v>0.54638209218554135</v>
      </c>
    </row>
    <row r="94" spans="1:11" x14ac:dyDescent="0.3">
      <c r="A94">
        <v>21</v>
      </c>
      <c r="B94">
        <f>IF(B42=Surrender!B42,Surrender!B94,HSD!B94)</f>
        <v>0.65780643070815525</v>
      </c>
      <c r="C94">
        <f>IF(C42=Surrender!C42,Surrender!C94,HSD!C94)</f>
        <v>0.88200651549404019</v>
      </c>
      <c r="D94">
        <f>IF(D42=Surrender!D42,Surrender!D94,HSD!D94)</f>
        <v>0.8853003573017495</v>
      </c>
      <c r="E94">
        <f>IF(E42=Surrender!E42,Surrender!E94,HSD!E94)</f>
        <v>0.88876729296591961</v>
      </c>
      <c r="F94">
        <f>IF(F42=Surrender!F42,Surrender!F94,HSD!F94)</f>
        <v>0.89175382659528035</v>
      </c>
      <c r="G94">
        <f>IF(G42=Surrender!G42,Surrender!G94,HSD!G94)</f>
        <v>0.90283674384257995</v>
      </c>
      <c r="H94">
        <f>IF(H42=Surrender!H42,Surrender!H94,HSD!H94)</f>
        <v>0.92592629596452347</v>
      </c>
      <c r="I94">
        <f>IF(I42=Surrender!I42,Surrender!I94,HSD!I94)</f>
        <v>0.93060505318396625</v>
      </c>
      <c r="J94">
        <f>IF(J42=Surrender!J42,Surrender!J94,HSD!J94)</f>
        <v>0.93917615614724415</v>
      </c>
      <c r="K94">
        <f>IF(K42=Surrender!K42,Surrender!K94,HSD!K94)</f>
        <v>0.88857566147738609</v>
      </c>
    </row>
    <row r="95" spans="1:11" x14ac:dyDescent="0.3">
      <c r="A95">
        <v>22</v>
      </c>
      <c r="B95">
        <f>IF(B43=Surrender!B43,Surrender!B95,HSD!B95)</f>
        <v>0.22932137132783617</v>
      </c>
      <c r="C95">
        <f>IF(C43=Surrender!C43,Surrender!C95,HSD!C95)</f>
        <v>0.3484437814934257</v>
      </c>
      <c r="D95">
        <f>IF(D43=Surrender!D43,Surrender!D95,HSD!D95)</f>
        <v>0.35907281492334692</v>
      </c>
      <c r="E95">
        <f>IF(E43=Surrender!E43,Surrender!E95,HSD!E95)</f>
        <v>0.39446844550254284</v>
      </c>
      <c r="F95">
        <f>IF(F43=Surrender!F43,Surrender!F95,HSD!F95)</f>
        <v>0.41640366958226238</v>
      </c>
      <c r="G95">
        <f>IF(G43=Surrender!G43,Surrender!G95,HSD!G95)</f>
        <v>0.42315049208499778</v>
      </c>
      <c r="H95">
        <f>IF(H43=Surrender!H43,Surrender!H95,HSD!H95)</f>
        <v>0.35541355077168107</v>
      </c>
      <c r="I95">
        <f>IF(I43=Surrender!I43,Surrender!I95,HSD!I95)</f>
        <v>0.32514100115062705</v>
      </c>
      <c r="J95">
        <f>IF(J43=Surrender!J43,Surrender!J95,HSD!J95)</f>
        <v>0.29007768787413191</v>
      </c>
      <c r="K95">
        <f>IF(K43=Surrender!K43,Surrender!K95,HSD!K95)</f>
        <v>0.2488921581952955</v>
      </c>
    </row>
    <row r="96" spans="1:11" x14ac:dyDescent="0.3">
      <c r="A96">
        <v>23</v>
      </c>
      <c r="B96">
        <f>IF(B44=Surrender!B44,Surrender!B96,HSD!B96)</f>
        <v>0.21294127337584787</v>
      </c>
      <c r="C96">
        <f>IF(C44=Surrender!C44,Surrender!C96,HSD!C96)</f>
        <v>0.35360813639536137</v>
      </c>
      <c r="D96">
        <f>IF(D44=Surrender!D44,Surrender!D96,HSD!D96)</f>
        <v>0.37387488538214331</v>
      </c>
      <c r="E96">
        <f>IF(E44=Surrender!E44,Surrender!E96,HSD!E96)</f>
        <v>0.39446844550254284</v>
      </c>
      <c r="F96">
        <f>IF(F44=Surrender!F44,Surrender!F96,HSD!F96)</f>
        <v>0.41640366958226238</v>
      </c>
      <c r="G96">
        <f>IF(G44=Surrender!G44,Surrender!G96,HSD!G96)</f>
        <v>0.42315049208499778</v>
      </c>
      <c r="H96">
        <f>IF(H44=Surrender!H44,Surrender!H96,HSD!H96)</f>
        <v>0.33002686857370378</v>
      </c>
      <c r="I96">
        <f>IF(I44=Surrender!I44,Surrender!I96,HSD!I96)</f>
        <v>0.30191664392558226</v>
      </c>
      <c r="J96">
        <f>IF(J44=Surrender!J44,Surrender!J96,HSD!J96)</f>
        <v>0.26935785302597964</v>
      </c>
      <c r="K96">
        <f>IF(K44=Surrender!K44,Surrender!K96,HSD!K96)</f>
        <v>0.23111414689563153</v>
      </c>
    </row>
    <row r="97" spans="1:11" x14ac:dyDescent="0.3">
      <c r="A97">
        <v>24</v>
      </c>
      <c r="B97">
        <f>IF(B45=Surrender!B45,Surrender!B97,HSD!B97)</f>
        <v>0.19773118242043017</v>
      </c>
      <c r="C97">
        <f>IF(C45=Surrender!C45,Surrender!C97,HSD!C97)</f>
        <v>0.35360813639536137</v>
      </c>
      <c r="D97">
        <f>IF(D45=Surrender!D45,Surrender!D97,HSD!D97)</f>
        <v>0.37387488538214331</v>
      </c>
      <c r="E97">
        <f>IF(E45=Surrender!E45,Surrender!E97,HSD!E97)</f>
        <v>0.39446844550254284</v>
      </c>
      <c r="F97">
        <f>IF(F45=Surrender!F45,Surrender!F97,HSD!F97)</f>
        <v>0.41640366958226238</v>
      </c>
      <c r="G97">
        <f>IF(G45=Surrender!G45,Surrender!G97,HSD!G97)</f>
        <v>0.42315049208499778</v>
      </c>
      <c r="H97">
        <f>IF(H45=Surrender!H45,Surrender!H97,HSD!H97)</f>
        <v>0.30645352081843924</v>
      </c>
      <c r="I97">
        <f>IF(I45=Surrender!I45,Surrender!I97,HSD!I97)</f>
        <v>0.28035116935946924</v>
      </c>
      <c r="J97">
        <f>IF(J45=Surrender!J45,Surrender!J97,HSD!J97)</f>
        <v>0.25011800638126686</v>
      </c>
      <c r="K97">
        <f>IF(K45=Surrender!K45,Surrender!K97,HSD!K97)</f>
        <v>0.21460599354594356</v>
      </c>
    </row>
    <row r="98" spans="1:11" x14ac:dyDescent="0.3">
      <c r="A98">
        <v>25</v>
      </c>
      <c r="B98">
        <f>IF(B46=Surrender!B46,Surrender!B98,HSD!B98)</f>
        <v>0.1836075265332566</v>
      </c>
      <c r="C98">
        <f>IF(C46=Surrender!C46,Surrender!C98,HSD!C98)</f>
        <v>0.35360813639536137</v>
      </c>
      <c r="D98">
        <f>IF(D46=Surrender!D46,Surrender!D98,HSD!D98)</f>
        <v>0.37387488538214331</v>
      </c>
      <c r="E98">
        <f>IF(E46=Surrender!E46,Surrender!E98,HSD!E98)</f>
        <v>0.39446844550254284</v>
      </c>
      <c r="F98">
        <f>IF(F46=Surrender!F46,Surrender!F98,HSD!F98)</f>
        <v>0.41640366958226238</v>
      </c>
      <c r="G98">
        <f>IF(G46=Surrender!G46,Surrender!G98,HSD!G98)</f>
        <v>0.42315049208499778</v>
      </c>
      <c r="H98">
        <f>IF(H46=Surrender!H46,Surrender!H98,HSD!H98)</f>
        <v>0.28456398361712221</v>
      </c>
      <c r="I98">
        <f>IF(I46=Surrender!I46,Surrender!I98,HSD!I98)</f>
        <v>0.26032608583379291</v>
      </c>
      <c r="J98">
        <f>IF(J46=Surrender!J46,Surrender!J98,HSD!J98)</f>
        <v>0.23225243449689065</v>
      </c>
      <c r="K98">
        <f>IF(K46=Surrender!K46,Surrender!K98,HSD!K98)</f>
        <v>0.19927699400694757</v>
      </c>
    </row>
    <row r="99" spans="1:11" x14ac:dyDescent="0.3">
      <c r="A99">
        <v>26</v>
      </c>
      <c r="B99">
        <f>IF(B47=Surrender!B47,Surrender!B99,HSD!B99)</f>
        <v>0.2121090766176992</v>
      </c>
      <c r="C99">
        <f>IF(C47=Surrender!C47,Surrender!C99,HSD!C99)</f>
        <v>0.35360813639536137</v>
      </c>
      <c r="D99">
        <f>IF(D47=Surrender!D47,Surrender!D99,HSD!D99)</f>
        <v>0.37387488538214331</v>
      </c>
      <c r="E99">
        <f>IF(E47=Surrender!E47,Surrender!E99,HSD!E99)</f>
        <v>0.39446844550254284</v>
      </c>
      <c r="F99">
        <f>IF(F47=Surrender!F47,Surrender!F99,HSD!F99)</f>
        <v>0.41640366958226238</v>
      </c>
      <c r="G99">
        <f>IF(G47=Surrender!G47,Surrender!G99,HSD!G99)</f>
        <v>0.42315049208499778</v>
      </c>
      <c r="H99">
        <f>IF(H47=Surrender!H47,Surrender!H99,HSD!H99)</f>
        <v>0.26423798478732774</v>
      </c>
      <c r="I99">
        <f>IF(I47=Surrender!I47,Surrender!I99,HSD!I99)</f>
        <v>0.24173136541709339</v>
      </c>
      <c r="J99">
        <f>IF(J47=Surrender!J47,Surrender!J99,HSD!J99)</f>
        <v>0.21566297488996986</v>
      </c>
      <c r="K99">
        <f>IF(K47=Surrender!K47,Surrender!K99,HSD!K99)</f>
        <v>0.18504292300645134</v>
      </c>
    </row>
    <row r="100" spans="1:11" x14ac:dyDescent="0.3">
      <c r="A100">
        <v>27</v>
      </c>
      <c r="B100">
        <f>IF(B48=Surrender!B48,Surrender!B100,HSD!B100)</f>
        <v>0.2121090766176992</v>
      </c>
      <c r="C100">
        <f>IF(C48=Surrender!C48,Surrender!C100,HSD!C100)</f>
        <v>0.35360813639536137</v>
      </c>
      <c r="D100">
        <f>IF(D48=Surrender!D48,Surrender!D100,HSD!D100)</f>
        <v>0.37387488538214331</v>
      </c>
      <c r="E100">
        <f>IF(E48=Surrender!E48,Surrender!E100,HSD!E100)</f>
        <v>0.39446844550254284</v>
      </c>
      <c r="F100">
        <f>IF(F48=Surrender!F48,Surrender!F100,HSD!F100)</f>
        <v>0.41640366958226238</v>
      </c>
      <c r="G100">
        <f>IF(G48=Surrender!G48,Surrender!G100,HSD!G100)</f>
        <v>0.42315049208499778</v>
      </c>
      <c r="H100">
        <f>IF(H48=Surrender!H48,Surrender!H100,HSD!H100)</f>
        <v>0.26231240836153336</v>
      </c>
      <c r="I100">
        <f>IF(I48=Surrender!I48,Surrender!I100,HSD!I100)</f>
        <v>0.24474124225119143</v>
      </c>
      <c r="J100">
        <f>IF(J48=Surrender!J48,Surrender!J100,HSD!J100)</f>
        <v>0.2284251594344453</v>
      </c>
      <c r="K100">
        <f>IF(K48=Surrender!K48,Surrender!K100,HSD!K100)</f>
        <v>0.21210907661769923</v>
      </c>
    </row>
    <row r="101" spans="1:11" x14ac:dyDescent="0.3">
      <c r="A101">
        <v>28</v>
      </c>
      <c r="B101">
        <f>IF(B49=Surrender!B49,Surrender!B101,HSD!B101)</f>
        <v>0.3235334151403132</v>
      </c>
      <c r="C101">
        <f>IF(C49=Surrender!C49,Surrender!C101,HSD!C101)</f>
        <v>0.4934172759230967</v>
      </c>
      <c r="D101">
        <f>IF(D49=Surrender!D49,Surrender!D101,HSD!D101)</f>
        <v>0.50890887319328326</v>
      </c>
      <c r="E101">
        <f>IF(E49=Surrender!E49,Surrender!E101,HSD!E101)</f>
        <v>0.52495818135214112</v>
      </c>
      <c r="F101">
        <f>IF(F49=Surrender!F49,Surrender!F101,HSD!F101)</f>
        <v>0.53865495485281323</v>
      </c>
      <c r="G101">
        <f>IF(G49=Surrender!G49,Surrender!G101,HSD!G101)</f>
        <v>0.58858866858834413</v>
      </c>
      <c r="H101">
        <f>IF(H49=Surrender!H49,Surrender!H101,HSD!H101)</f>
        <v>0.63087860215577196</v>
      </c>
      <c r="I101">
        <f>IF(I49=Surrender!I49,Surrender!I101,HSD!I101)</f>
        <v>0.37330778670036147</v>
      </c>
      <c r="J101">
        <f>IF(J49=Surrender!J49,Surrender!J101,HSD!J101)</f>
        <v>0.34842060092033733</v>
      </c>
      <c r="K101">
        <f>IF(K49=Surrender!K49,Surrender!K101,HSD!K101)</f>
        <v>0.32353341514031325</v>
      </c>
    </row>
    <row r="102" spans="1:11" x14ac:dyDescent="0.3">
      <c r="A102">
        <v>29</v>
      </c>
      <c r="B102">
        <f>IF(B50=Surrender!B50,Surrender!B102,HSD!B102)</f>
        <v>0.43495775366292722</v>
      </c>
      <c r="C102">
        <f>IF(C50=Surrender!C50,Surrender!C102,HSD!C102)</f>
        <v>0.62832462629779118</v>
      </c>
      <c r="D102">
        <f>IF(D50=Surrender!D50,Surrender!D102,HSD!D102)</f>
        <v>0.63939119964802815</v>
      </c>
      <c r="E102">
        <f>IF(E50=Surrender!E50,Surrender!E102,HSD!E102)</f>
        <v>0.65089625584534427</v>
      </c>
      <c r="F102">
        <f>IF(F50=Surrender!F50,Surrender!F102,HSD!F102)</f>
        <v>0.66090624012336407</v>
      </c>
      <c r="G102">
        <f>IF(G50=Surrender!G50,Surrender!G102,HSD!G102)</f>
        <v>0.69485524745855443</v>
      </c>
      <c r="H102">
        <f>IF(H50=Surrender!H50,Surrender!H102,HSD!H102)</f>
        <v>0.76867556518077984</v>
      </c>
      <c r="I102">
        <f>IF(I50=Surrender!I50,Surrender!I102,HSD!I102)</f>
        <v>0.73264356191876234</v>
      </c>
      <c r="J102">
        <f>IF(J50=Surrender!J50,Surrender!J102,HSD!J102)</f>
        <v>0.46841604240622936</v>
      </c>
      <c r="K102">
        <f>IF(K50=Surrender!K50,Surrender!K102,HSD!K102)</f>
        <v>0.43495775366292727</v>
      </c>
    </row>
    <row r="103" spans="1:11" x14ac:dyDescent="0.3">
      <c r="A103">
        <v>30</v>
      </c>
      <c r="B103">
        <f>IF(B51=Surrender!B51,Surrender!B103,HSD!B103)</f>
        <v>0.54638209218554123</v>
      </c>
      <c r="C103">
        <f>IF(C51=Surrender!C51,Surrender!C103,HSD!C103)</f>
        <v>0.75798005972279903</v>
      </c>
      <c r="D103">
        <f>IF(D51=Surrender!D51,Surrender!D103,HSD!D103)</f>
        <v>0.7649717369497322</v>
      </c>
      <c r="E103">
        <f>IF(E51=Surrender!E51,Surrender!E103,HSD!E103)</f>
        <v>0.77228266898215236</v>
      </c>
      <c r="F103">
        <f>IF(F51=Surrender!F51,Surrender!F103,HSD!F103)</f>
        <v>0.77860586403751975</v>
      </c>
      <c r="G103">
        <f>IF(G51=Surrender!G51,Surrender!G103,HSD!G103)</f>
        <v>0.80112182632876472</v>
      </c>
      <c r="H103">
        <f>IF(H51=Surrender!H51,Surrender!H103,HSD!H103)</f>
        <v>0.84730093057265166</v>
      </c>
      <c r="I103">
        <f>IF(I51=Surrender!I51,Surrender!I103,HSD!I103)</f>
        <v>0.86121010636793238</v>
      </c>
      <c r="J103">
        <f>IF(J51=Surrender!J51,Surrender!J103,HSD!J103)</f>
        <v>0.81918071466135212</v>
      </c>
      <c r="K103">
        <f>IF(K51=Surrender!K51,Surrender!K103,HSD!K103)</f>
        <v>0.54638209218554135</v>
      </c>
    </row>
    <row r="104" spans="1:11" x14ac:dyDescent="0.3">
      <c r="A104">
        <v>31</v>
      </c>
      <c r="B104">
        <f>IF(B52=Surrender!B52,Surrender!B104,HSD!B104)</f>
        <v>0.65780643070815525</v>
      </c>
      <c r="C104">
        <f>IF(C52=Surrender!C52,Surrender!C104,HSD!C104)</f>
        <v>0.88200651549404019</v>
      </c>
      <c r="D104">
        <f>IF(D52=Surrender!D52,Surrender!D104,HSD!D104)</f>
        <v>0.8853003573017495</v>
      </c>
      <c r="E104">
        <f>IF(E52=Surrender!E52,Surrender!E104,HSD!E104)</f>
        <v>0.88876729296591961</v>
      </c>
      <c r="F104">
        <f>IF(F52=Surrender!F52,Surrender!F104,HSD!F104)</f>
        <v>0.89175382659528035</v>
      </c>
      <c r="G104">
        <f>IF(G52=Surrender!G52,Surrender!G104,HSD!G104)</f>
        <v>0.90283674384257995</v>
      </c>
      <c r="H104">
        <f>IF(H52=Surrender!H52,Surrender!H104,HSD!H104)</f>
        <v>0.92592629596452347</v>
      </c>
      <c r="I104">
        <f>IF(I52=Surrender!I52,Surrender!I104,HSD!I104)</f>
        <v>0.93060505318396625</v>
      </c>
      <c r="J104">
        <f>IF(J52=Surrender!J52,Surrender!J104,HSD!J104)</f>
        <v>0.93917615614724415</v>
      </c>
      <c r="K104">
        <f>IF(K52=Surrender!K52,Surrender!K104,HSD!K104)</f>
        <v>0.88857566147738609</v>
      </c>
    </row>
    <row r="105" spans="1:11" x14ac:dyDescent="0.3">
      <c r="A105" s="500" t="s">
        <v>132</v>
      </c>
      <c r="B105" s="500"/>
      <c r="C105" s="500"/>
      <c r="D105" s="500"/>
      <c r="E105" s="500"/>
      <c r="F105" s="500"/>
      <c r="G105" s="500"/>
      <c r="H105" s="500"/>
      <c r="I105" s="500"/>
      <c r="J105" s="500"/>
      <c r="K105" s="500"/>
    </row>
    <row r="106" spans="1:11" x14ac:dyDescent="0.3">
      <c r="A106" t="s">
        <v>7</v>
      </c>
      <c r="B106">
        <v>1</v>
      </c>
      <c r="C106">
        <v>2</v>
      </c>
      <c r="D106">
        <v>3</v>
      </c>
      <c r="E106">
        <v>4</v>
      </c>
      <c r="F106">
        <v>5</v>
      </c>
      <c r="G106">
        <v>6</v>
      </c>
      <c r="H106">
        <v>7</v>
      </c>
      <c r="I106">
        <v>8</v>
      </c>
      <c r="J106">
        <v>9</v>
      </c>
      <c r="K106">
        <v>10</v>
      </c>
    </row>
    <row r="107" spans="1:11" x14ac:dyDescent="0.3">
      <c r="A107">
        <v>4</v>
      </c>
      <c r="B107">
        <f>IF(B3=Surrender!B3,Surrender!B107,HSD!B107)</f>
        <v>-0.64969215627243293</v>
      </c>
      <c r="C107">
        <f>IF(C3=Surrender!C3,Surrender!C107,HSD!C107)</f>
        <v>-0.62794445506581353</v>
      </c>
      <c r="D107">
        <f>IF(D3=Surrender!D3,Surrender!D107,HSD!D107)</f>
        <v>-0.62549382739723836</v>
      </c>
      <c r="E107">
        <f>IF(E3=Surrender!E3,Surrender!E107,HSD!E107)</f>
        <v>-0.64139839210054761</v>
      </c>
      <c r="F107">
        <f>IF(F3=Surrender!F3,Surrender!F107,HSD!F107)</f>
        <v>-0.63951804267999679</v>
      </c>
      <c r="G107">
        <f>IF(G3=Surrender!G3,Surrender!G107,HSD!G107)</f>
        <v>-0.63283750233551095</v>
      </c>
      <c r="H107">
        <f>IF(H3=Surrender!H3,Surrender!H107,HSD!H107)</f>
        <v>-0.49918158357350934</v>
      </c>
      <c r="I107">
        <f>IF(I3=Surrender!I3,Surrender!I107,HSD!I107)</f>
        <v>-0.53303800219597064</v>
      </c>
      <c r="J107">
        <f>IF(J3=Surrender!J3,Surrender!J107,HSD!J107)</f>
        <v>-0.57336816996507856</v>
      </c>
      <c r="K107">
        <f>IF(K3=Surrender!K3,Surrender!K107,HSD!K107)</f>
        <v>-0.62034738716819848</v>
      </c>
    </row>
    <row r="108" spans="1:11" x14ac:dyDescent="0.3">
      <c r="A108">
        <v>5</v>
      </c>
      <c r="B108">
        <f>IF(B4=Surrender!B4,Surrender!B108,HSD!B108)</f>
        <v>-0.66161021563681621</v>
      </c>
      <c r="C108">
        <f>IF(C4=Surrender!C4,Surrender!C108,HSD!C108)</f>
        <v>-0.63975586028521114</v>
      </c>
      <c r="D108">
        <f>IF(D4=Surrender!D4,Surrender!D108,HSD!D108)</f>
        <v>-0.63747965223362502</v>
      </c>
      <c r="E108">
        <f>IF(E4=Surrender!E4,Surrender!E108,HSD!E108)</f>
        <v>-0.65226238668282521</v>
      </c>
      <c r="F108">
        <f>IF(F4=Surrender!F4,Surrender!F108,HSD!F108)</f>
        <v>-0.65051607184757509</v>
      </c>
      <c r="G108">
        <f>IF(G4=Surrender!G4,Surrender!G108,HSD!G108)</f>
        <v>-0.64431188412953411</v>
      </c>
      <c r="H108">
        <f>IF(H4=Surrender!H4,Surrender!H108,HSD!H108)</f>
        <v>-0.51628322192830511</v>
      </c>
      <c r="I108">
        <f>IF(I4=Surrender!I4,Surrender!I108,HSD!I108)</f>
        <v>-0.54901899374941099</v>
      </c>
      <c r="J108">
        <f>IF(J4=Surrender!J4,Surrender!J108,HSD!J108)</f>
        <v>-0.58797254265475285</v>
      </c>
      <c r="K108">
        <f>IF(K4=Surrender!K4,Surrender!K108,HSD!K108)</f>
        <v>-0.63328384702255858</v>
      </c>
    </row>
    <row r="109" spans="1:11" x14ac:dyDescent="0.3">
      <c r="A109">
        <v>6</v>
      </c>
      <c r="B109">
        <f>IF(B5=Surrender!B5,Surrender!B109,HSD!B109)</f>
        <v>-0.67780484725526791</v>
      </c>
      <c r="C109">
        <f>IF(C5=Surrender!C5,Surrender!C109,HSD!C109)</f>
        <v>-0.65118323227086761</v>
      </c>
      <c r="D109">
        <f>IF(D5=Surrender!D5,Surrender!D109,HSD!D109)</f>
        <v>-0.64909810474299945</v>
      </c>
      <c r="E109">
        <f>IF(E5=Surrender!E5,Surrender!E109,HSD!E109)</f>
        <v>-0.66292687509510151</v>
      </c>
      <c r="F109">
        <f>IF(F5=Surrender!F5,Surrender!F109,HSD!F109)</f>
        <v>-0.6613324742233252</v>
      </c>
      <c r="G109">
        <f>IF(G5=Surrender!G5,Surrender!G109,HSD!G109)</f>
        <v>-0.65566123977056312</v>
      </c>
      <c r="H109">
        <f>IF(H5=Surrender!H5,Surrender!H109,HSD!H109)</f>
        <v>-0.53412528358263123</v>
      </c>
      <c r="I109">
        <f>IF(I5=Surrender!I5,Surrender!I109,HSD!I109)</f>
        <v>-0.5657286516448633</v>
      </c>
      <c r="J109">
        <f>IF(J5=Surrender!J5,Surrender!J109,HSD!J109)</f>
        <v>-0.60258608955731263</v>
      </c>
      <c r="K109">
        <f>IF(K5=Surrender!K5,Surrender!K109,HSD!K109)</f>
        <v>-0.64629383657022199</v>
      </c>
    </row>
    <row r="110" spans="1:11" x14ac:dyDescent="0.3">
      <c r="A110">
        <v>7</v>
      </c>
      <c r="B110">
        <f>IF(B6=Surrender!B6,Surrender!B110,HSD!B110)</f>
        <v>-0.65408751348945049</v>
      </c>
      <c r="C110">
        <f>IF(C6=Surrender!C6,Surrender!C110,HSD!C110)</f>
        <v>-0.57459899474076515</v>
      </c>
      <c r="D110">
        <f>IF(D6=Surrender!D6,Surrender!D110,HSD!D110)</f>
        <v>-0.56785808138444083</v>
      </c>
      <c r="E110">
        <f>IF(E6=Surrender!E6,Surrender!E110,HSD!E110)</f>
        <v>-0.57497300528939332</v>
      </c>
      <c r="F110">
        <f>IF(F6=Surrender!F6,Surrender!F110,HSD!F110)</f>
        <v>-0.56922223373423586</v>
      </c>
      <c r="G110">
        <f>IF(G6=Surrender!G6,Surrender!G110,HSD!G110)</f>
        <v>-0.54851117635997992</v>
      </c>
      <c r="H110">
        <f>IF(H6=Surrender!H6,Surrender!H110,HSD!H110)</f>
        <v>-0.44806397377899709</v>
      </c>
      <c r="I110">
        <f>IF(I6=Surrender!I6,Surrender!I110,HSD!I110)</f>
        <v>-0.54649948645992685</v>
      </c>
      <c r="J110">
        <f>IF(J6=Surrender!J6,Surrender!J110,HSD!J110)</f>
        <v>-0.59178605557427866</v>
      </c>
      <c r="K110">
        <f>IF(K6=Surrender!K6,Surrender!K110,HSD!K110)</f>
        <v>-0.63228864704315768</v>
      </c>
    </row>
    <row r="111" spans="1:11" x14ac:dyDescent="0.3">
      <c r="A111">
        <v>8</v>
      </c>
      <c r="B111">
        <f>IF(B7=Surrender!B7,Surrender!B111,HSD!B111)</f>
        <v>-0.61870368335035075</v>
      </c>
      <c r="C111">
        <f>IF(C7=Surrender!C7,Surrender!C111,HSD!C111)</f>
        <v>-0.52570125482952001</v>
      </c>
      <c r="D111">
        <f>IF(D7=Surrender!D7,Surrender!D111,HSD!D111)</f>
        <v>-0.51982063212531804</v>
      </c>
      <c r="E111">
        <f>IF(E7=Surrender!E7,Surrender!E111,HSD!E111)</f>
        <v>-0.52686965809573971</v>
      </c>
      <c r="F111">
        <f>IF(F7=Surrender!F7,Surrender!F111,HSD!F111)</f>
        <v>-0.52180592231171319</v>
      </c>
      <c r="G111">
        <f>IF(G7=Surrender!G7,Surrender!G111,HSD!G111)</f>
        <v>-0.50419996892272845</v>
      </c>
      <c r="H111">
        <f>IF(H7=Surrender!H7,Surrender!H111,HSD!H111)</f>
        <v>-0.40009338241588083</v>
      </c>
      <c r="I111">
        <f>IF(I7=Surrender!I7,Surrender!I111,HSD!I111)</f>
        <v>-0.44404302315822308</v>
      </c>
      <c r="J111">
        <f>IF(J7=Surrender!J7,Surrender!J111,HSD!J111)</f>
        <v>-0.54699786561582064</v>
      </c>
      <c r="K111">
        <f>IF(K7=Surrender!K7,Surrender!K111,HSD!K111)</f>
        <v>-0.60080448007436693</v>
      </c>
    </row>
    <row r="112" spans="1:11" x14ac:dyDescent="0.3">
      <c r="A112">
        <v>9</v>
      </c>
      <c r="B112">
        <f>IF(B8=Surrender!B8,Surrender!B112,HSD!B112)</f>
        <v>-0.57933468405491317</v>
      </c>
      <c r="C112">
        <f>IF(C8=Surrender!C8,Surrender!C112,HSD!C112)</f>
        <v>-0.47296850799930379</v>
      </c>
      <c r="D112">
        <f>IF(D8=Surrender!D8,Surrender!D112,HSD!D112)</f>
        <v>-1.0205935634387413</v>
      </c>
      <c r="E112">
        <f>IF(E8=Surrender!E8,Surrender!E112,HSD!E112)</f>
        <v>-1.0113220206464297</v>
      </c>
      <c r="F112">
        <f>IF(F8=Surrender!F8,Surrender!F112,HSD!F112)</f>
        <v>-1.0033241634726571</v>
      </c>
      <c r="G112">
        <f>IF(G8=Surrender!G8,Surrender!G112,HSD!G112)</f>
        <v>-0.97485808847527222</v>
      </c>
      <c r="H112">
        <f>IF(H8=Surrender!H8,Surrender!H112,HSD!H112)</f>
        <v>-0.36292586807283833</v>
      </c>
      <c r="I112">
        <f>IF(I8=Surrender!I8,Surrender!I112,HSD!I112)</f>
        <v>-0.39271659089901562</v>
      </c>
      <c r="J112">
        <f>IF(J8=Surrender!J8,Surrender!J112,HSD!J112)</f>
        <v>-0.44112297012360069</v>
      </c>
      <c r="K112">
        <f>IF(K8=Surrender!K8,Surrender!K112,HSD!K112)</f>
        <v>-0.54988410919942199</v>
      </c>
    </row>
    <row r="113" spans="1:11" x14ac:dyDescent="0.3">
      <c r="A113">
        <v>10</v>
      </c>
      <c r="B113">
        <f>IF(B9=Surrender!B9,Surrender!B113,HSD!B113)</f>
        <v>-0.51971754456469177</v>
      </c>
      <c r="C113">
        <f>IF(C9=Surrender!C9,Surrender!C113,HSD!C113)</f>
        <v>-0.85103178353717812</v>
      </c>
      <c r="D113">
        <f>IF(D9=Surrender!D9,Surrender!D113,HSD!D113)</f>
        <v>-0.84384328890976379</v>
      </c>
      <c r="E113">
        <f>IF(E9=Surrender!E9,Surrender!E113,HSD!E113)</f>
        <v>-0.83634589828741379</v>
      </c>
      <c r="F113">
        <f>IF(F9=Surrender!F9,Surrender!F113,HSD!F113)</f>
        <v>-0.82988803869487504</v>
      </c>
      <c r="G113">
        <f>IF(G9=Surrender!G9,Surrender!G113,HSD!G113)</f>
        <v>-0.80669875371777267</v>
      </c>
      <c r="H113">
        <f>IF(H9=Surrender!H9,Surrender!H113,HSD!H113)</f>
        <v>-0.76752220540680138</v>
      </c>
      <c r="I113">
        <f>IF(I9=Surrender!I9,Surrender!I113,HSD!I113)</f>
        <v>-0.80767276141362832</v>
      </c>
      <c r="J113">
        <f>IF(J9=Surrender!J9,Surrender!J113,HSD!J113)</f>
        <v>-0.85334348220532463</v>
      </c>
      <c r="K113">
        <f>IF(K9=Surrender!K9,Surrender!K113,HSD!K113)</f>
        <v>-0.4391161443290561</v>
      </c>
    </row>
    <row r="114" spans="1:11" x14ac:dyDescent="0.3">
      <c r="A114">
        <v>11</v>
      </c>
      <c r="B114">
        <f>IF(B10=Surrender!B10,Surrender!B114,HSD!B114)</f>
        <v>-0.44074979780503526</v>
      </c>
      <c r="C114">
        <f>IF(C10=Surrender!C10,Surrender!C114,HSD!C114)</f>
        <v>-0.79657325222673514</v>
      </c>
      <c r="D114">
        <f>IF(D10=Surrender!D10,Surrender!D114,HSD!D114)</f>
        <v>-0.79090499227980193</v>
      </c>
      <c r="E114">
        <f>IF(E10=Surrender!E10,Surrender!E114,HSD!E114)</f>
        <v>-0.78500772581014577</v>
      </c>
      <c r="F114">
        <f>IF(F10=Surrender!F10,Surrender!F114,HSD!F114)</f>
        <v>-0.77992826635423507</v>
      </c>
      <c r="G114">
        <f>IF(G10=Surrender!G10,Surrender!G114,HSD!G114)</f>
        <v>-0.76185417395280952</v>
      </c>
      <c r="H114">
        <f>IF(H10=Surrender!H10,Surrender!H114,HSD!H114)</f>
        <v>-0.73333434200581205</v>
      </c>
      <c r="I114">
        <f>IF(I10=Surrender!I10,Surrender!I114,HSD!I114)</f>
        <v>-0.7756443244216128</v>
      </c>
      <c r="J114">
        <f>IF(J10=Surrender!J10,Surrender!J114,HSD!J114)</f>
        <v>-0.82527093888866809</v>
      </c>
      <c r="K114">
        <f>IF(K10=Surrender!K10,Surrender!K114,HSD!K114)</f>
        <v>-0.41340283543922207</v>
      </c>
    </row>
    <row r="115" spans="1:11" x14ac:dyDescent="0.3">
      <c r="A115">
        <v>12</v>
      </c>
      <c r="B115">
        <f>IF(B11=Surrender!B11,Surrender!B115,HSD!B115)</f>
        <v>-0.69498195510467564</v>
      </c>
      <c r="C115">
        <f>IF(C11=Surrender!C11,Surrender!C115,HSD!C115)</f>
        <v>-0.64537193969934437</v>
      </c>
      <c r="D115">
        <f>IF(D11=Surrender!D11,Surrender!D115,HSD!D115)</f>
        <v>-0.64253780972587782</v>
      </c>
      <c r="E115">
        <f>IF(E11=Surrender!E11,Surrender!E115,HSD!E115)</f>
        <v>-0.78789092338230082</v>
      </c>
      <c r="F115">
        <f>IF(F11=Surrender!F11,Surrender!F115,HSD!F115)</f>
        <v>-0.78789092338230082</v>
      </c>
      <c r="G115">
        <f>IF(G11=Surrender!G11,Surrender!G115,HSD!G115)</f>
        <v>-0.78789092338230082</v>
      </c>
      <c r="H115">
        <f>IF(H11=Surrender!H11,Surrender!H115,HSD!H115)</f>
        <v>-0.56826126528899534</v>
      </c>
      <c r="I115">
        <f>IF(I11=Surrender!I11,Surrender!I115,HSD!I115)</f>
        <v>-0.59671580617491327</v>
      </c>
      <c r="J115">
        <f>IF(J11=Surrender!J11,Surrender!J115,HSD!J115)</f>
        <v>-0.63009096848306756</v>
      </c>
      <c r="K115">
        <f>IF(K11=Surrender!K11,Surrender!K115,HSD!K115)</f>
        <v>-0.66958834719356342</v>
      </c>
    </row>
    <row r="116" spans="1:11" x14ac:dyDescent="0.3">
      <c r="A116">
        <v>13</v>
      </c>
      <c r="B116">
        <f>IF(B12=Surrender!B12,Surrender!B116,HSD!B116)</f>
        <v>-0.71676895831148446</v>
      </c>
      <c r="C116">
        <f>IF(C12=Surrender!C12,Surrender!C116,HSD!C116)</f>
        <v>-0.78789092338230082</v>
      </c>
      <c r="D116">
        <f>IF(D12=Surrender!D12,Surrender!D116,HSD!D116)</f>
        <v>-0.78789092338230082</v>
      </c>
      <c r="E116">
        <f>IF(E12=Surrender!E12,Surrender!E116,HSD!E116)</f>
        <v>-0.78789092338230082</v>
      </c>
      <c r="F116">
        <f>IF(F12=Surrender!F12,Surrender!F116,HSD!F116)</f>
        <v>-0.78789092338230082</v>
      </c>
      <c r="G116">
        <f>IF(G12=Surrender!G12,Surrender!G116,HSD!G116)</f>
        <v>-0.78789092338230082</v>
      </c>
      <c r="H116">
        <f>IF(H12=Surrender!H12,Surrender!H116,HSD!H116)</f>
        <v>-0.59909974633978136</v>
      </c>
      <c r="I116">
        <f>IF(I12=Surrender!I12,Surrender!I116,HSD!I116)</f>
        <v>-0.62552182001956225</v>
      </c>
      <c r="J116">
        <f>IF(J12=Surrender!J12,Surrender!J116,HSD!J116)</f>
        <v>-0.65651304216284845</v>
      </c>
      <c r="K116">
        <f>IF(K12=Surrender!K12,Surrender!K116,HSD!K116)</f>
        <v>-0.69318917953688031</v>
      </c>
    </row>
    <row r="117" spans="1:11" x14ac:dyDescent="0.3">
      <c r="A117">
        <v>14</v>
      </c>
      <c r="B117">
        <f>IF(B13=Surrender!B13,Surrender!B117,HSD!B117)</f>
        <v>-0.73699974700352133</v>
      </c>
      <c r="C117">
        <f>IF(C13=Surrender!C13,Surrender!C117,HSD!C117)</f>
        <v>-0.78789092338230082</v>
      </c>
      <c r="D117">
        <f>IF(D13=Surrender!D13,Surrender!D117,HSD!D117)</f>
        <v>-0.78789092338230082</v>
      </c>
      <c r="E117">
        <f>IF(E13=Surrender!E13,Surrender!E117,HSD!E117)</f>
        <v>-0.78789092338230082</v>
      </c>
      <c r="F117">
        <f>IF(F13=Surrender!F13,Surrender!F117,HSD!F117)</f>
        <v>-0.78789092338230082</v>
      </c>
      <c r="G117">
        <f>IF(G13=Surrender!G13,Surrender!G117,HSD!G117)</f>
        <v>-0.78789092338230082</v>
      </c>
      <c r="H117">
        <f>IF(H13=Surrender!H13,Surrender!H117,HSD!H117)</f>
        <v>-0.62773547874408275</v>
      </c>
      <c r="I117">
        <f>IF(I13=Surrender!I13,Surrender!I117,HSD!I117)</f>
        <v>-0.65227026144673639</v>
      </c>
      <c r="J117">
        <f>IF(J13=Surrender!J13,Surrender!J117,HSD!J117)</f>
        <v>-0.68104782486550219</v>
      </c>
      <c r="K117">
        <f>IF(K13=Surrender!K13,Surrender!K117,HSD!K117)</f>
        <v>-0.71510423814138879</v>
      </c>
    </row>
    <row r="118" spans="1:11" x14ac:dyDescent="0.3">
      <c r="A118">
        <v>15</v>
      </c>
      <c r="B118">
        <f>IF(B14=Surrender!B14,Surrender!B118,HSD!B118)</f>
        <v>-0.75578547936041274</v>
      </c>
      <c r="C118">
        <f>IF(C14=Surrender!C14,Surrender!C118,HSD!C118)</f>
        <v>-0.78789092338230082</v>
      </c>
      <c r="D118">
        <f>IF(D14=Surrender!D14,Surrender!D118,HSD!D118)</f>
        <v>-0.78789092338230082</v>
      </c>
      <c r="E118">
        <f>IF(E14=Surrender!E14,Surrender!E118,HSD!E118)</f>
        <v>-0.78789092338230082</v>
      </c>
      <c r="F118">
        <f>IF(F14=Surrender!F14,Surrender!F118,HSD!F118)</f>
        <v>-0.78789092338230082</v>
      </c>
      <c r="G118">
        <f>IF(G14=Surrender!G14,Surrender!G118,HSD!G118)</f>
        <v>-0.78789092338230082</v>
      </c>
      <c r="H118">
        <f>IF(H14=Surrender!H14,Surrender!H118,HSD!H118)</f>
        <v>-0.65432580169093391</v>
      </c>
      <c r="I118">
        <f>IF(I14=Surrender!I14,Surrender!I118,HSD!I118)</f>
        <v>-0.67710809991482657</v>
      </c>
      <c r="J118">
        <f>IF(J14=Surrender!J14,Surrender!J118,HSD!J118)</f>
        <v>-0.70383012308939485</v>
      </c>
      <c r="K118">
        <f>IF(K14=Surrender!K14,Surrender!K118,HSD!K118)</f>
        <v>-0.73545393541700388</v>
      </c>
    </row>
    <row r="119" spans="1:11" x14ac:dyDescent="0.3">
      <c r="A119">
        <v>16</v>
      </c>
      <c r="B119">
        <f>IF(B15=Surrender!B15,Surrender!B119,HSD!B119)</f>
        <v>-0.78789092338230082</v>
      </c>
      <c r="C119">
        <f>IF(C15=Surrender!C15,Surrender!C119,HSD!C119)</f>
        <v>-0.78789092338230082</v>
      </c>
      <c r="D119">
        <f>IF(D15=Surrender!D15,Surrender!D119,HSD!D119)</f>
        <v>-0.78789092338230082</v>
      </c>
      <c r="E119">
        <f>IF(E15=Surrender!E15,Surrender!E119,HSD!E119)</f>
        <v>-0.78789092338230082</v>
      </c>
      <c r="F119">
        <f>IF(F15=Surrender!F15,Surrender!F119,HSD!F119)</f>
        <v>-0.78789092338230082</v>
      </c>
      <c r="G119">
        <f>IF(G15=Surrender!G15,Surrender!G119,HSD!G119)</f>
        <v>-0.78789092338230082</v>
      </c>
      <c r="H119">
        <f>IF(H15=Surrender!H15,Surrender!H119,HSD!H119)</f>
        <v>-0.67901681585586726</v>
      </c>
      <c r="I119">
        <f>IF(I15=Surrender!I15,Surrender!I119,HSD!I119)</f>
        <v>-0.70017180706376769</v>
      </c>
      <c r="J119">
        <f>IF(J15=Surrender!J15,Surrender!J119,HSD!J119)</f>
        <v>-0.72498511429729517</v>
      </c>
      <c r="K119">
        <f>IF(K15=Surrender!K15,Surrender!K119,HSD!K119)</f>
        <v>-0.75435008288721794</v>
      </c>
    </row>
    <row r="120" spans="1:11" x14ac:dyDescent="0.3">
      <c r="A120">
        <v>17</v>
      </c>
      <c r="B120">
        <f>IF(B16=Surrender!B16,Surrender!B120,HSD!B120)</f>
        <v>-0.67646658485968691</v>
      </c>
      <c r="C120">
        <f>IF(C16=Surrender!C16,Surrender!C120,HSD!C120)</f>
        <v>-0.50658272407690341</v>
      </c>
      <c r="D120">
        <f>IF(D16=Surrender!D16,Surrender!D120,HSD!D120)</f>
        <v>-0.49109112680671685</v>
      </c>
      <c r="E120">
        <f>IF(E16=Surrender!E16,Surrender!E120,HSD!E120)</f>
        <v>-0.47504181864785899</v>
      </c>
      <c r="F120">
        <f>IF(F16=Surrender!F16,Surrender!F120,HSD!F120)</f>
        <v>-0.46134504514718699</v>
      </c>
      <c r="G120">
        <f>IF(G16=Surrender!G16,Surrender!G120,HSD!G120)</f>
        <v>-0.41141133141165598</v>
      </c>
      <c r="H120">
        <f>IF(H16=Surrender!H16,Surrender!H120,HSD!H120)</f>
        <v>-0.36912139784422809</v>
      </c>
      <c r="I120">
        <f>IF(I16=Surrender!I16,Surrender!I120,HSD!I120)</f>
        <v>-0.62669221329963865</v>
      </c>
      <c r="J120">
        <f>IF(J16=Surrender!J16,Surrender!J120,HSD!J120)</f>
        <v>-0.65157939907966278</v>
      </c>
      <c r="K120">
        <f>IF(K16=Surrender!K16,Surrender!K120,HSD!K120)</f>
        <v>-0.6764665848596868</v>
      </c>
    </row>
    <row r="121" spans="1:11" x14ac:dyDescent="0.3">
      <c r="A121">
        <v>18</v>
      </c>
      <c r="B121">
        <f>IF(B17=Surrender!B17,Surrender!B121,HSD!B121)</f>
        <v>-0.56504224633707278</v>
      </c>
      <c r="C121">
        <f>IF(C17=Surrender!C17,Surrender!C121,HSD!C121)</f>
        <v>-0.37167537370220893</v>
      </c>
      <c r="D121">
        <f>IF(D17=Surrender!D17,Surrender!D121,HSD!D121)</f>
        <v>-0.36060880035197201</v>
      </c>
      <c r="E121">
        <f>IF(E17=Surrender!E17,Surrender!E121,HSD!E121)</f>
        <v>-0.34910374415465584</v>
      </c>
      <c r="F121">
        <f>IF(F17=Surrender!F17,Surrender!F121,HSD!F121)</f>
        <v>-0.33909375987663615</v>
      </c>
      <c r="G121">
        <f>IF(G17=Surrender!G17,Surrender!G121,HSD!G121)</f>
        <v>-0.30514475254144569</v>
      </c>
      <c r="H121">
        <f>IF(H17=Surrender!H17,Surrender!H121,HSD!H121)</f>
        <v>-0.23132443481922021</v>
      </c>
      <c r="I121">
        <f>IF(I17=Surrender!I17,Surrender!I121,HSD!I121)</f>
        <v>-0.26735643808123788</v>
      </c>
      <c r="J121">
        <f>IF(J17=Surrender!J17,Surrender!J121,HSD!J121)</f>
        <v>-0.53158395759377075</v>
      </c>
      <c r="K121">
        <f>IF(K17=Surrender!K17,Surrender!K121,HSD!K121)</f>
        <v>-0.56504224633707278</v>
      </c>
    </row>
    <row r="122" spans="1:11" x14ac:dyDescent="0.3">
      <c r="A122">
        <v>19</v>
      </c>
      <c r="B122">
        <f>IF(B18=Surrender!B18,Surrender!B122,HSD!B122)</f>
        <v>-0.45361790781445882</v>
      </c>
      <c r="C122">
        <f>IF(C18=Surrender!C18,Surrender!C122,HSD!C122)</f>
        <v>-0.24201994027720117</v>
      </c>
      <c r="D122">
        <f>IF(D18=Surrender!D18,Surrender!D122,HSD!D122)</f>
        <v>-0.23502826305026803</v>
      </c>
      <c r="E122">
        <f>IF(E18=Surrender!E18,Surrender!E122,HSD!E122)</f>
        <v>-0.22771733101784777</v>
      </c>
      <c r="F122">
        <f>IF(F18=Surrender!F18,Surrender!F122,HSD!F122)</f>
        <v>-0.22139413596248042</v>
      </c>
      <c r="G122">
        <f>IF(G18=Surrender!G18,Surrender!G122,HSD!G122)</f>
        <v>-0.19887817367123536</v>
      </c>
      <c r="H122">
        <f>IF(H18=Surrender!H18,Surrender!H122,HSD!H122)</f>
        <v>-0.15269906942734846</v>
      </c>
      <c r="I122">
        <f>IF(I18=Surrender!I18,Surrender!I122,HSD!I122)</f>
        <v>-0.13878989363206784</v>
      </c>
      <c r="J122">
        <f>IF(J18=Surrender!J18,Surrender!J122,HSD!J122)</f>
        <v>-0.18081928533864794</v>
      </c>
      <c r="K122">
        <f>IF(K18=Surrender!K18,Surrender!K122,HSD!K122)</f>
        <v>-0.45361790781445882</v>
      </c>
    </row>
    <row r="123" spans="1:11" x14ac:dyDescent="0.3">
      <c r="A123">
        <v>20</v>
      </c>
      <c r="B123">
        <f>IF(B19=Surrender!B19,Surrender!B123,HSD!B123)</f>
        <v>-0.3421935692918448</v>
      </c>
      <c r="C123">
        <f>IF(C19=Surrender!C19,Surrender!C123,HSD!C123)</f>
        <v>-0.11799348450596005</v>
      </c>
      <c r="D123">
        <f>IF(D19=Surrender!D19,Surrender!D123,HSD!D123)</f>
        <v>-0.11469964269825067</v>
      </c>
      <c r="E123">
        <f>IF(E19=Surrender!E19,Surrender!E123,HSD!E123)</f>
        <v>-0.11123270703408057</v>
      </c>
      <c r="F123">
        <f>IF(F19=Surrender!F19,Surrender!F123,HSD!F123)</f>
        <v>-0.10824617340471979</v>
      </c>
      <c r="G123">
        <f>IF(G19=Surrender!G19,Surrender!G123,HSD!G123)</f>
        <v>-9.7163256157420136E-2</v>
      </c>
      <c r="H123">
        <f>IF(H19=Surrender!H19,Surrender!H123,HSD!H123)</f>
        <v>-7.4073704035476681E-2</v>
      </c>
      <c r="I123">
        <f>IF(I19=Surrender!I19,Surrender!I123,HSD!I123)</f>
        <v>-6.939494681603392E-2</v>
      </c>
      <c r="J123">
        <f>IF(J19=Surrender!J19,Surrender!J123,HSD!J123)</f>
        <v>-6.0823843852755924E-2</v>
      </c>
      <c r="K123">
        <f>IF(K19=Surrender!K19,Surrender!K123,HSD!K123)</f>
        <v>-0.11142433852261402</v>
      </c>
    </row>
    <row r="124" spans="1:11" x14ac:dyDescent="0.3">
      <c r="A124">
        <v>21</v>
      </c>
      <c r="B124">
        <f>IF(B20=Surrender!B20,Surrender!B124,HSD!B124)</f>
        <v>0</v>
      </c>
      <c r="C124">
        <f>IF(C20=Surrender!C20,Surrender!C124,HSD!C124)</f>
        <v>0</v>
      </c>
      <c r="D124">
        <f>IF(D20=Surrender!D20,Surrender!D124,HSD!D124)</f>
        <v>0</v>
      </c>
      <c r="E124">
        <f>IF(E20=Surrender!E20,Surrender!E124,HSD!E124)</f>
        <v>0</v>
      </c>
      <c r="F124">
        <f>IF(F20=Surrender!F20,Surrender!F124,HSD!F124)</f>
        <v>0</v>
      </c>
      <c r="G124">
        <f>IF(G20=Surrender!G20,Surrender!G124,HSD!G124)</f>
        <v>0</v>
      </c>
      <c r="H124">
        <f>IF(H20=Surrender!H20,Surrender!H124,HSD!H124)</f>
        <v>0</v>
      </c>
      <c r="I124">
        <f>IF(I20=Surrender!I20,Surrender!I124,HSD!I124)</f>
        <v>0</v>
      </c>
      <c r="J124">
        <f>IF(J20=Surrender!J20,Surrender!J124,HSD!J124)</f>
        <v>0</v>
      </c>
      <c r="K124">
        <f>IF(K20=Surrender!K20,Surrender!K124,HSD!K124)</f>
        <v>0</v>
      </c>
    </row>
    <row r="125" spans="1:11" x14ac:dyDescent="0.3">
      <c r="A125">
        <v>22</v>
      </c>
      <c r="B125">
        <f>IF(B21=Surrender!B21,Surrender!B125,HSD!B125)</f>
        <v>-1</v>
      </c>
      <c r="C125">
        <f>IF(C21=Surrender!C21,Surrender!C125,HSD!C125)</f>
        <v>-1</v>
      </c>
      <c r="D125">
        <f>IF(D21=Surrender!D21,Surrender!D125,HSD!D125)</f>
        <v>-1</v>
      </c>
      <c r="E125">
        <f>IF(E21=Surrender!E21,Surrender!E125,HSD!E125)</f>
        <v>-1</v>
      </c>
      <c r="F125">
        <f>IF(F21=Surrender!F21,Surrender!F125,HSD!F125)</f>
        <v>-1</v>
      </c>
      <c r="G125">
        <f>IF(G21=Surrender!G21,Surrender!G125,HSD!G125)</f>
        <v>-1</v>
      </c>
      <c r="H125">
        <f>IF(H21=Surrender!H21,Surrender!H125,HSD!H125)</f>
        <v>-1</v>
      </c>
      <c r="I125">
        <f>IF(I21=Surrender!I21,Surrender!I125,HSD!I125)</f>
        <v>-1</v>
      </c>
      <c r="J125">
        <f>IF(J21=Surrender!J21,Surrender!J125,HSD!J125)</f>
        <v>-1</v>
      </c>
      <c r="K125">
        <f>IF(K21=Surrender!K21,Surrender!K125,HSD!K125)</f>
        <v>-1</v>
      </c>
    </row>
    <row r="126" spans="1:11" x14ac:dyDescent="0.3">
      <c r="A126">
        <v>23</v>
      </c>
      <c r="B126">
        <f>IF(B22=Surrender!B22,Surrender!B126,HSD!B126)</f>
        <v>-1</v>
      </c>
      <c r="C126">
        <f>IF(C22=Surrender!C22,Surrender!C126,HSD!C126)</f>
        <v>-1</v>
      </c>
      <c r="D126">
        <f>IF(D22=Surrender!D22,Surrender!D126,HSD!D126)</f>
        <v>-1</v>
      </c>
      <c r="E126">
        <f>IF(E22=Surrender!E22,Surrender!E126,HSD!E126)</f>
        <v>-1</v>
      </c>
      <c r="F126">
        <f>IF(F22=Surrender!F22,Surrender!F126,HSD!F126)</f>
        <v>-1</v>
      </c>
      <c r="G126">
        <f>IF(G22=Surrender!G22,Surrender!G126,HSD!G126)</f>
        <v>-1</v>
      </c>
      <c r="H126">
        <f>IF(H22=Surrender!H22,Surrender!H126,HSD!H126)</f>
        <v>-1</v>
      </c>
      <c r="I126">
        <f>IF(I22=Surrender!I22,Surrender!I126,HSD!I126)</f>
        <v>-1</v>
      </c>
      <c r="J126">
        <f>IF(J22=Surrender!J22,Surrender!J126,HSD!J126)</f>
        <v>-1</v>
      </c>
      <c r="K126">
        <f>IF(K22=Surrender!K22,Surrender!K126,HSD!K126)</f>
        <v>-1</v>
      </c>
    </row>
    <row r="127" spans="1:11" x14ac:dyDescent="0.3">
      <c r="A127">
        <v>24</v>
      </c>
      <c r="B127">
        <f>IF(B23=Surrender!B23,Surrender!B127,HSD!B127)</f>
        <v>-1</v>
      </c>
      <c r="C127">
        <f>IF(C23=Surrender!C23,Surrender!C127,HSD!C127)</f>
        <v>-1</v>
      </c>
      <c r="D127">
        <f>IF(D23=Surrender!D23,Surrender!D127,HSD!D127)</f>
        <v>-1</v>
      </c>
      <c r="E127">
        <f>IF(E23=Surrender!E23,Surrender!E127,HSD!E127)</f>
        <v>-1</v>
      </c>
      <c r="F127">
        <f>IF(F23=Surrender!F23,Surrender!F127,HSD!F127)</f>
        <v>-1</v>
      </c>
      <c r="G127">
        <f>IF(G23=Surrender!G23,Surrender!G127,HSD!G127)</f>
        <v>-1</v>
      </c>
      <c r="H127">
        <f>IF(H23=Surrender!H23,Surrender!H127,HSD!H127)</f>
        <v>-1</v>
      </c>
      <c r="I127">
        <f>IF(I23=Surrender!I23,Surrender!I127,HSD!I127)</f>
        <v>-1</v>
      </c>
      <c r="J127">
        <f>IF(J23=Surrender!J23,Surrender!J127,HSD!J127)</f>
        <v>-1</v>
      </c>
      <c r="K127">
        <f>IF(K23=Surrender!K23,Surrender!K127,HSD!K127)</f>
        <v>-1</v>
      </c>
    </row>
    <row r="128" spans="1:11" x14ac:dyDescent="0.3">
      <c r="A128">
        <v>25</v>
      </c>
      <c r="B128">
        <f>IF(B24=Surrender!B24,Surrender!B128,HSD!B128)</f>
        <v>-1</v>
      </c>
      <c r="C128">
        <f>IF(C24=Surrender!C24,Surrender!C128,HSD!C128)</f>
        <v>-1</v>
      </c>
      <c r="D128">
        <f>IF(D24=Surrender!D24,Surrender!D128,HSD!D128)</f>
        <v>-1</v>
      </c>
      <c r="E128">
        <f>IF(E24=Surrender!E24,Surrender!E128,HSD!E128)</f>
        <v>-1</v>
      </c>
      <c r="F128">
        <f>IF(F24=Surrender!F24,Surrender!F128,HSD!F128)</f>
        <v>-1</v>
      </c>
      <c r="G128">
        <f>IF(G24=Surrender!G24,Surrender!G128,HSD!G128)</f>
        <v>-1</v>
      </c>
      <c r="H128">
        <f>IF(H24=Surrender!H24,Surrender!H128,HSD!H128)</f>
        <v>-1</v>
      </c>
      <c r="I128">
        <f>IF(I24=Surrender!I24,Surrender!I128,HSD!I128)</f>
        <v>-1</v>
      </c>
      <c r="J128">
        <f>IF(J24=Surrender!J24,Surrender!J128,HSD!J128)</f>
        <v>-1</v>
      </c>
      <c r="K128">
        <f>IF(K24=Surrender!K24,Surrender!K128,HSD!K128)</f>
        <v>-1</v>
      </c>
    </row>
    <row r="129" spans="1:11" x14ac:dyDescent="0.3">
      <c r="A129">
        <v>26</v>
      </c>
      <c r="B129">
        <f>IF(B25=Surrender!B25,Surrender!B129,HSD!B129)</f>
        <v>-1</v>
      </c>
      <c r="C129">
        <f>IF(C25=Surrender!C25,Surrender!C129,HSD!C129)</f>
        <v>-1</v>
      </c>
      <c r="D129">
        <f>IF(D25=Surrender!D25,Surrender!D129,HSD!D129)</f>
        <v>-1</v>
      </c>
      <c r="E129">
        <f>IF(E25=Surrender!E25,Surrender!E129,HSD!E129)</f>
        <v>-1</v>
      </c>
      <c r="F129">
        <f>IF(F25=Surrender!F25,Surrender!F129,HSD!F129)</f>
        <v>-1</v>
      </c>
      <c r="G129">
        <f>IF(G25=Surrender!G25,Surrender!G129,HSD!G129)</f>
        <v>-1</v>
      </c>
      <c r="H129">
        <f>IF(H25=Surrender!H25,Surrender!H129,HSD!H129)</f>
        <v>-1</v>
      </c>
      <c r="I129">
        <f>IF(I25=Surrender!I25,Surrender!I129,HSD!I129)</f>
        <v>-1</v>
      </c>
      <c r="J129">
        <f>IF(J25=Surrender!J25,Surrender!J129,HSD!J129)</f>
        <v>-1</v>
      </c>
      <c r="K129">
        <f>IF(K25=Surrender!K25,Surrender!K129,HSD!K129)</f>
        <v>-1</v>
      </c>
    </row>
    <row r="130" spans="1:11" x14ac:dyDescent="0.3">
      <c r="A130">
        <v>27</v>
      </c>
      <c r="B130">
        <f>IF(B26=Surrender!B26,Surrender!B130,HSD!B130)</f>
        <v>-1</v>
      </c>
      <c r="C130">
        <f>IF(C26=Surrender!C26,Surrender!C130,HSD!C130)</f>
        <v>-1</v>
      </c>
      <c r="D130">
        <f>IF(D26=Surrender!D26,Surrender!D130,HSD!D130)</f>
        <v>-1</v>
      </c>
      <c r="E130">
        <f>IF(E26=Surrender!E26,Surrender!E130,HSD!E130)</f>
        <v>-1</v>
      </c>
      <c r="F130">
        <f>IF(F26=Surrender!F26,Surrender!F130,HSD!F130)</f>
        <v>-1</v>
      </c>
      <c r="G130">
        <f>IF(G26=Surrender!G26,Surrender!G130,HSD!G130)</f>
        <v>-1</v>
      </c>
      <c r="H130">
        <f>IF(H26=Surrender!H26,Surrender!H130,HSD!H130)</f>
        <v>-1</v>
      </c>
      <c r="I130">
        <f>IF(I26=Surrender!I26,Surrender!I130,HSD!I130)</f>
        <v>-1</v>
      </c>
      <c r="J130">
        <f>IF(J26=Surrender!J26,Surrender!J130,HSD!J130)</f>
        <v>-1</v>
      </c>
      <c r="K130">
        <f>IF(K26=Surrender!K26,Surrender!K130,HSD!K130)</f>
        <v>-1</v>
      </c>
    </row>
    <row r="131" spans="1:11" x14ac:dyDescent="0.3">
      <c r="A131">
        <v>28</v>
      </c>
      <c r="B131">
        <f>IF(B27=Surrender!B27,Surrender!B131,HSD!B131)</f>
        <v>-1</v>
      </c>
      <c r="C131">
        <f>IF(C27=Surrender!C27,Surrender!C131,HSD!C131)</f>
        <v>-1</v>
      </c>
      <c r="D131">
        <f>IF(D27=Surrender!D27,Surrender!D131,HSD!D131)</f>
        <v>-1</v>
      </c>
      <c r="E131">
        <f>IF(E27=Surrender!E27,Surrender!E131,HSD!E131)</f>
        <v>-1</v>
      </c>
      <c r="F131">
        <f>IF(F27=Surrender!F27,Surrender!F131,HSD!F131)</f>
        <v>-1</v>
      </c>
      <c r="G131">
        <f>IF(G27=Surrender!G27,Surrender!G131,HSD!G131)</f>
        <v>-1</v>
      </c>
      <c r="H131">
        <f>IF(H27=Surrender!H27,Surrender!H131,HSD!H131)</f>
        <v>-1</v>
      </c>
      <c r="I131">
        <f>IF(I27=Surrender!I27,Surrender!I131,HSD!I131)</f>
        <v>-1</v>
      </c>
      <c r="J131">
        <f>IF(J27=Surrender!J27,Surrender!J131,HSD!J131)</f>
        <v>-1</v>
      </c>
      <c r="K131">
        <f>IF(K27=Surrender!K27,Surrender!K131,HSD!K131)</f>
        <v>-1</v>
      </c>
    </row>
    <row r="132" spans="1:11" x14ac:dyDescent="0.3">
      <c r="A132">
        <v>29</v>
      </c>
      <c r="B132">
        <f>IF(B28=Surrender!B28,Surrender!B132,HSD!B132)</f>
        <v>-1</v>
      </c>
      <c r="C132">
        <f>IF(C28=Surrender!C28,Surrender!C132,HSD!C132)</f>
        <v>-1</v>
      </c>
      <c r="D132">
        <f>IF(D28=Surrender!D28,Surrender!D132,HSD!D132)</f>
        <v>-1</v>
      </c>
      <c r="E132">
        <f>IF(E28=Surrender!E28,Surrender!E132,HSD!E132)</f>
        <v>-1</v>
      </c>
      <c r="F132">
        <f>IF(F28=Surrender!F28,Surrender!F132,HSD!F132)</f>
        <v>-1</v>
      </c>
      <c r="G132">
        <f>IF(G28=Surrender!G28,Surrender!G132,HSD!G132)</f>
        <v>-1</v>
      </c>
      <c r="H132">
        <f>IF(H28=Surrender!H28,Surrender!H132,HSD!H132)</f>
        <v>-1</v>
      </c>
      <c r="I132">
        <f>IF(I28=Surrender!I28,Surrender!I132,HSD!I132)</f>
        <v>-1</v>
      </c>
      <c r="J132">
        <f>IF(J28=Surrender!J28,Surrender!J132,HSD!J132)</f>
        <v>-1</v>
      </c>
      <c r="K132">
        <f>IF(K28=Surrender!K28,Surrender!K132,HSD!K132)</f>
        <v>-1</v>
      </c>
    </row>
    <row r="133" spans="1:11" x14ac:dyDescent="0.3">
      <c r="A133">
        <v>30</v>
      </c>
      <c r="B133">
        <f>IF(B29=Surrender!B29,Surrender!B133,HSD!B133)</f>
        <v>-1</v>
      </c>
      <c r="C133">
        <f>IF(C29=Surrender!C29,Surrender!C133,HSD!C133)</f>
        <v>-1</v>
      </c>
      <c r="D133">
        <f>IF(D29=Surrender!D29,Surrender!D133,HSD!D133)</f>
        <v>-1</v>
      </c>
      <c r="E133">
        <f>IF(E29=Surrender!E29,Surrender!E133,HSD!E133)</f>
        <v>-1</v>
      </c>
      <c r="F133">
        <f>IF(F29=Surrender!F29,Surrender!F133,HSD!F133)</f>
        <v>-1</v>
      </c>
      <c r="G133">
        <f>IF(G29=Surrender!G29,Surrender!G133,HSD!G133)</f>
        <v>-1</v>
      </c>
      <c r="H133">
        <f>IF(H29=Surrender!H29,Surrender!H133,HSD!H133)</f>
        <v>-1</v>
      </c>
      <c r="I133">
        <f>IF(I29=Surrender!I29,Surrender!I133,HSD!I133)</f>
        <v>-1</v>
      </c>
      <c r="J133">
        <f>IF(J29=Surrender!J29,Surrender!J133,HSD!J133)</f>
        <v>-1</v>
      </c>
      <c r="K133">
        <f>IF(K29=Surrender!K29,Surrender!K133,HSD!K133)</f>
        <v>-1</v>
      </c>
    </row>
    <row r="134" spans="1:11" x14ac:dyDescent="0.3">
      <c r="A134">
        <v>31</v>
      </c>
      <c r="B134">
        <f>IF(B30=Surrender!B30,Surrender!B134,HSD!B134)</f>
        <v>-1</v>
      </c>
      <c r="C134">
        <f>IF(C30=Surrender!C30,Surrender!C134,HSD!C134)</f>
        <v>-1</v>
      </c>
      <c r="D134">
        <f>IF(D30=Surrender!D30,Surrender!D134,HSD!D134)</f>
        <v>-1</v>
      </c>
      <c r="E134">
        <f>IF(E30=Surrender!E30,Surrender!E134,HSD!E134)</f>
        <v>-1</v>
      </c>
      <c r="F134">
        <f>IF(F30=Surrender!F30,Surrender!F134,HSD!F134)</f>
        <v>-1</v>
      </c>
      <c r="G134">
        <f>IF(G30=Surrender!G30,Surrender!G134,HSD!G134)</f>
        <v>-1</v>
      </c>
      <c r="H134">
        <f>IF(H30=Surrender!H30,Surrender!H134,HSD!H134)</f>
        <v>-1</v>
      </c>
      <c r="I134">
        <f>IF(I30=Surrender!I30,Surrender!I134,HSD!I134)</f>
        <v>-1</v>
      </c>
      <c r="J134">
        <f>IF(J30=Surrender!J30,Surrender!J134,HSD!J134)</f>
        <v>-1</v>
      </c>
      <c r="K134">
        <f>IF(K30=Surrender!K30,Surrender!K134,HSD!K134)</f>
        <v>-1</v>
      </c>
    </row>
    <row r="136" spans="1:11" x14ac:dyDescent="0.3">
      <c r="A136" t="s">
        <v>4</v>
      </c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</row>
    <row r="137" spans="1:11" x14ac:dyDescent="0.3">
      <c r="A137">
        <v>12</v>
      </c>
      <c r="B137">
        <f>IF(B33=Surrender!B33,Surrender!B137,HSD!B137)</f>
        <v>-0.54550417377244853</v>
      </c>
      <c r="C137">
        <f>IF(C33=Surrender!C33,Surrender!C137,HSD!C137)</f>
        <v>-0.46053328988236136</v>
      </c>
      <c r="D137">
        <f>IF(D33=Surrender!D33,Surrender!D137,HSD!D137)</f>
        <v>-0.45669114292413376</v>
      </c>
      <c r="E137">
        <f>IF(E33=Surrender!E33,Surrender!E137,HSD!E137)</f>
        <v>-0.50343624548286681</v>
      </c>
      <c r="F137">
        <f>IF(F33=Surrender!F33,Surrender!F137,HSD!F137)</f>
        <v>-0.50084751526634408</v>
      </c>
      <c r="G137">
        <f>IF(G33=Surrender!G33,Surrender!G137,HSD!G137)</f>
        <v>-0.49173137064627787</v>
      </c>
      <c r="H137">
        <f>IF(H33=Surrender!H33,Surrender!H137,HSD!H137)</f>
        <v>-0.37197965652123854</v>
      </c>
      <c r="I137">
        <f>IF(I33=Surrender!I33,Surrender!I137,HSD!I137)</f>
        <v>-0.39617998580532177</v>
      </c>
      <c r="J137">
        <f>IF(J33=Surrender!J33,Surrender!J137,HSD!J137)</f>
        <v>-0.44239030336025914</v>
      </c>
      <c r="K137">
        <f>IF(K33=Surrender!K33,Surrender!K137,HSD!K137)</f>
        <v>-0.50432893007274882</v>
      </c>
    </row>
    <row r="138" spans="1:11" x14ac:dyDescent="0.3">
      <c r="A138">
        <v>13</v>
      </c>
      <c r="B138">
        <f>IF(B34=Surrender!B34,Surrender!B138,HSD!B138)</f>
        <v>-0.56240601621241026</v>
      </c>
      <c r="C138">
        <f>IF(C34=Surrender!C34,Surrender!C138,HSD!C138)</f>
        <v>-0.51445576020727635</v>
      </c>
      <c r="D138">
        <f>IF(D34=Surrender!D34,Surrender!D138,HSD!D138)</f>
        <v>-0.5114953658832363</v>
      </c>
      <c r="E138">
        <f>IF(E34=Surrender!E34,Surrender!E138,HSD!E138)</f>
        <v>-0.52375443676139788</v>
      </c>
      <c r="F138">
        <f>IF(F34=Surrender!F34,Surrender!F138,HSD!F138)</f>
        <v>-0.52135061584605524</v>
      </c>
      <c r="G138">
        <f>IF(G34=Surrender!G34,Surrender!G138,HSD!G138)</f>
        <v>-1.1254961385907944</v>
      </c>
      <c r="H138">
        <f>IF(H34=Surrender!H34,Surrender!H138,HSD!H138)</f>
        <v>-0.39481076601916004</v>
      </c>
      <c r="I138">
        <f>IF(I34=Surrender!I34,Surrender!I138,HSD!I138)</f>
        <v>-0.41873426264447799</v>
      </c>
      <c r="J138">
        <f>IF(J34=Surrender!J34,Surrender!J138,HSD!J138)</f>
        <v>-0.4633466576346828</v>
      </c>
      <c r="K138">
        <f>IF(K34=Surrender!K34,Surrender!K138,HSD!K138)</f>
        <v>-0.52287626910804041</v>
      </c>
    </row>
    <row r="139" spans="1:11" x14ac:dyDescent="0.3">
      <c r="A139">
        <v>14</v>
      </c>
      <c r="B139">
        <f>IF(B35=Surrender!B35,Surrender!B139,HSD!B139)</f>
        <v>-0.57921216598864034</v>
      </c>
      <c r="C139">
        <f>IF(C35=Surrender!C35,Surrender!C139,HSD!C139)</f>
        <v>-0.5339868432912066</v>
      </c>
      <c r="D139">
        <f>IF(D35=Surrender!D35,Surrender!D139,HSD!D139)</f>
        <v>-0.53123790570459806</v>
      </c>
      <c r="E139">
        <f>IF(E35=Surrender!E35,Surrender!E139,HSD!E139)</f>
        <v>-0.54262132866289092</v>
      </c>
      <c r="F139">
        <f>IF(F35=Surrender!F35,Surrender!F139,HSD!F139)</f>
        <v>-1.14357023099222</v>
      </c>
      <c r="G139">
        <f>IF(G35=Surrender!G35,Surrender!G139,HSD!G139)</f>
        <v>-1.1254961385907944</v>
      </c>
      <c r="H139">
        <f>IF(H35=Surrender!H35,Surrender!H139,HSD!H139)</f>
        <v>-0.41758447387186204</v>
      </c>
      <c r="I139">
        <f>IF(I35=Surrender!I35,Surrender!I139,HSD!I139)</f>
        <v>-0.44114721429331949</v>
      </c>
      <c r="J139">
        <f>IF(J35=Surrender!J35,Surrender!J139,HSD!J139)</f>
        <v>-0.48415419444459573</v>
      </c>
      <c r="K139">
        <f>IF(K35=Surrender!K35,Surrender!K139,HSD!K139)</f>
        <v>-0.54130292231138855</v>
      </c>
    </row>
    <row r="140" spans="1:11" x14ac:dyDescent="0.3">
      <c r="A140">
        <v>15</v>
      </c>
      <c r="B140">
        <f>IF(B36=Surrender!B36,Surrender!B140,HSD!B140)</f>
        <v>-0.59585005959167214</v>
      </c>
      <c r="C140">
        <f>IF(C36=Surrender!C36,Surrender!C140,HSD!C140)</f>
        <v>-0.55212284901199915</v>
      </c>
      <c r="D140">
        <f>IF(D36=Surrender!D36,Surrender!D140,HSD!D140)</f>
        <v>-0.54957026411014831</v>
      </c>
      <c r="E140">
        <f>IF(E36=Surrender!E36,Surrender!E140,HSD!E140)</f>
        <v>-0.56014058542856304</v>
      </c>
      <c r="F140">
        <f>IF(F36=Surrender!F36,Surrender!F140,HSD!F140)</f>
        <v>-1.14357023099222</v>
      </c>
      <c r="G140">
        <f>IF(G36=Surrender!G36,Surrender!G140,HSD!G140)</f>
        <v>-1.1254961385907944</v>
      </c>
      <c r="H140">
        <f>IF(H36=Surrender!H36,Surrender!H140,HSD!H140)</f>
        <v>-0.44019249506183517</v>
      </c>
      <c r="I140">
        <f>IF(I36=Surrender!I36,Surrender!I140,HSD!I140)</f>
        <v>-0.46332395722373215</v>
      </c>
      <c r="J140">
        <f>IF(J36=Surrender!J36,Surrender!J140,HSD!J140)</f>
        <v>-0.50472725325291556</v>
      </c>
      <c r="K140">
        <f>IF(K36=Surrender!K36,Surrender!K140,HSD!K140)</f>
        <v>-0.55953150123513584</v>
      </c>
    </row>
    <row r="141" spans="1:11" x14ac:dyDescent="0.3">
      <c r="A141">
        <v>16</v>
      </c>
      <c r="B141">
        <f>IF(B37=Surrender!B37,Surrender!B141,HSD!B141)</f>
        <v>-0.61644700215283599</v>
      </c>
      <c r="C141">
        <f>IF(C37=Surrender!C37,Surrender!C141,HSD!C141)</f>
        <v>-0.56896342575273495</v>
      </c>
      <c r="D141">
        <f>IF(D37=Surrender!D37,Surrender!D141,HSD!D141)</f>
        <v>-0.56659316834387352</v>
      </c>
      <c r="E141">
        <f>IF(E37=Surrender!E37,Surrender!E141,HSD!E141)</f>
        <v>-1.1486496904481309</v>
      </c>
      <c r="F141">
        <f>IF(F37=Surrender!F37,Surrender!F141,HSD!F141)</f>
        <v>-1.14357023099222</v>
      </c>
      <c r="G141">
        <f>IF(G37=Surrender!G37,Surrender!G141,HSD!G141)</f>
        <v>-1.1254961385907944</v>
      </c>
      <c r="H141">
        <f>IF(H37=Surrender!H37,Surrender!H141,HSD!H141)</f>
        <v>-0.46254230672532326</v>
      </c>
      <c r="I141">
        <f>IF(I37=Surrender!I37,Surrender!I141,HSD!I141)</f>
        <v>-0.48518388374422211</v>
      </c>
      <c r="J141">
        <f>IF(J37=Surrender!J37,Surrender!J141,HSD!J141)</f>
        <v>-0.5249931700149213</v>
      </c>
      <c r="K141">
        <f>IF(K37=Surrender!K37,Surrender!K141,HSD!K141)</f>
        <v>-0.57749628866818747</v>
      </c>
    </row>
    <row r="142" spans="1:11" x14ac:dyDescent="0.3">
      <c r="A142">
        <v>17</v>
      </c>
      <c r="B142">
        <f>IF(B38=Surrender!B38,Surrender!B142,HSD!B142)</f>
        <v>-0.59685747123419386</v>
      </c>
      <c r="C142">
        <f>IF(C38=Surrender!C38,Surrender!C142,HSD!C142)</f>
        <v>-0.50422733292473321</v>
      </c>
      <c r="D142">
        <f>IF(D38=Surrender!D38,Surrender!D142,HSD!D142)</f>
        <v>-1.0175624354213635</v>
      </c>
      <c r="E142">
        <f>IF(E38=Surrender!E38,Surrender!E142,HSD!E142)</f>
        <v>-1.0042577959553116</v>
      </c>
      <c r="F142">
        <f>IF(F38=Surrender!F38,Surrender!F142,HSD!F142)</f>
        <v>-0.99285674872985985</v>
      </c>
      <c r="G142">
        <f>IF(G38=Surrender!G38,Surrender!G142,HSD!G142)</f>
        <v>-0.95173632691203536</v>
      </c>
      <c r="H142">
        <f>IF(H38=Surrender!H38,Surrender!H142,HSD!H142)</f>
        <v>-0.38946322365989378</v>
      </c>
      <c r="I142">
        <f>IF(I38=Surrender!I38,Surrender!I142,HSD!I142)</f>
        <v>-0.47954599433443851</v>
      </c>
      <c r="J142">
        <f>IF(J38=Surrender!J38,Surrender!J142,HSD!J142)</f>
        <v>-0.51830524740148154</v>
      </c>
      <c r="K142">
        <f>IF(K38=Surrender!K38,Surrender!K142,HSD!K142)</f>
        <v>-0.5678762745331094</v>
      </c>
    </row>
    <row r="143" spans="1:11" x14ac:dyDescent="0.3">
      <c r="A143">
        <v>18</v>
      </c>
      <c r="B143">
        <f>IF(B39=Surrender!B39,Surrender!B143,HSD!B143)</f>
        <v>-0.56504224633707278</v>
      </c>
      <c r="C143">
        <f>IF(C39=Surrender!C39,Surrender!C143,HSD!C143)</f>
        <v>-0.37167537370220893</v>
      </c>
      <c r="D143">
        <f>IF(D39=Surrender!D39,Surrender!D143,HSD!D143)</f>
        <v>-0.95733982321148137</v>
      </c>
      <c r="E143">
        <f>IF(E39=Surrender!E39,Surrender!E143,HSD!E143)</f>
        <v>-0.94613253080460236</v>
      </c>
      <c r="F143">
        <f>IF(F39=Surrender!F39,Surrender!F143,HSD!F143)</f>
        <v>-0.93643307860499025</v>
      </c>
      <c r="G143">
        <f>IF(G39=Surrender!G39,Surrender!G143,HSD!G143)</f>
        <v>-0.90269021358732282</v>
      </c>
      <c r="H143">
        <f>IF(H39=Surrender!H39,Surrender!H143,HSD!H143)</f>
        <v>-0.23132443481922021</v>
      </c>
      <c r="I143">
        <f>IF(I39=Surrender!I39,Surrender!I143,HSD!I143)</f>
        <v>-0.26735643808123788</v>
      </c>
      <c r="J143">
        <f>IF(J39=Surrender!J39,Surrender!J143,HSD!J143)</f>
        <v>-0.49354041781109681</v>
      </c>
      <c r="K143">
        <f>IF(K39=Surrender!K39,Surrender!K143,HSD!K143)</f>
        <v>-0.54379719997854659</v>
      </c>
    </row>
    <row r="144" spans="1:11" x14ac:dyDescent="0.3">
      <c r="A144">
        <v>19</v>
      </c>
      <c r="B144">
        <f>IF(B40=Surrender!B40,Surrender!B144,HSD!B144)</f>
        <v>-0.45361790781445882</v>
      </c>
      <c r="C144">
        <f>IF(C40=Surrender!C40,Surrender!C144,HSD!C144)</f>
        <v>-0.24201994027720117</v>
      </c>
      <c r="D144">
        <f>IF(D40=Surrender!D40,Surrender!D144,HSD!D144)</f>
        <v>-0.23502826305026803</v>
      </c>
      <c r="E144">
        <f>IF(E40=Surrender!E40,Surrender!E144,HSD!E144)</f>
        <v>-0.22771733101784777</v>
      </c>
      <c r="F144">
        <f>IF(F40=Surrender!F40,Surrender!F144,HSD!F144)</f>
        <v>-0.22139413596248042</v>
      </c>
      <c r="G144">
        <f>IF(G40=Surrender!G40,Surrender!G144,HSD!G144)</f>
        <v>-0.19887817367123536</v>
      </c>
      <c r="H144">
        <f>IF(H40=Surrender!H40,Surrender!H144,HSD!H144)</f>
        <v>-0.15269906942734846</v>
      </c>
      <c r="I144">
        <f>IF(I40=Surrender!I40,Surrender!I144,HSD!I144)</f>
        <v>-0.13878989363206784</v>
      </c>
      <c r="J144">
        <f>IF(J40=Surrender!J40,Surrender!J144,HSD!J144)</f>
        <v>-0.18081928533864794</v>
      </c>
      <c r="K144">
        <f>IF(K40=Surrender!K40,Surrender!K144,HSD!K144)</f>
        <v>-0.45361790781445882</v>
      </c>
    </row>
    <row r="145" spans="1:11" x14ac:dyDescent="0.3">
      <c r="A145">
        <v>20</v>
      </c>
      <c r="B145">
        <f>IF(B41=Surrender!B41,Surrender!B145,HSD!B145)</f>
        <v>-0.3421935692918448</v>
      </c>
      <c r="C145">
        <f>IF(C41=Surrender!C41,Surrender!C145,HSD!C145)</f>
        <v>-0.11799348450596005</v>
      </c>
      <c r="D145">
        <f>IF(D41=Surrender!D41,Surrender!D145,HSD!D145)</f>
        <v>-0.11469964269825067</v>
      </c>
      <c r="E145">
        <f>IF(E41=Surrender!E41,Surrender!E145,HSD!E145)</f>
        <v>-0.11123270703408057</v>
      </c>
      <c r="F145">
        <f>IF(F41=Surrender!F41,Surrender!F145,HSD!F145)</f>
        <v>-0.10824617340471979</v>
      </c>
      <c r="G145">
        <f>IF(G41=Surrender!G41,Surrender!G145,HSD!G145)</f>
        <v>-9.7163256157420136E-2</v>
      </c>
      <c r="H145">
        <f>IF(H41=Surrender!H41,Surrender!H145,HSD!H145)</f>
        <v>-7.4073704035476681E-2</v>
      </c>
      <c r="I145">
        <f>IF(I41=Surrender!I41,Surrender!I145,HSD!I145)</f>
        <v>-6.939494681603392E-2</v>
      </c>
      <c r="J145">
        <f>IF(J41=Surrender!J41,Surrender!J145,HSD!J145)</f>
        <v>-6.0823843852755924E-2</v>
      </c>
      <c r="K145">
        <f>IF(K41=Surrender!K41,Surrender!K145,HSD!K145)</f>
        <v>-0.11142433852261402</v>
      </c>
    </row>
    <row r="146" spans="1:11" x14ac:dyDescent="0.3">
      <c r="A146">
        <v>21</v>
      </c>
      <c r="B146">
        <f>IF(B42=Surrender!B42,Surrender!B146,HSD!B146)</f>
        <v>0</v>
      </c>
      <c r="C146">
        <f>IF(C42=Surrender!C42,Surrender!C146,HSD!C146)</f>
        <v>0</v>
      </c>
      <c r="D146">
        <f>IF(D42=Surrender!D42,Surrender!D146,HSD!D146)</f>
        <v>0</v>
      </c>
      <c r="E146">
        <f>IF(E42=Surrender!E42,Surrender!E146,HSD!E146)</f>
        <v>0</v>
      </c>
      <c r="F146">
        <f>IF(F42=Surrender!F42,Surrender!F146,HSD!F146)</f>
        <v>0</v>
      </c>
      <c r="G146">
        <f>IF(G42=Surrender!G42,Surrender!G146,HSD!G146)</f>
        <v>0</v>
      </c>
      <c r="H146">
        <f>IF(H42=Surrender!H42,Surrender!H146,HSD!H146)</f>
        <v>0</v>
      </c>
      <c r="I146">
        <f>IF(I42=Surrender!I42,Surrender!I146,HSD!I146)</f>
        <v>0</v>
      </c>
      <c r="J146">
        <f>IF(J42=Surrender!J42,Surrender!J146,HSD!J146)</f>
        <v>0</v>
      </c>
      <c r="K146">
        <f>IF(K42=Surrender!K42,Surrender!K146,HSD!K146)</f>
        <v>0</v>
      </c>
    </row>
    <row r="147" spans="1:11" x14ac:dyDescent="0.3">
      <c r="A147">
        <v>22</v>
      </c>
      <c r="B147">
        <f>IF(B43=Surrender!B43,Surrender!B147,HSD!B147)</f>
        <v>-0.69498195510467564</v>
      </c>
      <c r="C147">
        <f>IF(C43=Surrender!C43,Surrender!C147,HSD!C147)</f>
        <v>-0.64537193969934437</v>
      </c>
      <c r="D147">
        <f>IF(D43=Surrender!D43,Surrender!D147,HSD!D147)</f>
        <v>-0.64253780972587782</v>
      </c>
      <c r="E147">
        <f>IF(E43=Surrender!E43,Surrender!E147,HSD!E147)</f>
        <v>-0.78789092338230082</v>
      </c>
      <c r="F147">
        <f>IF(F43=Surrender!F43,Surrender!F147,HSD!F147)</f>
        <v>-0.78789092338230082</v>
      </c>
      <c r="G147">
        <f>IF(G43=Surrender!G43,Surrender!G147,HSD!G147)</f>
        <v>-0.78789092338230082</v>
      </c>
      <c r="H147">
        <f>IF(H43=Surrender!H43,Surrender!H147,HSD!H147)</f>
        <v>-0.56826126528899534</v>
      </c>
      <c r="I147">
        <f>IF(I43=Surrender!I43,Surrender!I147,HSD!I147)</f>
        <v>-0.59671580617491327</v>
      </c>
      <c r="J147">
        <f>IF(J43=Surrender!J43,Surrender!J147,HSD!J147)</f>
        <v>-0.63009096848306756</v>
      </c>
      <c r="K147">
        <f>IF(K43=Surrender!K43,Surrender!K147,HSD!K147)</f>
        <v>-0.66958834719356342</v>
      </c>
    </row>
    <row r="148" spans="1:11" x14ac:dyDescent="0.3">
      <c r="A148">
        <v>23</v>
      </c>
      <c r="B148">
        <f>IF(B44=Surrender!B44,Surrender!B148,HSD!B148)</f>
        <v>-0.71676895831148446</v>
      </c>
      <c r="C148">
        <f>IF(C44=Surrender!C44,Surrender!C148,HSD!C148)</f>
        <v>-0.78789092338230082</v>
      </c>
      <c r="D148">
        <f>IF(D44=Surrender!D44,Surrender!D148,HSD!D148)</f>
        <v>-0.78789092338230082</v>
      </c>
      <c r="E148">
        <f>IF(E44=Surrender!E44,Surrender!E148,HSD!E148)</f>
        <v>-0.78789092338230082</v>
      </c>
      <c r="F148">
        <f>IF(F44=Surrender!F44,Surrender!F148,HSD!F148)</f>
        <v>-0.78789092338230082</v>
      </c>
      <c r="G148">
        <f>IF(G44=Surrender!G44,Surrender!G148,HSD!G148)</f>
        <v>-0.78789092338230082</v>
      </c>
      <c r="H148">
        <f>IF(H44=Surrender!H44,Surrender!H148,HSD!H148)</f>
        <v>-0.59909974633978136</v>
      </c>
      <c r="I148">
        <f>IF(I44=Surrender!I44,Surrender!I148,HSD!I148)</f>
        <v>-0.62552182001956225</v>
      </c>
      <c r="J148">
        <f>IF(J44=Surrender!J44,Surrender!J148,HSD!J148)</f>
        <v>-0.65651304216284845</v>
      </c>
      <c r="K148">
        <f>IF(K44=Surrender!K44,Surrender!K148,HSD!K148)</f>
        <v>-0.69318917953688031</v>
      </c>
    </row>
    <row r="149" spans="1:11" x14ac:dyDescent="0.3">
      <c r="A149">
        <v>24</v>
      </c>
      <c r="B149">
        <f>IF(B45=Surrender!B45,Surrender!B149,HSD!B149)</f>
        <v>-0.73699974700352133</v>
      </c>
      <c r="C149">
        <f>IF(C45=Surrender!C45,Surrender!C149,HSD!C149)</f>
        <v>-0.78789092338230082</v>
      </c>
      <c r="D149">
        <f>IF(D45=Surrender!D45,Surrender!D149,HSD!D149)</f>
        <v>-0.78789092338230082</v>
      </c>
      <c r="E149">
        <f>IF(E45=Surrender!E45,Surrender!E149,HSD!E149)</f>
        <v>-0.78789092338230082</v>
      </c>
      <c r="F149">
        <f>IF(F45=Surrender!F45,Surrender!F149,HSD!F149)</f>
        <v>-0.78789092338230082</v>
      </c>
      <c r="G149">
        <f>IF(G45=Surrender!G45,Surrender!G149,HSD!G149)</f>
        <v>-0.78789092338230082</v>
      </c>
      <c r="H149">
        <f>IF(H45=Surrender!H45,Surrender!H149,HSD!H149)</f>
        <v>-0.62773547874408275</v>
      </c>
      <c r="I149">
        <f>IF(I45=Surrender!I45,Surrender!I149,HSD!I149)</f>
        <v>-0.65227026144673639</v>
      </c>
      <c r="J149">
        <f>IF(J45=Surrender!J45,Surrender!J149,HSD!J149)</f>
        <v>-0.68104782486550219</v>
      </c>
      <c r="K149">
        <f>IF(K45=Surrender!K45,Surrender!K149,HSD!K149)</f>
        <v>-0.71510423814138879</v>
      </c>
    </row>
    <row r="150" spans="1:11" x14ac:dyDescent="0.3">
      <c r="A150">
        <v>25</v>
      </c>
      <c r="B150">
        <f>IF(B46=Surrender!B46,Surrender!B150,HSD!B150)</f>
        <v>-0.75578547936041274</v>
      </c>
      <c r="C150">
        <f>IF(C46=Surrender!C46,Surrender!C150,HSD!C150)</f>
        <v>-0.78789092338230082</v>
      </c>
      <c r="D150">
        <f>IF(D46=Surrender!D46,Surrender!D150,HSD!D150)</f>
        <v>-0.78789092338230082</v>
      </c>
      <c r="E150">
        <f>IF(E46=Surrender!E46,Surrender!E150,HSD!E150)</f>
        <v>-0.78789092338230082</v>
      </c>
      <c r="F150">
        <f>IF(F46=Surrender!F46,Surrender!F150,HSD!F150)</f>
        <v>-0.78789092338230082</v>
      </c>
      <c r="G150">
        <f>IF(G46=Surrender!G46,Surrender!G150,HSD!G150)</f>
        <v>-0.78789092338230082</v>
      </c>
      <c r="H150">
        <f>IF(H46=Surrender!H46,Surrender!H150,HSD!H150)</f>
        <v>-0.65432580169093391</v>
      </c>
      <c r="I150">
        <f>IF(I46=Surrender!I46,Surrender!I150,HSD!I150)</f>
        <v>-0.67710809991482657</v>
      </c>
      <c r="J150">
        <f>IF(J46=Surrender!J46,Surrender!J150,HSD!J150)</f>
        <v>-0.70383012308939485</v>
      </c>
      <c r="K150">
        <f>IF(K46=Surrender!K46,Surrender!K150,HSD!K150)</f>
        <v>-0.73545393541700388</v>
      </c>
    </row>
    <row r="151" spans="1:11" x14ac:dyDescent="0.3">
      <c r="A151">
        <v>26</v>
      </c>
      <c r="B151">
        <f>IF(B47=Surrender!B47,Surrender!B151,HSD!B151)</f>
        <v>-0.78789092338230082</v>
      </c>
      <c r="C151">
        <f>IF(C47=Surrender!C47,Surrender!C151,HSD!C151)</f>
        <v>-0.78789092338230082</v>
      </c>
      <c r="D151">
        <f>IF(D47=Surrender!D47,Surrender!D151,HSD!D151)</f>
        <v>-0.78789092338230082</v>
      </c>
      <c r="E151">
        <f>IF(E47=Surrender!E47,Surrender!E151,HSD!E151)</f>
        <v>-0.78789092338230082</v>
      </c>
      <c r="F151">
        <f>IF(F47=Surrender!F47,Surrender!F151,HSD!F151)</f>
        <v>-0.78789092338230082</v>
      </c>
      <c r="G151">
        <f>IF(G47=Surrender!G47,Surrender!G151,HSD!G151)</f>
        <v>-0.78789092338230082</v>
      </c>
      <c r="H151">
        <f>IF(H47=Surrender!H47,Surrender!H151,HSD!H151)</f>
        <v>-0.67901681585586726</v>
      </c>
      <c r="I151">
        <f>IF(I47=Surrender!I47,Surrender!I151,HSD!I151)</f>
        <v>-0.70017180706376769</v>
      </c>
      <c r="J151">
        <f>IF(J47=Surrender!J47,Surrender!J151,HSD!J151)</f>
        <v>-0.72498511429729517</v>
      </c>
      <c r="K151">
        <f>IF(K47=Surrender!K47,Surrender!K151,HSD!K151)</f>
        <v>-0.75435008288721794</v>
      </c>
    </row>
    <row r="152" spans="1:11" x14ac:dyDescent="0.3">
      <c r="A152">
        <v>27</v>
      </c>
      <c r="B152">
        <f>IF(B48=Surrender!B48,Surrender!B152,HSD!B152)</f>
        <v>-0.67646658485968691</v>
      </c>
      <c r="C152">
        <f>IF(C48=Surrender!C48,Surrender!C152,HSD!C152)</f>
        <v>-0.50658272407690341</v>
      </c>
      <c r="D152">
        <f>IF(D48=Surrender!D48,Surrender!D152,HSD!D152)</f>
        <v>-0.49109112680671685</v>
      </c>
      <c r="E152">
        <f>IF(E48=Surrender!E48,Surrender!E152,HSD!E152)</f>
        <v>-0.47504181864785899</v>
      </c>
      <c r="F152">
        <f>IF(F48=Surrender!F48,Surrender!F152,HSD!F152)</f>
        <v>-0.46134504514718699</v>
      </c>
      <c r="G152">
        <f>IF(G48=Surrender!G48,Surrender!G152,HSD!G152)</f>
        <v>-0.41141133141165598</v>
      </c>
      <c r="H152">
        <f>IF(H48=Surrender!H48,Surrender!H152,HSD!H152)</f>
        <v>-0.36912139784422809</v>
      </c>
      <c r="I152">
        <f>IF(I48=Surrender!I48,Surrender!I152,HSD!I152)</f>
        <v>-0.62669221329963865</v>
      </c>
      <c r="J152">
        <f>IF(J48=Surrender!J48,Surrender!J152,HSD!J152)</f>
        <v>-0.65157939907966278</v>
      </c>
      <c r="K152">
        <f>IF(K48=Surrender!K48,Surrender!K152,HSD!K152)</f>
        <v>-0.6764665848596868</v>
      </c>
    </row>
    <row r="153" spans="1:11" x14ac:dyDescent="0.3">
      <c r="A153">
        <v>28</v>
      </c>
      <c r="B153">
        <f>IF(B49=Surrender!B49,Surrender!B153,HSD!B153)</f>
        <v>-0.56504224633707278</v>
      </c>
      <c r="C153">
        <f>IF(C49=Surrender!C49,Surrender!C153,HSD!C153)</f>
        <v>-0.37167537370220893</v>
      </c>
      <c r="D153">
        <f>IF(D49=Surrender!D49,Surrender!D153,HSD!D153)</f>
        <v>-0.36060880035197201</v>
      </c>
      <c r="E153">
        <f>IF(E49=Surrender!E49,Surrender!E153,HSD!E153)</f>
        <v>-0.34910374415465584</v>
      </c>
      <c r="F153">
        <f>IF(F49=Surrender!F49,Surrender!F153,HSD!F153)</f>
        <v>-0.33909375987663615</v>
      </c>
      <c r="G153">
        <f>IF(G49=Surrender!G49,Surrender!G153,HSD!G153)</f>
        <v>-0.30514475254144569</v>
      </c>
      <c r="H153">
        <f>IF(H49=Surrender!H49,Surrender!H153,HSD!H153)</f>
        <v>-0.23132443481922021</v>
      </c>
      <c r="I153">
        <f>IF(I49=Surrender!I49,Surrender!I153,HSD!I153)</f>
        <v>-0.26735643808123788</v>
      </c>
      <c r="J153">
        <f>IF(J49=Surrender!J49,Surrender!J153,HSD!J153)</f>
        <v>-0.53158395759377075</v>
      </c>
      <c r="K153">
        <f>IF(K49=Surrender!K49,Surrender!K153,HSD!K153)</f>
        <v>-0.56504224633707278</v>
      </c>
    </row>
    <row r="154" spans="1:11" x14ac:dyDescent="0.3">
      <c r="A154">
        <v>29</v>
      </c>
      <c r="B154">
        <f>IF(B50=Surrender!B50,Surrender!B154,HSD!B154)</f>
        <v>-0.45361790781445882</v>
      </c>
      <c r="C154">
        <f>IF(C50=Surrender!C50,Surrender!C154,HSD!C154)</f>
        <v>-0.24201994027720117</v>
      </c>
      <c r="D154">
        <f>IF(D50=Surrender!D50,Surrender!D154,HSD!D154)</f>
        <v>-0.23502826305026803</v>
      </c>
      <c r="E154">
        <f>IF(E50=Surrender!E50,Surrender!E154,HSD!E154)</f>
        <v>-0.22771733101784777</v>
      </c>
      <c r="F154">
        <f>IF(F50=Surrender!F50,Surrender!F154,HSD!F154)</f>
        <v>-0.22139413596248042</v>
      </c>
      <c r="G154">
        <f>IF(G50=Surrender!G50,Surrender!G154,HSD!G154)</f>
        <v>-0.19887817367123536</v>
      </c>
      <c r="H154">
        <f>IF(H50=Surrender!H50,Surrender!H154,HSD!H154)</f>
        <v>-0.15269906942734846</v>
      </c>
      <c r="I154">
        <f>IF(I50=Surrender!I50,Surrender!I154,HSD!I154)</f>
        <v>-0.13878989363206784</v>
      </c>
      <c r="J154">
        <f>IF(J50=Surrender!J50,Surrender!J154,HSD!J154)</f>
        <v>-0.18081928533864794</v>
      </c>
      <c r="K154">
        <f>IF(K50=Surrender!K50,Surrender!K154,HSD!K154)</f>
        <v>-0.45361790781445882</v>
      </c>
    </row>
    <row r="155" spans="1:11" x14ac:dyDescent="0.3">
      <c r="A155">
        <v>30</v>
      </c>
      <c r="B155">
        <f>IF(B51=Surrender!B51,Surrender!B155,HSD!B155)</f>
        <v>-0.3421935692918448</v>
      </c>
      <c r="C155">
        <f>IF(C51=Surrender!C51,Surrender!C155,HSD!C155)</f>
        <v>-0.11799348450596005</v>
      </c>
      <c r="D155">
        <f>IF(D51=Surrender!D51,Surrender!D155,HSD!D155)</f>
        <v>-0.11469964269825067</v>
      </c>
      <c r="E155">
        <f>IF(E51=Surrender!E51,Surrender!E155,HSD!E155)</f>
        <v>-0.11123270703408057</v>
      </c>
      <c r="F155">
        <f>IF(F51=Surrender!F51,Surrender!F155,HSD!F155)</f>
        <v>-0.10824617340471979</v>
      </c>
      <c r="G155">
        <f>IF(G51=Surrender!G51,Surrender!G155,HSD!G155)</f>
        <v>-9.7163256157420136E-2</v>
      </c>
      <c r="H155">
        <f>IF(H51=Surrender!H51,Surrender!H155,HSD!H155)</f>
        <v>-7.4073704035476681E-2</v>
      </c>
      <c r="I155">
        <f>IF(I51=Surrender!I51,Surrender!I155,HSD!I155)</f>
        <v>-6.939494681603392E-2</v>
      </c>
      <c r="J155">
        <f>IF(J51=Surrender!J51,Surrender!J155,HSD!J155)</f>
        <v>-6.0823843852755924E-2</v>
      </c>
      <c r="K155">
        <f>IF(K51=Surrender!K51,Surrender!K155,HSD!K155)</f>
        <v>-0.11142433852261402</v>
      </c>
    </row>
    <row r="156" spans="1:11" x14ac:dyDescent="0.3">
      <c r="A156">
        <v>31</v>
      </c>
      <c r="B156">
        <f>IF(B52=Surrender!B52,Surrender!B156,HSD!B156)</f>
        <v>0</v>
      </c>
      <c r="C156">
        <f>IF(C52=Surrender!C52,Surrender!C156,HSD!C156)</f>
        <v>0</v>
      </c>
      <c r="D156">
        <f>IF(D52=Surrender!D52,Surrender!D156,HSD!D156)</f>
        <v>0</v>
      </c>
      <c r="E156">
        <f>IF(E52=Surrender!E52,Surrender!E156,HSD!E156)</f>
        <v>0</v>
      </c>
      <c r="F156">
        <f>IF(F52=Surrender!F52,Surrender!F156,HSD!F156)</f>
        <v>0</v>
      </c>
      <c r="G156">
        <f>IF(G52=Surrender!G52,Surrender!G156,HSD!G156)</f>
        <v>0</v>
      </c>
      <c r="H156">
        <f>IF(H52=Surrender!H52,Surrender!H156,HSD!H156)</f>
        <v>0</v>
      </c>
      <c r="I156">
        <f>IF(I52=Surrender!I52,Surrender!I156,HSD!I156)</f>
        <v>0</v>
      </c>
      <c r="J156">
        <f>IF(J52=Surrender!J52,Surrender!J156,HSD!J156)</f>
        <v>0</v>
      </c>
      <c r="K156">
        <f>IF(K52=Surrender!K52,Surrender!K156,HSD!K156)</f>
        <v>0</v>
      </c>
    </row>
  </sheetData>
  <sheetProtection sheet="1" objects="1" scenarios="1"/>
  <mergeCells count="3">
    <mergeCell ref="A53:K53"/>
    <mergeCell ref="A105:K105"/>
    <mergeCell ref="A1:X1"/>
  </mergeCells>
  <phoneticPr fontId="16" type="noConversion"/>
  <conditionalFormatting sqref="O33:X52 O3:X30">
    <cfRule type="containsText" dxfId="784" priority="14" operator="containsText" text="S">
      <formula>NOT(ISERROR(SEARCH("S",O3)))</formula>
    </cfRule>
    <cfRule type="containsText" dxfId="783" priority="15" operator="containsText" text="H">
      <formula>NOT(ISERROR(SEARCH("H",O3)))</formula>
    </cfRule>
  </conditionalFormatting>
  <conditionalFormatting sqref="O33:X52 O3:X30">
    <cfRule type="containsText" dxfId="782" priority="13" operator="containsText" text="D">
      <formula>NOT(ISERROR(SEARCH("D",O3)))</formula>
    </cfRule>
  </conditionalFormatting>
  <conditionalFormatting sqref="O33:X52 O3:X30">
    <cfRule type="containsText" dxfId="781" priority="9" operator="containsText" text="R">
      <formula>NOT(ISERROR(SEARCH("R",O3)))</formula>
    </cfRule>
  </conditionalFormatting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X116"/>
  <sheetViews>
    <sheetView workbookViewId="0">
      <selection sqref="A1:X1"/>
    </sheetView>
  </sheetViews>
  <sheetFormatPr defaultColWidth="8.796875" defaultRowHeight="15.6" x14ac:dyDescent="0.3"/>
  <cols>
    <col min="2" max="2" width="8.796875" customWidth="1"/>
    <col min="14" max="14" width="3.796875" style="289" customWidth="1"/>
    <col min="15" max="24" width="3.796875" customWidth="1"/>
  </cols>
  <sheetData>
    <row r="1" spans="1:24" ht="26.4" thickBot="1" x14ac:dyDescent="0.55000000000000004">
      <c r="A1" s="575" t="s">
        <v>323</v>
      </c>
      <c r="B1" s="575"/>
      <c r="C1" s="575"/>
      <c r="D1" s="575"/>
      <c r="E1" s="575"/>
      <c r="F1" s="575"/>
      <c r="G1" s="575"/>
      <c r="H1" s="575"/>
      <c r="I1" s="575"/>
      <c r="J1" s="575"/>
      <c r="K1" s="575"/>
      <c r="L1" s="575"/>
      <c r="M1" s="575"/>
      <c r="N1" s="575"/>
      <c r="O1" s="575"/>
      <c r="P1" s="575"/>
      <c r="Q1" s="575"/>
      <c r="R1" s="575"/>
      <c r="S1" s="575"/>
      <c r="T1" s="575"/>
      <c r="U1" s="575"/>
      <c r="V1" s="575"/>
      <c r="W1" s="575"/>
      <c r="X1" s="575"/>
    </row>
    <row r="2" spans="1:24" ht="16.2" thickBot="1" x14ac:dyDescent="0.35">
      <c r="A2" s="461" t="s">
        <v>73</v>
      </c>
      <c r="B2" s="530"/>
      <c r="C2" s="530"/>
      <c r="D2" s="530"/>
      <c r="E2" s="530"/>
      <c r="F2" s="530"/>
      <c r="G2" s="530"/>
      <c r="H2" s="530"/>
      <c r="I2" s="530"/>
      <c r="J2" s="530"/>
      <c r="K2" s="531"/>
      <c r="N2" s="312"/>
      <c r="O2" s="311">
        <v>1</v>
      </c>
      <c r="P2" s="148">
        <v>2</v>
      </c>
      <c r="Q2" s="148">
        <v>3</v>
      </c>
      <c r="R2" s="148">
        <v>4</v>
      </c>
      <c r="S2" s="148">
        <v>5</v>
      </c>
      <c r="T2" s="148">
        <v>6</v>
      </c>
      <c r="U2" s="148">
        <v>7</v>
      </c>
      <c r="V2" s="148">
        <v>8</v>
      </c>
      <c r="W2" s="148">
        <v>9</v>
      </c>
      <c r="X2" s="150">
        <v>10</v>
      </c>
    </row>
    <row r="3" spans="1:24" ht="16.2" thickBot="1" x14ac:dyDescent="0.35">
      <c r="A3" s="103" t="s">
        <v>7</v>
      </c>
      <c r="B3" s="115">
        <v>1</v>
      </c>
      <c r="C3" s="116">
        <v>2</v>
      </c>
      <c r="D3" s="116">
        <v>3</v>
      </c>
      <c r="E3" s="116">
        <v>4</v>
      </c>
      <c r="F3" s="116">
        <v>5</v>
      </c>
      <c r="G3" s="116">
        <v>6</v>
      </c>
      <c r="H3" s="116">
        <v>7</v>
      </c>
      <c r="I3" s="116">
        <v>8</v>
      </c>
      <c r="J3" s="116">
        <v>9</v>
      </c>
      <c r="K3" s="104">
        <v>10</v>
      </c>
      <c r="N3" s="313">
        <v>1</v>
      </c>
      <c r="O3" s="54">
        <f>IF(B69=HSDR!B33,HSDR!O33,IF(B69=B43,2,IF(B69=B30,3,IF(B69=B17,4,IF(B69=B4,5)))))</f>
        <v>2</v>
      </c>
      <c r="P3" s="320">
        <f>IF(C69=HSDR!C33,HSDR!P33,IF(C69=C43,2,IF(C69=C30,3,IF(C69=C17,4,IF(C69=C4,5)))))</f>
        <v>2</v>
      </c>
      <c r="Q3" s="320">
        <f>IF(D69=HSDR!D33,HSDR!Q33,IF(D69=D43,2,IF(D69=D30,3,IF(D69=D17,4,IF(D69=D4,5)))))</f>
        <v>2</v>
      </c>
      <c r="R3" s="320">
        <f>IF(E69=HSDR!E33,HSDR!R33,IF(E69=E43,2,IF(E69=E30,3,IF(E69=E17,4,IF(E69=E4,5)))))</f>
        <v>2</v>
      </c>
      <c r="S3" s="320">
        <f>IF(F69=HSDR!F33,HSDR!S33,IF(F69=F43,2,IF(F69=F30,3,IF(F69=F17,4,IF(F69=F4,5)))))</f>
        <v>2</v>
      </c>
      <c r="T3" s="320">
        <f>IF(G69=HSDR!G33,HSDR!T33,IF(G69=G43,2,IF(G69=G30,3,IF(G69=G17,4,IF(G69=G4,5)))))</f>
        <v>2</v>
      </c>
      <c r="U3" s="320">
        <f>IF(H69=HSDR!H33,HSDR!U33,IF(H69=H43,2,IF(H69=H30,3,IF(H69=H17,4,IF(H69=H4,5)))))</f>
        <v>2</v>
      </c>
      <c r="V3" s="320">
        <f>IF(I69=HSDR!I33,HSDR!V33,IF(I69=I43,2,IF(I69=I30,3,IF(I69=I17,4,IF(I69=I4,5)))))</f>
        <v>2</v>
      </c>
      <c r="W3" s="320">
        <f>IF(J69=HSDR!J33,HSDR!W33,IF(J69=J43,2,IF(J69=J30,3,IF(J69=J17,4,IF(J69=J4,5)))))</f>
        <v>2</v>
      </c>
      <c r="X3" s="321">
        <f>IF(K69=HSDR!K33,HSDR!X33,IF(K69=K43,2,IF(K69=K30,3,IF(K69=K17,4,IF(K69=K4,5)))))</f>
        <v>2</v>
      </c>
    </row>
    <row r="4" spans="1:24" x14ac:dyDescent="0.3">
      <c r="A4" s="262" t="s">
        <v>22</v>
      </c>
      <c r="B4" s="107">
        <f>(IF(Rules!$B$13=Rules!$E$13,
SUM(Stand!B33*Inittialize!$F$3,Stand!B34*Inittialize!$F$4,Stand!B35*Inittialize!$F$5,Stand!B36*Inittialize!$F$6,Stand!B37*Inittialize!$F$7,Stand!B38*Inittialize!$F$8,Stand!B39*Inittialize!$F$9,Stand!B40*Inittialize!$F$10,Stand!B41*Inittialize!$F$11,Stand!B42*Inittialize!$F$12),
IF(Rules!$B$10=Rules!$D$10,SUM(HSD!B33*Inittialize!$F$3,HSD!B34*Inittialize!$F$4,HSD!B35*Inittialize!$F$5,HSD!B36*Inittialize!$F$6,HSD!B37*Inittialize!$F$7,HSD!B38*Inittialize!$F$8,HSD!B39*Inittialize!$F$9,HSD!B40*Inittialize!$F$10,HSD!B41*Inittialize!$F$11,HSD!B42*Inittialize!$F$12),
SUM(HS!B33*Inittialize!$F$3,HS!B34*Inittialize!$F$4,HS!B35*Inittialize!$F$5,HS!B36*Inittialize!$F$6,HS!B37*Inittialize!$F$7,HS!B38*Inittialize!$F$8,HS!B39*Inittialize!$F$9,HS!B40*Inittialize!$F$10,HS!B41*Inittialize!$F$11,HS!B43*Inittialize!$F$12))
)+B17)</f>
        <v>-0.29539287757191157</v>
      </c>
      <c r="C4" s="108">
        <f>(IF(Rules!$B$13=Rules!$E$13,
SUM(Stand!C33*Inittialize!$F$3,Stand!C34*Inittialize!$F$4,Stand!C35*Inittialize!$F$5,Stand!C36*Inittialize!$F$6,Stand!C37*Inittialize!$F$7,Stand!C38*Inittialize!$F$8,Stand!C39*Inittialize!$F$9,Stand!C40*Inittialize!$F$10,Stand!C41*Inittialize!$F$11,Stand!C42*Inittialize!$F$12),
IF(Rules!$B$10=Rules!$D$10,SUM(HSD!C33*Inittialize!$F$3,HSD!C34*Inittialize!$F$4,HSD!C35*Inittialize!$F$5,HSD!C36*Inittialize!$F$6,HSD!C37*Inittialize!$F$7,HSD!C38*Inittialize!$F$8,HSD!C39*Inittialize!$F$9,HSD!C40*Inittialize!$F$10,HSD!C41*Inittialize!$F$11,HSD!C42*Inittialize!$F$12),
SUM(HS!C33*Inittialize!$F$3,HS!C34*Inittialize!$F$4,HS!C35*Inittialize!$F$5,HS!C36*Inittialize!$F$6,HS!C37*Inittialize!$F$7,HS!C38*Inittialize!$F$8,HS!C39*Inittialize!$F$9,HS!C40*Inittialize!$F$10,HS!C41*Inittialize!$F$11,HS!C43*Inittialize!$F$12))
)+C17)</f>
        <v>1.1766023083486727</v>
      </c>
      <c r="D4" s="108">
        <f>(IF(Rules!$B$13=Rules!$E$13,
SUM(Stand!D33*Inittialize!$F$3,Stand!D34*Inittialize!$F$4,Stand!D35*Inittialize!$F$5,Stand!D36*Inittialize!$F$6,Stand!D37*Inittialize!$F$7,Stand!D38*Inittialize!$F$8,Stand!D39*Inittialize!$F$9,Stand!D40*Inittialize!$F$10,Stand!D41*Inittialize!$F$11,Stand!D42*Inittialize!$F$12),
IF(Rules!$B$10=Rules!$D$10,SUM(HSD!D33*Inittialize!$F$3,HSD!D34*Inittialize!$F$4,HSD!D35*Inittialize!$F$5,HSD!D36*Inittialize!$F$6,HSD!D37*Inittialize!$F$7,HSD!D38*Inittialize!$F$8,HSD!D39*Inittialize!$F$9,HSD!D40*Inittialize!$F$10,HSD!D41*Inittialize!$F$11,HSD!D42*Inittialize!$F$12),
SUM(HS!D33*Inittialize!$F$3,HS!D34*Inittialize!$F$4,HS!D35*Inittialize!$F$5,HS!D36*Inittialize!$F$6,HS!D37*Inittialize!$F$7,HS!D38*Inittialize!$F$8,HS!D39*Inittialize!$F$9,HS!D40*Inittialize!$F$10,HS!D41*Inittialize!$F$11,HS!D43*Inittialize!$F$12))
)+D17)</f>
        <v>1.2944881328055424</v>
      </c>
      <c r="E4" s="108">
        <f>(IF(Rules!$B$13=Rules!$E$13,
SUM(Stand!E33*Inittialize!$F$3,Stand!E34*Inittialize!$F$4,Stand!E35*Inittialize!$F$5,Stand!E36*Inittialize!$F$6,Stand!E37*Inittialize!$F$7,Stand!E38*Inittialize!$F$8,Stand!E39*Inittialize!$F$9,Stand!E40*Inittialize!$F$10,Stand!E41*Inittialize!$F$11,Stand!E42*Inittialize!$F$12),
IF(Rules!$B$10=Rules!$D$10,SUM(HSD!E33*Inittialize!$F$3,HSD!E34*Inittialize!$F$4,HSD!E35*Inittialize!$F$5,HSD!E36*Inittialize!$F$6,HSD!E37*Inittialize!$F$7,HSD!E38*Inittialize!$F$8,HSD!E39*Inittialize!$F$9,HSD!E40*Inittialize!$F$10,HSD!E41*Inittialize!$F$11,HSD!E42*Inittialize!$F$12),
SUM(HS!E33*Inittialize!$F$3,HS!E34*Inittialize!$F$4,HS!E35*Inittialize!$F$5,HS!E36*Inittialize!$F$6,HS!E37*Inittialize!$F$7,HS!E38*Inittialize!$F$8,HS!E39*Inittialize!$F$9,HS!E40*Inittialize!$F$10,HS!E41*Inittialize!$F$11,HS!E43*Inittialize!$F$12))
)+E17)</f>
        <v>1.41510137604494</v>
      </c>
      <c r="F4" s="108">
        <f>(IF(Rules!$B$13=Rules!$E$13,
SUM(Stand!F33*Inittialize!$F$3,Stand!F34*Inittialize!$F$4,Stand!F35*Inittialize!$F$5,Stand!F36*Inittialize!$F$6,Stand!F37*Inittialize!$F$7,Stand!F38*Inittialize!$F$8,Stand!F39*Inittialize!$F$9,Stand!F40*Inittialize!$F$10,Stand!F41*Inittialize!$F$11,Stand!F42*Inittialize!$F$12),
IF(Rules!$B$10=Rules!$D$10,SUM(HSD!F33*Inittialize!$F$3,HSD!F34*Inittialize!$F$4,HSD!F35*Inittialize!$F$5,HSD!F36*Inittialize!$F$6,HSD!F37*Inittialize!$F$7,HSD!F38*Inittialize!$F$8,HSD!F39*Inittialize!$F$9,HSD!F40*Inittialize!$F$10,HSD!F41*Inittialize!$F$11,HSD!F42*Inittialize!$F$12),
SUM(HS!F33*Inittialize!$F$3,HS!F34*Inittialize!$F$4,HS!F35*Inittialize!$F$5,HS!F36*Inittialize!$F$6,HS!F37*Inittialize!$F$7,HS!F38*Inittialize!$F$8,HS!F39*Inittialize!$F$9,HS!F40*Inittialize!$F$10,HS!F41*Inittialize!$F$11,HS!F43*Inittialize!$F$12))
)+F17)</f>
        <v>1.5367475447725694</v>
      </c>
      <c r="G4" s="108">
        <f>(IF(Rules!$B$13=Rules!$E$13,
SUM(Stand!G33*Inittialize!$F$3,Stand!G34*Inittialize!$F$4,Stand!G35*Inittialize!$F$5,Stand!G36*Inittialize!$F$6,Stand!G37*Inittialize!$F$7,Stand!G38*Inittialize!$F$8,Stand!G39*Inittialize!$F$9,Stand!G40*Inittialize!$F$10,Stand!G41*Inittialize!$F$11,Stand!G42*Inittialize!$F$12),
IF(Rules!$B$10=Rules!$D$10,SUM(HSD!G33*Inittialize!$F$3,HSD!G34*Inittialize!$F$4,HSD!G35*Inittialize!$F$5,HSD!G36*Inittialize!$F$6,HSD!G37*Inittialize!$F$7,HSD!G38*Inittialize!$F$8,HSD!G39*Inittialize!$F$9,HSD!G40*Inittialize!$F$10,HSD!G41*Inittialize!$F$11,HSD!G42*Inittialize!$F$12),
SUM(HS!G33*Inittialize!$F$3,HS!G34*Inittialize!$F$4,HS!G35*Inittialize!$F$5,HS!G36*Inittialize!$F$6,HS!G37*Inittialize!$F$7,HS!G38*Inittialize!$F$8,HS!G39*Inittialize!$F$9,HS!G40*Inittialize!$F$10,HS!G41*Inittialize!$F$11,HS!G43*Inittialize!$F$12))
)+G17)</f>
        <v>1.6684502372689236</v>
      </c>
      <c r="H4" s="108">
        <f>(IF(Rules!$B$13=Rules!$E$13,
SUM(Stand!H33*Inittialize!$F$3,Stand!H34*Inittialize!$F$4,Stand!H35*Inittialize!$F$5,Stand!H36*Inittialize!$F$6,Stand!H37*Inittialize!$F$7,Stand!H38*Inittialize!$F$8,Stand!H39*Inittialize!$F$9,Stand!H40*Inittialize!$F$10,Stand!H41*Inittialize!$F$11,Stand!H42*Inittialize!$F$12),
IF(Rules!$B$10=Rules!$D$10,SUM(HSD!H33*Inittialize!$F$3,HSD!H34*Inittialize!$F$4,HSD!H35*Inittialize!$F$5,HSD!H36*Inittialize!$F$6,HSD!H37*Inittialize!$F$7,HSD!H38*Inittialize!$F$8,HSD!H39*Inittialize!$F$9,HSD!H40*Inittialize!$F$10,HSD!H41*Inittialize!$F$11,HSD!H42*Inittialize!$F$12),
SUM(HS!H33*Inittialize!$F$3,HS!H34*Inittialize!$F$4,HS!H35*Inittialize!$F$5,HS!H36*Inittialize!$F$6,HS!H37*Inittialize!$F$7,HS!H38*Inittialize!$F$8,HS!H39*Inittialize!$F$9,HS!H40*Inittialize!$F$10,HS!H41*Inittialize!$F$11,HS!H43*Inittialize!$F$12))
)+H17)</f>
        <v>1.1572223721607269</v>
      </c>
      <c r="I4" s="108">
        <f>(IF(Rules!$B$13=Rules!$E$13,
SUM(Stand!I33*Inittialize!$F$3,Stand!I34*Inittialize!$F$4,Stand!I35*Inittialize!$F$5,Stand!I36*Inittialize!$F$6,Stand!I37*Inittialize!$F$7,Stand!I38*Inittialize!$F$8,Stand!I39*Inittialize!$F$9,Stand!I40*Inittialize!$F$10,Stand!I41*Inittialize!$F$11,Stand!I42*Inittialize!$F$12),
IF(Rules!$B$10=Rules!$D$10,SUM(HSD!I33*Inittialize!$F$3,HSD!I34*Inittialize!$F$4,HSD!I35*Inittialize!$F$5,HSD!I36*Inittialize!$F$6,HSD!I37*Inittialize!$F$7,HSD!I38*Inittialize!$F$8,HSD!I39*Inittialize!$F$9,HSD!I40*Inittialize!$F$10,HSD!I41*Inittialize!$F$11,HSD!I42*Inittialize!$F$12),
SUM(HS!I33*Inittialize!$F$3,HS!I34*Inittialize!$F$4,HS!I35*Inittialize!$F$5,HS!I36*Inittialize!$F$6,HS!I37*Inittialize!$F$7,HS!I38*Inittialize!$F$8,HS!I39*Inittialize!$F$9,HS!I40*Inittialize!$F$10,HS!I41*Inittialize!$F$11,HS!I43*Inittialize!$F$12))
)+I17)</f>
        <v>0.8767314771757877</v>
      </c>
      <c r="J4" s="108">
        <f>(IF(Rules!$B$13=Rules!$E$13,
SUM(Stand!J33*Inittialize!$F$3,Stand!J34*Inittialize!$F$4,Stand!J35*Inittialize!$F$5,Stand!J36*Inittialize!$F$6,Stand!J37*Inittialize!$F$7,Stand!J38*Inittialize!$F$8,Stand!J39*Inittialize!$F$9,Stand!J40*Inittialize!$F$10,Stand!J41*Inittialize!$F$11,Stand!J42*Inittialize!$F$12),
IF(Rules!$B$10=Rules!$D$10,SUM(HSD!J33*Inittialize!$F$3,HSD!J34*Inittialize!$F$4,HSD!J35*Inittialize!$F$5,HSD!J36*Inittialize!$F$6,HSD!J37*Inittialize!$F$7,HSD!J38*Inittialize!$F$8,HSD!J39*Inittialize!$F$9,HSD!J40*Inittialize!$F$10,HSD!J41*Inittialize!$F$11,HSD!J42*Inittialize!$F$12),
SUM(HS!J33*Inittialize!$F$3,HS!J34*Inittialize!$F$4,HS!J35*Inittialize!$F$5,HS!J36*Inittialize!$F$6,HS!J37*Inittialize!$F$7,HS!J38*Inittialize!$F$8,HS!J39*Inittialize!$F$9,HS!J40*Inittialize!$F$10,HS!J41*Inittialize!$F$11,HS!J43*Inittialize!$F$12))
)+J17)</f>
        <v>0.56945855788113675</v>
      </c>
      <c r="K4" s="57">
        <f>(IF(Rules!$B$13=Rules!$E$13,
SUM(Stand!K33*Inittialize!$F$3,Stand!K34*Inittialize!$F$4,Stand!K35*Inittialize!$F$5,Stand!K36*Inittialize!$F$6,Stand!K37*Inittialize!$F$7,Stand!K38*Inittialize!$F$8,Stand!K39*Inittialize!$F$9,Stand!K40*Inittialize!$F$10,Stand!K41*Inittialize!$F$11,Stand!K42*Inittialize!$F$12),
IF(Rules!$B$10=Rules!$D$10,SUM(HSD!K33*Inittialize!$F$3,HSD!K34*Inittialize!$F$4,HSD!K35*Inittialize!$F$5,HSD!K36*Inittialize!$F$6,HSD!K37*Inittialize!$F$7,HSD!K38*Inittialize!$F$8,HSD!K39*Inittialize!$F$9,HSD!K40*Inittialize!$F$10,HSD!K41*Inittialize!$F$11,HSD!K42*Inittialize!$F$12),
SUM(HS!K33*Inittialize!$F$3,HS!K34*Inittialize!$F$4,HS!K35*Inittialize!$F$5,HS!K36*Inittialize!$F$6,HS!K37*Inittialize!$F$7,HS!K38*Inittialize!$F$8,HS!K39*Inittialize!$F$9,HS!K40*Inittialize!$F$10,HS!K41*Inittialize!$F$11,HS!K43*Inittialize!$F$12))
)+K17)</f>
        <v>0.14839410467660935</v>
      </c>
      <c r="N4" s="314">
        <v>2</v>
      </c>
      <c r="O4" s="58" t="str">
        <f>IF(B70=HSDR!B3,HSDR!O3,IF(B70=B44,2,IF(B70=B31,3,IF(B70=B18,4,IF(B70=B5,5)))))</f>
        <v>H</v>
      </c>
      <c r="P4" s="317" t="str">
        <f>IF(C70=HSDR!C3,HSDR!P3,IF(C70=C44,2,IF(C70=C31,3,IF(C70=C18,4,IF(C70=C5,5)))))</f>
        <v>H</v>
      </c>
      <c r="Q4" s="317" t="str">
        <f>IF(D70=HSDR!D3,HSDR!Q3,IF(D70=D44,2,IF(D70=D31,3,IF(D70=D18,4,IF(D70=D5,5)))))</f>
        <v>H</v>
      </c>
      <c r="R4" s="317">
        <f>IF(E70=HSDR!E3,HSDR!R3,IF(E70=E44,2,IF(E70=E31,3,IF(E70=E18,4,IF(E70=E5,5)))))</f>
        <v>2</v>
      </c>
      <c r="S4" s="317">
        <f>IF(F70=HSDR!F3,HSDR!S3,IF(F70=F44,2,IF(F70=F31,3,IF(F70=F18,4,IF(F70=F5,5)))))</f>
        <v>2</v>
      </c>
      <c r="T4" s="317">
        <f>IF(G70=HSDR!G3,HSDR!T3,IF(G70=G44,2,IF(G70=G31,3,IF(G70=G18,4,IF(G70=G5,5)))))</f>
        <v>2</v>
      </c>
      <c r="U4" s="317">
        <f>IF(H70=HSDR!H3,HSDR!U3,IF(H70=H44,2,IF(H70=H31,3,IF(H70=H18,4,IF(H70=H5,5)))))</f>
        <v>2</v>
      </c>
      <c r="V4" s="317" t="str">
        <f>IF(I70=HSDR!I3,HSDR!V3,IF(I70=I44,2,IF(I70=I31,3,IF(I70=I18,4,IF(I70=I5,5)))))</f>
        <v>H</v>
      </c>
      <c r="W4" s="317" t="str">
        <f>IF(J70=HSDR!J3,HSDR!W3,IF(J70=J44,2,IF(J70=J31,3,IF(J70=J18,4,IF(J70=J5,5)))))</f>
        <v>H</v>
      </c>
      <c r="X4" s="308" t="str">
        <f>IF(K70=HSDR!K3,HSDR!X3,IF(K70=K44,2,IF(K70=K31,3,IF(K70=K18,4,IF(K70=K5,5)))))</f>
        <v>H</v>
      </c>
    </row>
    <row r="5" spans="1:24" x14ac:dyDescent="0.3">
      <c r="A5" s="98">
        <v>2</v>
      </c>
      <c r="B5" s="93">
        <f>(IF(Rules!$B$10=Rules!$D$10,
SUM(HSD!B34*Inittialize!$F$3,HSD!B3*Inittialize!$F$4,HSD!B4*Inittialize!$F$5,HSD!B5*Inittialize!$F$6,HSD!B6*Inittialize!$F$7,HSD!B7*Inittialize!$F$8,HSD!B8*Inittialize!$F$9,HSD!B9*Inittialize!$F$10,HSD!B10*Inittialize!$F$11,HSD!B11*Inittialize!$F$12),
SUM(HS!B34*Inittialize!$F$3,HS!B3*Inittialize!$F$4,HS!B4*Inittialize!$F$5,HS!B5*Inittialize!$F$6,HS!B6*Inittialize!$F$7,HS!B7*Inittialize!$F$8,HS!B8*Inittialize!$F$9,HS!B9*Inittialize!$F$10,HS!B10*Inittialize!$F$11,HS!B11*Inittialize!$F$12)
)+B18)</f>
        <v>-1.7228418596267092</v>
      </c>
      <c r="C5" s="1">
        <f>(IF(Rules!$B$10=Rules!$D$10,
SUM(HSD!C34*Inittialize!$F$3,HSD!C3*Inittialize!$F$4,HSD!C4*Inittialize!$F$5,HSD!C5*Inittialize!$F$6,HSD!C6*Inittialize!$F$7,HSD!C7*Inittialize!$F$8,HSD!C8*Inittialize!$F$9,HSD!C9*Inittialize!$F$10,HSD!C10*Inittialize!$F$11,HSD!C11*Inittialize!$F$12),
SUM(HS!C34*Inittialize!$F$3,HS!C3*Inittialize!$F$4,HS!C4*Inittialize!$F$5,HS!C5*Inittialize!$F$6,HS!C6*Inittialize!$F$7,HS!C7*Inittialize!$F$8,HS!C8*Inittialize!$F$9,HS!C9*Inittialize!$F$10,HS!C10*Inittialize!$F$11,HS!C11*Inittialize!$F$12)
)+C18)</f>
        <v>-0.37942179159474537</v>
      </c>
      <c r="D5" s="1">
        <f>(IF(Rules!$B$10=Rules!$D$10,
SUM(HSD!D34*Inittialize!$F$3,HSD!D3*Inittialize!$F$4,HSD!D4*Inittialize!$F$5,HSD!D5*Inittialize!$F$6,HSD!D6*Inittialize!$F$7,HSD!D7*Inittialize!$F$8,HSD!D8*Inittialize!$F$9,HSD!D9*Inittialize!$F$10,HSD!D10*Inittialize!$F$11,HSD!D11*Inittialize!$F$12),
SUM(HS!D34*Inittialize!$F$3,HS!D3*Inittialize!$F$4,HS!D4*Inittialize!$F$5,HS!D5*Inittialize!$F$6,HS!D6*Inittialize!$F$7,HS!D7*Inittialize!$F$8,HS!D8*Inittialize!$F$9,HS!D9*Inittialize!$F$10,HS!D10*Inittialize!$F$11,HS!D11*Inittialize!$F$12)
)+D18)</f>
        <v>-0.24875353073205991</v>
      </c>
      <c r="E5" s="1">
        <f>(IF(Rules!$B$10=Rules!$D$10,
SUM(HSD!E34*Inittialize!$F$3,HSD!E3*Inittialize!$F$4,HSD!E4*Inittialize!$F$5,HSD!E5*Inittialize!$F$6,HSD!E6*Inittialize!$F$7,HSD!E7*Inittialize!$F$8,HSD!E8*Inittialize!$F$9,HSD!E9*Inittialize!$F$10,HSD!E10*Inittialize!$F$11,HSD!E11*Inittialize!$F$12),
SUM(HS!E34*Inittialize!$F$3,HS!E3*Inittialize!$F$4,HS!E4*Inittialize!$F$5,HS!E5*Inittialize!$F$6,HS!E6*Inittialize!$F$7,HS!E7*Inittialize!$F$8,HS!E8*Inittialize!$F$9,HS!E9*Inittialize!$F$10,HS!E10*Inittialize!$F$11,HS!E11*Inittialize!$F$12)
)+E18)</f>
        <v>-0.11050206067917206</v>
      </c>
      <c r="F5" s="1">
        <f>(IF(Rules!$B$10=Rules!$D$10,
SUM(HSD!F34*Inittialize!$F$3,HSD!F3*Inittialize!$F$4,HSD!F4*Inittialize!$F$5,HSD!F5*Inittialize!$F$6,HSD!F6*Inittialize!$F$7,HSD!F7*Inittialize!$F$8,HSD!F8*Inittialize!$F$9,HSD!F9*Inittialize!$F$10,HSD!F10*Inittialize!$F$11,HSD!F11*Inittialize!$F$12),
SUM(HS!F34*Inittialize!$F$3,HS!F3*Inittialize!$F$4,HS!F4*Inittialize!$F$5,HS!F5*Inittialize!$F$6,HS!F6*Inittialize!$F$7,HS!F7*Inittialize!$F$8,HS!F8*Inittialize!$F$9,HS!F9*Inittialize!$F$10,HS!F10*Inittialize!$F$11,HS!F11*Inittialize!$F$12)
)+F18)</f>
        <v>6.8650161423917E-2</v>
      </c>
      <c r="G5" s="1">
        <f>(IF(Rules!$B$10=Rules!$D$10,
SUM(HSD!G34*Inittialize!$F$3,HSD!G3*Inittialize!$F$4,HSD!G4*Inittialize!$F$5,HSD!G5*Inittialize!$F$6,HSD!G6*Inittialize!$F$7,HSD!G7*Inittialize!$F$8,HSD!G8*Inittialize!$F$9,HSD!G9*Inittialize!$F$10,HSD!G10*Inittialize!$F$11,HSD!G11*Inittialize!$F$12),
SUM(HS!G34*Inittialize!$F$3,HS!G3*Inittialize!$F$4,HS!G4*Inittialize!$F$5,HS!G5*Inittialize!$F$6,HS!G6*Inittialize!$F$7,HS!G7*Inittialize!$F$8,HS!G8*Inittialize!$F$9,HS!G9*Inittialize!$F$10,HS!G10*Inittialize!$F$11,HS!G11*Inittialize!$F$12)
)+G18)</f>
        <v>0.19441705973150591</v>
      </c>
      <c r="H5" s="1">
        <f>(IF(Rules!$B$10=Rules!$D$10,
SUM(HSD!H34*Inittialize!$F$3,HSD!H3*Inittialize!$F$4,HSD!H4*Inittialize!$F$5,HSD!H5*Inittialize!$F$6,HSD!H6*Inittialize!$F$7,HSD!H7*Inittialize!$F$8,HSD!H8*Inittialize!$F$9,HSD!H9*Inittialize!$F$10,HSD!H10*Inittialize!$F$11,HSD!H11*Inittialize!$F$12),
SUM(HS!H34*Inittialize!$F$3,HS!H3*Inittialize!$F$4,HS!H4*Inittialize!$F$5,HS!H5*Inittialize!$F$6,HS!H6*Inittialize!$F$7,HS!H7*Inittialize!$F$8,HS!H8*Inittialize!$F$9,HS!H9*Inittialize!$F$10,HS!H10*Inittialize!$F$11,HS!H11*Inittialize!$F$12)
)+H18)</f>
        <v>-0.13628510687931125</v>
      </c>
      <c r="I5" s="1">
        <f>(IF(Rules!$B$10=Rules!$D$10,
SUM(HSD!I34*Inittialize!$F$3,HSD!I3*Inittialize!$F$4,HSD!I4*Inittialize!$F$5,HSD!I5*Inittialize!$F$6,HSD!I6*Inittialize!$F$7,HSD!I7*Inittialize!$F$8,HSD!I8*Inittialize!$F$9,HSD!I9*Inittialize!$F$10,HSD!I10*Inittialize!$F$11,HSD!I11*Inittialize!$F$12),
SUM(HS!I34*Inittialize!$F$3,HS!I3*Inittialize!$F$4,HS!I4*Inittialize!$F$5,HS!I5*Inittialize!$F$6,HS!I6*Inittialize!$F$7,HS!I7*Inittialize!$F$8,HS!I8*Inittialize!$F$9,HS!I9*Inittialize!$F$10,HS!I10*Inittialize!$F$11,HS!I11*Inittialize!$F$12)
)+I18)</f>
        <v>-0.51580863887563599</v>
      </c>
      <c r="J5" s="1">
        <f>(IF(Rules!$B$10=Rules!$D$10,
SUM(HSD!J34*Inittialize!$F$3,HSD!J3*Inittialize!$F$4,HSD!J4*Inittialize!$F$5,HSD!J5*Inittialize!$F$6,HSD!J6*Inittialize!$F$7,HSD!J7*Inittialize!$F$8,HSD!J8*Inittialize!$F$9,HSD!J9*Inittialize!$F$10,HSD!J10*Inittialize!$F$11,HSD!J11*Inittialize!$F$12),
SUM(HS!J34*Inittialize!$F$3,HS!J3*Inittialize!$F$4,HS!J4*Inittialize!$F$5,HS!J5*Inittialize!$F$6,HS!J6*Inittialize!$F$7,HS!J7*Inittialize!$F$8,HS!J8*Inittialize!$F$9,HS!J9*Inittialize!$F$10,HS!J10*Inittialize!$F$11,HS!J11*Inittialize!$F$12)
)+J18)</f>
        <v>-0.95023571526754225</v>
      </c>
      <c r="K5" s="9">
        <f>(IF(Rules!$B$10=Rules!$D$10,
SUM(HSD!K34*Inittialize!$F$3,HSD!K3*Inittialize!$F$4,HSD!K4*Inittialize!$F$5,HSD!K5*Inittialize!$F$6,HSD!K6*Inittialize!$F$7,HSD!K7*Inittialize!$F$8,HSD!K8*Inittialize!$F$9,HSD!K9*Inittialize!$F$10,HSD!K10*Inittialize!$F$11,HSD!K11*Inittialize!$F$12),
SUM(HS!K34*Inittialize!$F$3,HS!K3*Inittialize!$F$4,HS!K4*Inittialize!$F$5,HS!K5*Inittialize!$F$6,HS!K6*Inittialize!$F$7,HS!K7*Inittialize!$F$8,HS!K8*Inittialize!$F$9,HS!K9*Inittialize!$F$10,HS!K10*Inittialize!$F$11,HS!K11*Inittialize!$F$12)
)+K18)</f>
        <v>-1.4548186386988715</v>
      </c>
      <c r="N5" s="314">
        <v>3</v>
      </c>
      <c r="O5" s="58" t="str">
        <f>IF(B71=HSDR!B5,HSDR!O5,IF(B71=B45,2,IF(B71=B32,3,IF(B71=B19,4,IF(B71=B6,5)))))</f>
        <v>H</v>
      </c>
      <c r="P5" s="317" t="str">
        <f>IF(C71=HSDR!C5,HSDR!P5,IF(C71=C45,2,IF(C71=C32,3,IF(C71=C19,4,IF(C71=C6,5)))))</f>
        <v>H</v>
      </c>
      <c r="Q5" s="317" t="str">
        <f>IF(D71=HSDR!D5,HSDR!Q5,IF(D71=D45,2,IF(D71=D32,3,IF(D71=D19,4,IF(D71=D6,5)))))</f>
        <v>H</v>
      </c>
      <c r="R5" s="317">
        <f>IF(E71=HSDR!E5,HSDR!R5,IF(E71=E45,2,IF(E71=E32,3,IF(E71=E19,4,IF(E71=E6,5)))))</f>
        <v>2</v>
      </c>
      <c r="S5" s="317">
        <f>IF(F71=HSDR!F5,HSDR!S5,IF(F71=F45,2,IF(F71=F32,3,IF(F71=F19,4,IF(F71=F6,5)))))</f>
        <v>2</v>
      </c>
      <c r="T5" s="317">
        <f>IF(G71=HSDR!G5,HSDR!T5,IF(G71=G45,2,IF(G71=G32,3,IF(G71=G19,4,IF(G71=G6,5)))))</f>
        <v>2</v>
      </c>
      <c r="U5" s="317">
        <f>IF(H71=HSDR!H5,HSDR!U5,IF(H71=H45,2,IF(H71=H32,3,IF(H71=H19,4,IF(H71=H6,5)))))</f>
        <v>2</v>
      </c>
      <c r="V5" s="317" t="str">
        <f>IF(I71=HSDR!I5,HSDR!V5,IF(I71=I45,2,IF(I71=I32,3,IF(I71=I19,4,IF(I71=I6,5)))))</f>
        <v>H</v>
      </c>
      <c r="W5" s="317" t="str">
        <f>IF(J71=HSDR!J5,HSDR!W5,IF(J71=J45,2,IF(J71=J32,3,IF(J71=J19,4,IF(J71=J6,5)))))</f>
        <v>H</v>
      </c>
      <c r="X5" s="308" t="str">
        <f>IF(K71=HSDR!K5,HSDR!X5,IF(K71=K45,2,IF(K71=K32,3,IF(K71=K19,4,IF(K71=K6,5)))))</f>
        <v>H</v>
      </c>
    </row>
    <row r="6" spans="1:24" x14ac:dyDescent="0.3">
      <c r="A6" s="98">
        <v>3</v>
      </c>
      <c r="B6" s="93">
        <f>(IF(Rules!$B$10=Rules!$D$10,
SUM(HSD!B35*Inittialize!$F$3,HSD!B4*Inittialize!$F$4,HSD!B5*Inittialize!$F$5,HSD!B6*Inittialize!$F$6,HSD!B7*Inittialize!$F$7,HSD!B8*Inittialize!$F$8,HSD!B9*Inittialize!$F$9,HSD!B10*Inittialize!$F$10,HSD!B11*Inittialize!$F$11,HSD!B12*Inittialize!$F$12),
SUM(HS!B35*Inittialize!$F$3,HS!B4*Inittialize!$F$4,HS!B5*Inittialize!$F$5,HS!B6*Inittialize!$F$6,HS!B7*Inittialize!$F$7,HS!B8*Inittialize!$F$8,HS!B9*Inittialize!$F$9,HS!B10*Inittialize!$F$10,HS!B11*Inittialize!$F$11,HS!B12*Inittialize!$F$12)
)+B19)</f>
        <v>-1.823723204973777</v>
      </c>
      <c r="C6" s="1">
        <f>(IF(Rules!$B$10=Rules!$D$10,
SUM(HSD!C35*Inittialize!$F$3,HSD!C4*Inittialize!$F$4,HSD!C5*Inittialize!$F$5,HSD!C6*Inittialize!$F$6,HSD!C7*Inittialize!$F$7,HSD!C8*Inittialize!$F$8,HSD!C9*Inittialize!$F$9,HSD!C10*Inittialize!$F$10,HSD!C11*Inittialize!$F$11,HSD!C12*Inittialize!$F$12),
SUM(HS!C35*Inittialize!$F$3,HS!C4*Inittialize!$F$4,HS!C5*Inittialize!$F$5,HS!C6*Inittialize!$F$6,HS!C7*Inittialize!$F$7,HS!C8*Inittialize!$F$8,HS!C9*Inittialize!$F$9,HS!C10*Inittialize!$F$10,HS!C11*Inittialize!$F$11,HS!C12*Inittialize!$F$12)
)+C19)</f>
        <v>-0.50261252198926254</v>
      </c>
      <c r="D6" s="1">
        <f>(IF(Rules!$B$10=Rules!$D$10,
SUM(HSD!D35*Inittialize!$F$3,HSD!D4*Inittialize!$F$4,HSD!D5*Inittialize!$F$5,HSD!D6*Inittialize!$F$6,HSD!D7*Inittialize!$F$7,HSD!D8*Inittialize!$F$8,HSD!D9*Inittialize!$F$9,HSD!D10*Inittialize!$F$10,HSD!D11*Inittialize!$F$11,HSD!D12*Inittialize!$F$12),
SUM(HS!D35*Inittialize!$F$3,HS!D4*Inittialize!$F$4,HS!D5*Inittialize!$F$5,HS!D6*Inittialize!$F$6,HS!D7*Inittialize!$F$7,HS!D8*Inittialize!$F$8,HS!D9*Inittialize!$F$9,HS!D10*Inittialize!$F$10,HS!D11*Inittialize!$F$11,HS!D12*Inittialize!$F$12)
)+D19)</f>
        <v>-0.34437929139448731</v>
      </c>
      <c r="E6" s="1">
        <f>(IF(Rules!$B$10=Rules!$D$10,
SUM(HSD!E35*Inittialize!$F$3,HSD!E4*Inittialize!$F$4,HSD!E5*Inittialize!$F$5,HSD!E6*Inittialize!$F$6,HSD!E7*Inittialize!$F$7,HSD!E8*Inittialize!$F$8,HSD!E9*Inittialize!$F$9,HSD!E10*Inittialize!$F$10,HSD!E11*Inittialize!$F$11,HSD!E12*Inittialize!$F$12),
SUM(HS!E35*Inittialize!$F$3,HS!E4*Inittialize!$F$4,HS!E5*Inittialize!$F$5,HS!E6*Inittialize!$F$6,HS!E7*Inittialize!$F$7,HS!E8*Inittialize!$F$8,HS!E9*Inittialize!$F$9,HS!E10*Inittialize!$F$10,HS!E11*Inittialize!$F$11,HS!E12*Inittialize!$F$12)
)+E19)</f>
        <v>-0.18130645354452685</v>
      </c>
      <c r="F6" s="1">
        <f>(IF(Rules!$B$10=Rules!$D$10,
SUM(HSD!F35*Inittialize!$F$3,HSD!F4*Inittialize!$F$4,HSD!F5*Inittialize!$F$5,HSD!F6*Inittialize!$F$6,HSD!F7*Inittialize!$F$7,HSD!F8*Inittialize!$F$8,HSD!F9*Inittialize!$F$9,HSD!F10*Inittialize!$F$10,HSD!F11*Inittialize!$F$11,HSD!F12*Inittialize!$F$12),
SUM(HS!F35*Inittialize!$F$3,HS!F4*Inittialize!$F$4,HS!F5*Inittialize!$F$5,HS!F6*Inittialize!$F$6,HS!F7*Inittialize!$F$7,HS!F8*Inittialize!$F$8,HS!F9*Inittialize!$F$9,HS!F10*Inittialize!$F$10,HS!F11*Inittialize!$F$11,HS!F12*Inittialize!$F$12)
)+F19)</f>
        <v>8.4978560698355243E-4</v>
      </c>
      <c r="G6" s="1">
        <f>(IF(Rules!$B$10=Rules!$D$10,
SUM(HSD!G35*Inittialize!$F$3,HSD!G4*Inittialize!$F$4,HSD!G5*Inittialize!$F$5,HSD!G6*Inittialize!$F$6,HSD!G7*Inittialize!$F$7,HSD!G8*Inittialize!$F$8,HSD!G9*Inittialize!$F$9,HSD!G10*Inittialize!$F$10,HSD!G11*Inittialize!$F$11,HSD!G12*Inittialize!$F$12),
SUM(HS!G35*Inittialize!$F$3,HS!G4*Inittialize!$F$4,HS!G5*Inittialize!$F$5,HS!G6*Inittialize!$F$6,HS!G7*Inittialize!$F$7,HS!G8*Inittialize!$F$8,HS!G9*Inittialize!$F$9,HS!G10*Inittialize!$F$10,HS!G11*Inittialize!$F$11,HS!G12*Inittialize!$F$12)
)+G19)</f>
        <v>0.12235651603279656</v>
      </c>
      <c r="H6" s="1">
        <f>(IF(Rules!$B$10=Rules!$D$10,
SUM(HSD!H35*Inittialize!$F$3,HSD!H4*Inittialize!$F$4,HSD!H5*Inittialize!$F$5,HSD!H6*Inittialize!$F$6,HSD!H7*Inittialize!$F$7,HSD!H8*Inittialize!$F$8,HSD!H9*Inittialize!$F$9,HSD!H10*Inittialize!$F$10,HSD!H11*Inittialize!$F$11,HSD!H12*Inittialize!$F$12),
SUM(HS!H35*Inittialize!$F$3,HS!H4*Inittialize!$F$4,HS!H5*Inittialize!$F$5,HS!H6*Inittialize!$F$6,HS!H7*Inittialize!$F$7,HS!H8*Inittialize!$F$8,HS!H9*Inittialize!$F$9,HS!H10*Inittialize!$F$10,HS!H11*Inittialize!$F$11,HS!H12*Inittialize!$F$12)
)+H19)</f>
        <v>-0.28718794270178327</v>
      </c>
      <c r="I6" s="1">
        <f>(IF(Rules!$B$10=Rules!$D$10,
SUM(HSD!I35*Inittialize!$F$3,HSD!I4*Inittialize!$F$4,HSD!I5*Inittialize!$F$5,HSD!I6*Inittialize!$F$6,HSD!I7*Inittialize!$F$7,HSD!I8*Inittialize!$F$8,HSD!I9*Inittialize!$F$9,HSD!I10*Inittialize!$F$10,HSD!I11*Inittialize!$F$11,HSD!I12*Inittialize!$F$12),
SUM(HS!I35*Inittialize!$F$3,HS!I4*Inittialize!$F$4,HS!I5*Inittialize!$F$5,HS!I6*Inittialize!$F$6,HS!I7*Inittialize!$F$7,HS!I8*Inittialize!$F$8,HS!I9*Inittialize!$F$9,HS!I10*Inittialize!$F$10,HS!I11*Inittialize!$F$11,HS!I12*Inittialize!$F$12)
)+I19)</f>
        <v>-0.65470940325100502</v>
      </c>
      <c r="J6" s="1">
        <f>(IF(Rules!$B$10=Rules!$D$10,
SUM(HSD!J35*Inittialize!$F$3,HSD!J4*Inittialize!$F$4,HSD!J5*Inittialize!$F$5,HSD!J6*Inittialize!$F$6,HSD!J7*Inittialize!$F$7,HSD!J8*Inittialize!$F$8,HSD!J9*Inittialize!$F$9,HSD!J10*Inittialize!$F$10,HSD!J11*Inittialize!$F$11,HSD!J12*Inittialize!$F$12),
SUM(HS!J35*Inittialize!$F$3,HS!J4*Inittialize!$F$4,HS!J5*Inittialize!$F$5,HS!J6*Inittialize!$F$6,HS!J7*Inittialize!$F$7,HS!J8*Inittialize!$F$8,HS!J9*Inittialize!$F$9,HS!J10*Inittialize!$F$10,HS!J11*Inittialize!$F$11,HS!J12*Inittialize!$F$12)
)+J19)</f>
        <v>-1.0753831140681218</v>
      </c>
      <c r="K6" s="9">
        <f>(IF(Rules!$B$10=Rules!$D$10,
SUM(HSD!K35*Inittialize!$F$3,HSD!K4*Inittialize!$F$4,HSD!K5*Inittialize!$F$5,HSD!K6*Inittialize!$F$6,HSD!K7*Inittialize!$F$7,HSD!K8*Inittialize!$F$8,HSD!K9*Inittialize!$F$9,HSD!K10*Inittialize!$F$10,HSD!K11*Inittialize!$F$11,HSD!K12*Inittialize!$F$12),
SUM(HS!K35*Inittialize!$F$3,HS!K4*Inittialize!$F$4,HS!K5*Inittialize!$F$5,HS!K6*Inittialize!$F$6,HS!K7*Inittialize!$F$7,HS!K8*Inittialize!$F$8,HS!K9*Inittialize!$F$9,HS!K10*Inittialize!$F$10,HS!K11*Inittialize!$F$11,HS!K12*Inittialize!$F$12)
)+K19)</f>
        <v>-1.5638990064129903</v>
      </c>
      <c r="N6" s="314">
        <v>4</v>
      </c>
      <c r="O6" s="58" t="str">
        <f>IF(B72=HSDR!B7,HSDR!O7,IF(B72=B46,2,IF(B72=B33,3,IF(B72=B20,4,IF(B72=B7,5)))))</f>
        <v>H</v>
      </c>
      <c r="P6" s="317" t="str">
        <f>IF(C72=HSDR!C7,HSDR!P7,IF(C72=C46,2,IF(C72=C33,3,IF(C72=C20,4,IF(C72=C7,5)))))</f>
        <v>H</v>
      </c>
      <c r="Q6" s="317" t="str">
        <f>IF(D72=HSDR!D7,HSDR!Q7,IF(D72=D46,2,IF(D72=D33,3,IF(D72=D20,4,IF(D72=D7,5)))))</f>
        <v>H</v>
      </c>
      <c r="R6" s="317" t="str">
        <f>IF(E72=HSDR!E7,HSDR!R7,IF(E72=E46,2,IF(E72=E33,3,IF(E72=E20,4,IF(E72=E7,5)))))</f>
        <v>H</v>
      </c>
      <c r="S6" s="317" t="str">
        <f>IF(F72=HSDR!F7,HSDR!S7,IF(F72=F46,2,IF(F72=F33,3,IF(F72=F20,4,IF(F72=F7,5)))))</f>
        <v>H</v>
      </c>
      <c r="T6" s="317" t="str">
        <f>IF(G72=HSDR!G7,HSDR!T7,IF(G72=G46,2,IF(G72=G33,3,IF(G72=G20,4,IF(G72=G7,5)))))</f>
        <v>H</v>
      </c>
      <c r="U6" s="317" t="str">
        <f>IF(H72=HSDR!H7,HSDR!U7,IF(H72=H46,2,IF(H72=H33,3,IF(H72=H20,4,IF(H72=H7,5)))))</f>
        <v>H</v>
      </c>
      <c r="V6" s="317" t="str">
        <f>IF(I72=HSDR!I7,HSDR!V7,IF(I72=I46,2,IF(I72=I33,3,IF(I72=I20,4,IF(I72=I7,5)))))</f>
        <v>H</v>
      </c>
      <c r="W6" s="317" t="str">
        <f>IF(J72=HSDR!J7,HSDR!W7,IF(J72=J46,2,IF(J72=J33,3,IF(J72=J20,4,IF(J72=J7,5)))))</f>
        <v>H</v>
      </c>
      <c r="X6" s="308" t="str">
        <f>IF(K72=HSDR!K7,HSDR!X7,IF(K72=K46,2,IF(K72=K33,3,IF(K72=K20,4,IF(K72=K7,5)))))</f>
        <v>H</v>
      </c>
    </row>
    <row r="7" spans="1:24" x14ac:dyDescent="0.3">
      <c r="A7" s="98">
        <v>4</v>
      </c>
      <c r="B7" s="93">
        <f>(IF(Rules!$B$10=Rules!$D$10,
SUM(HSD!B36*Inittialize!$F$3,HSD!B5*Inittialize!$F$4,HSD!B6*Inittialize!$F$5,HSD!B7*Inittialize!$F$6,HSD!B8*Inittialize!$F$7,HSD!B9*Inittialize!$F$8,HSD!B10*Inittialize!$F$9,HSD!B11*Inittialize!$F$10,HSD!B12*Inittialize!$F$11,HSD!B13*Inittialize!$F$12),
SUM(HS!B36*Inittialize!$F$3,HS!B5*Inittialize!$F$4,HS!B6*Inittialize!$F$5,HS!B7*Inittialize!$F$6,HS!B8*Inittialize!$F$7,HS!B9*Inittialize!$F$8,HS!B10*Inittialize!$F$9,HS!B11*Inittialize!$F$10,HS!B12*Inittialize!$F$11,HS!B13*Inittialize!$F$12)
)+B20)</f>
        <v>-1.9269265330843317</v>
      </c>
      <c r="C7" s="1">
        <f>(IF(Rules!$B$10=Rules!$D$10,
SUM(HSD!C36*Inittialize!$F$3,HSD!C5*Inittialize!$F$4,HSD!C6*Inittialize!$F$5,HSD!C7*Inittialize!$F$6,HSD!C8*Inittialize!$F$7,HSD!C9*Inittialize!$F$8,HSD!C10*Inittialize!$F$9,HSD!C11*Inittialize!$F$10,HSD!C12*Inittialize!$F$11,HSD!C13*Inittialize!$F$12),
SUM(HS!C36*Inittialize!$F$3,HS!C5*Inittialize!$F$4,HS!C6*Inittialize!$F$5,HS!C7*Inittialize!$F$6,HS!C8*Inittialize!$F$7,HS!C9*Inittialize!$F$8,HS!C10*Inittialize!$F$9,HS!C11*Inittialize!$F$10,HS!C12*Inittialize!$F$11,HS!C13*Inittialize!$F$12)
)+C20)</f>
        <v>-0.57456663809460695</v>
      </c>
      <c r="D7" s="1">
        <f>(IF(Rules!$B$10=Rules!$D$10,
SUM(HSD!D36*Inittialize!$F$3,HSD!D5*Inittialize!$F$4,HSD!D6*Inittialize!$F$5,HSD!D7*Inittialize!$F$6,HSD!D8*Inittialize!$F$7,HSD!D9*Inittialize!$F$8,HSD!D10*Inittialize!$F$9,HSD!D11*Inittialize!$F$10,HSD!D12*Inittialize!$F$11,HSD!D13*Inittialize!$F$12),
SUM(HS!D36*Inittialize!$F$3,HS!D5*Inittialize!$F$4,HS!D6*Inittialize!$F$5,HS!D7*Inittialize!$F$6,HS!D8*Inittialize!$F$7,HS!D9*Inittialize!$F$8,HS!D10*Inittialize!$F$9,HS!D11*Inittialize!$F$10,HS!D12*Inittialize!$F$11,HS!D13*Inittialize!$F$12)
)+D20)</f>
        <v>-0.41306657149872161</v>
      </c>
      <c r="E7" s="1">
        <f>(IF(Rules!$B$10=Rules!$D$10,
SUM(HSD!E36*Inittialize!$F$3,HSD!E5*Inittialize!$F$4,HSD!E6*Inittialize!$F$5,HSD!E7*Inittialize!$F$6,HSD!E8*Inittialize!$F$7,HSD!E9*Inittialize!$F$8,HSD!E10*Inittialize!$F$9,HSD!E11*Inittialize!$F$10,HSD!E12*Inittialize!$F$11,HSD!E13*Inittialize!$F$12),
SUM(HS!E36*Inittialize!$F$3,HS!E5*Inittialize!$F$4,HS!E6*Inittialize!$F$5,HS!E7*Inittialize!$F$6,HS!E8*Inittialize!$F$7,HS!E9*Inittialize!$F$8,HS!E10*Inittialize!$F$9,HS!E11*Inittialize!$F$10,HS!E12*Inittialize!$F$11,HS!E13*Inittialize!$F$12)
)+E20)</f>
        <v>-0.24683710053458463</v>
      </c>
      <c r="F7" s="1">
        <f>(IF(Rules!$B$10=Rules!$D$10,
SUM(HSD!F36*Inittialize!$F$3,HSD!F5*Inittialize!$F$4,HSD!F6*Inittialize!$F$5,HSD!F7*Inittialize!$F$6,HSD!F8*Inittialize!$F$7,HSD!F9*Inittialize!$F$8,HSD!F10*Inittialize!$F$9,HSD!F11*Inittialize!$F$10,HSD!F12*Inittialize!$F$11,HSD!F13*Inittialize!$F$12),
SUM(HS!F36*Inittialize!$F$3,HS!F5*Inittialize!$F$4,HS!F6*Inittialize!$F$5,HS!F7*Inittialize!$F$6,HS!F8*Inittialize!$F$7,HS!F9*Inittialize!$F$8,HS!F10*Inittialize!$F$9,HS!F11*Inittialize!$F$10,HS!F12*Inittialize!$F$11,HS!F13*Inittialize!$F$12)
)+F20)</f>
        <v>-6.1899632599632763E-2</v>
      </c>
      <c r="G7" s="1">
        <f>(IF(Rules!$B$10=Rules!$D$10,
SUM(HSD!G36*Inittialize!$F$3,HSD!G5*Inittialize!$F$4,HSD!G6*Inittialize!$F$5,HSD!G7*Inittialize!$F$6,HSD!G8*Inittialize!$F$7,HSD!G9*Inittialize!$F$8,HSD!G10*Inittialize!$F$9,HSD!G11*Inittialize!$F$10,HSD!G12*Inittialize!$F$11,HSD!G13*Inittialize!$F$12),
SUM(HS!G36*Inittialize!$F$3,HS!G5*Inittialize!$F$4,HS!G6*Inittialize!$F$5,HS!G7*Inittialize!$F$6,HS!G8*Inittialize!$F$7,HS!G9*Inittialize!$F$8,HS!G10*Inittialize!$F$9,HS!G11*Inittialize!$F$10,HS!G12*Inittialize!$F$11,HS!G13*Inittialize!$F$12)
)+G20)</f>
        <v>5.5652086404898715E-2</v>
      </c>
      <c r="H7" s="1">
        <f>(IF(Rules!$B$10=Rules!$D$10,
SUM(HSD!H36*Inittialize!$F$3,HSD!H5*Inittialize!$F$4,HSD!H6*Inittialize!$F$5,HSD!H7*Inittialize!$F$6,HSD!H8*Inittialize!$F$7,HSD!H9*Inittialize!$F$8,HSD!H10*Inittialize!$F$9,HSD!H11*Inittialize!$F$10,HSD!H12*Inittialize!$F$11,HSD!H13*Inittialize!$F$12),
SUM(HS!H36*Inittialize!$F$3,HS!H5*Inittialize!$F$4,HS!H6*Inittialize!$F$5,HS!H7*Inittialize!$F$6,HS!H8*Inittialize!$F$7,HS!H9*Inittialize!$F$8,HS!H10*Inittialize!$F$9,HS!H11*Inittialize!$F$10,HS!H12*Inittialize!$F$11,HS!H13*Inittialize!$F$12)
)+H20)</f>
        <v>-0.44139600529231848</v>
      </c>
      <c r="I7" s="1">
        <f>(IF(Rules!$B$10=Rules!$D$10,
SUM(HSD!I36*Inittialize!$F$3,HSD!I5*Inittialize!$F$4,HSD!I6*Inittialize!$F$5,HSD!I7*Inittialize!$F$6,HSD!I8*Inittialize!$F$7,HSD!I9*Inittialize!$F$8,HSD!I10*Inittialize!$F$9,HSD!I11*Inittialize!$F$10,HSD!I12*Inittialize!$F$11,HSD!I13*Inittialize!$F$12),
SUM(HS!I36*Inittialize!$F$3,HS!I5*Inittialize!$F$4,HS!I6*Inittialize!$F$5,HS!I7*Inittialize!$F$6,HS!I8*Inittialize!$F$7,HS!I9*Inittialize!$F$8,HS!I10*Inittialize!$F$9,HS!I11*Inittialize!$F$10,HS!I12*Inittialize!$F$11,HS!I13*Inittialize!$F$12)
)+I20)</f>
        <v>-0.7966707633010256</v>
      </c>
      <c r="J7" s="1">
        <f>(IF(Rules!$B$10=Rules!$D$10,
SUM(HSD!J36*Inittialize!$F$3,HSD!J5*Inittialize!$F$4,HSD!J6*Inittialize!$F$5,HSD!J7*Inittialize!$F$6,HSD!J8*Inittialize!$F$7,HSD!J9*Inittialize!$F$8,HSD!J10*Inittialize!$F$9,HSD!J11*Inittialize!$F$10,HSD!J12*Inittialize!$F$11,HSD!J13*Inittialize!$F$12),
SUM(HS!J36*Inittialize!$F$3,HS!J5*Inittialize!$F$4,HS!J6*Inittialize!$F$5,HS!J7*Inittialize!$F$6,HS!J8*Inittialize!$F$7,HS!J9*Inittialize!$F$8,HS!J10*Inittialize!$F$9,HS!J11*Inittialize!$F$10,HS!J12*Inittialize!$F$11,HS!J13*Inittialize!$F$12)
)+J20)</f>
        <v>-1.2033308957668276</v>
      </c>
      <c r="K7" s="9">
        <f>(IF(Rules!$B$10=Rules!$D$10,
SUM(HSD!K36*Inittialize!$F$3,HSD!K5*Inittialize!$F$4,HSD!K6*Inittialize!$F$5,HSD!K7*Inittialize!$F$6,HSD!K8*Inittialize!$F$7,HSD!K9*Inittialize!$F$8,HSD!K10*Inittialize!$F$9,HSD!K11*Inittialize!$F$10,HSD!K12*Inittialize!$F$11,HSD!K13*Inittialize!$F$12),
SUM(HS!K36*Inittialize!$F$3,HS!K5*Inittialize!$F$4,HS!K6*Inittialize!$F$5,HS!K7*Inittialize!$F$6,HS!K8*Inittialize!$F$7,HS!K9*Inittialize!$F$8,HS!K10*Inittialize!$F$9,HS!K11*Inittialize!$F$10,HS!K12*Inittialize!$F$11,HS!K13*Inittialize!$F$12)
)+K20)</f>
        <v>-1.6754993218175551</v>
      </c>
      <c r="N7" s="314">
        <v>5</v>
      </c>
      <c r="O7" s="58" t="str">
        <f>IF(B73=HSDR!B9,HSDR!O9,IF(B73=B47,2,IF(B73=B34,3,IF(B73=B21,4,IF(B73=B8,5)))))</f>
        <v>H</v>
      </c>
      <c r="P7" s="317" t="str">
        <f>IF(C73=HSDR!C9,HSDR!P9,IF(C73=C47,2,IF(C73=C34,3,IF(C73=C21,4,IF(C73=C8,5)))))</f>
        <v>D</v>
      </c>
      <c r="Q7" s="317" t="str">
        <f>IF(D73=HSDR!D9,HSDR!Q9,IF(D73=D47,2,IF(D73=D34,3,IF(D73=D21,4,IF(D73=D8,5)))))</f>
        <v>D</v>
      </c>
      <c r="R7" s="317" t="str">
        <f>IF(E73=HSDR!E9,HSDR!R9,IF(E73=E47,2,IF(E73=E34,3,IF(E73=E21,4,IF(E73=E8,5)))))</f>
        <v>D</v>
      </c>
      <c r="S7" s="317" t="str">
        <f>IF(F73=HSDR!F9,HSDR!S9,IF(F73=F47,2,IF(F73=F34,3,IF(F73=F21,4,IF(F73=F8,5)))))</f>
        <v>D</v>
      </c>
      <c r="T7" s="317" t="str">
        <f>IF(G73=HSDR!G9,HSDR!T9,IF(G73=G47,2,IF(G73=G34,3,IF(G73=G21,4,IF(G73=G8,5)))))</f>
        <v>D</v>
      </c>
      <c r="U7" s="317" t="str">
        <f>IF(H73=HSDR!H9,HSDR!U9,IF(H73=H47,2,IF(H73=H34,3,IF(H73=H21,4,IF(H73=H8,5)))))</f>
        <v>D</v>
      </c>
      <c r="V7" s="317" t="str">
        <f>IF(I73=HSDR!I9,HSDR!V9,IF(I73=I47,2,IF(I73=I34,3,IF(I73=I21,4,IF(I73=I8,5)))))</f>
        <v>D</v>
      </c>
      <c r="W7" s="317" t="str">
        <f>IF(J73=HSDR!J9,HSDR!W9,IF(J73=J47,2,IF(J73=J34,3,IF(J73=J21,4,IF(J73=J8,5)))))</f>
        <v>D</v>
      </c>
      <c r="X7" s="308" t="str">
        <f>IF(K73=HSDR!K9,HSDR!X9,IF(K73=K47,2,IF(K73=K34,3,IF(K73=K21,4,IF(K73=K8,5)))))</f>
        <v>H</v>
      </c>
    </row>
    <row r="8" spans="1:24" x14ac:dyDescent="0.3">
      <c r="A8" s="98">
        <v>5</v>
      </c>
      <c r="B8" s="93">
        <f>(IF(Rules!$B$10=Rules!$D$10,
SUM(HSD!B37*Inittialize!$F$3,HSD!B6*Inittialize!$F$4,HSD!B7*Inittialize!$F$5,HSD!B8*Inittialize!$F$6,HSD!B9*Inittialize!$F$7,HSD!B10*Inittialize!$F$8,HSD!B11*Inittialize!$F$9,HSD!B12*Inittialize!$F$10,HSD!B13*Inittialize!$F$11,HSD!B14*Inittialize!$F$12),
SUM(HS!B37*Inittialize!$F$3,HS!B6*Inittialize!$F$4,HS!B7*Inittialize!$F$5,HS!B8*Inittialize!$F$6,HS!B9*Inittialize!$F$7,HS!B10*Inittialize!$F$8,HS!B11*Inittialize!$F$9,HS!B12*Inittialize!$F$10,HS!B13*Inittialize!$F$11,HS!B14*Inittialize!$F$12)
)+B21)</f>
        <v>-2.031611510557096</v>
      </c>
      <c r="C8" s="1">
        <f>(IF(Rules!$B$10=Rules!$D$10,
SUM(HSD!C37*Inittialize!$F$3,HSD!C6*Inittialize!$F$4,HSD!C7*Inittialize!$F$5,HSD!C8*Inittialize!$F$6,HSD!C9*Inittialize!$F$7,HSD!C10*Inittialize!$F$8,HSD!C11*Inittialize!$F$9,HSD!C12*Inittialize!$F$10,HSD!C13*Inittialize!$F$11,HSD!C14*Inittialize!$F$12),
SUM(HS!C37*Inittialize!$F$3,HS!C6*Inittialize!$F$4,HS!C7*Inittialize!$F$5,HS!C8*Inittialize!$F$6,HS!C9*Inittialize!$F$7,HS!C10*Inittialize!$F$8,HS!C11*Inittialize!$F$9,HS!C12*Inittialize!$F$10,HS!C13*Inittialize!$F$11,HS!C14*Inittialize!$F$12)
)+C21)</f>
        <v>-0.64107783531873752</v>
      </c>
      <c r="D8" s="1">
        <f>(IF(Rules!$B$10=Rules!$D$10,
SUM(HSD!D37*Inittialize!$F$3,HSD!D6*Inittialize!$F$4,HSD!D7*Inittialize!$F$5,HSD!D8*Inittialize!$F$6,HSD!D9*Inittialize!$F$7,HSD!D10*Inittialize!$F$8,HSD!D11*Inittialize!$F$9,HSD!D12*Inittialize!$F$10,HSD!D13*Inittialize!$F$11,HSD!D14*Inittialize!$F$12),
SUM(HS!D37*Inittialize!$F$3,HS!D6*Inittialize!$F$4,HS!D7*Inittialize!$F$5,HS!D8*Inittialize!$F$6,HS!D9*Inittialize!$F$7,HS!D10*Inittialize!$F$8,HS!D11*Inittialize!$F$9,HS!D12*Inittialize!$F$10,HS!D13*Inittialize!$F$11,HS!D14*Inittialize!$F$12)
)+D21)</f>
        <v>-0.47655113630744916</v>
      </c>
      <c r="E8" s="1">
        <f>(IF(Rules!$B$10=Rules!$D$10,
SUM(HSD!E37*Inittialize!$F$3,HSD!E6*Inittialize!$F$4,HSD!E7*Inittialize!$F$5,HSD!E8*Inittialize!$F$6,HSD!E9*Inittialize!$F$7,HSD!E10*Inittialize!$F$8,HSD!E11*Inittialize!$F$9,HSD!E12*Inittialize!$F$10,HSD!E13*Inittialize!$F$11,HSD!E14*Inittialize!$F$12),
SUM(HS!E37*Inittialize!$F$3,HS!E6*Inittialize!$F$4,HS!E7*Inittialize!$F$5,HS!E8*Inittialize!$F$6,HS!E9*Inittialize!$F$7,HS!E10*Inittialize!$F$8,HS!E11*Inittialize!$F$9,HS!E12*Inittialize!$F$10,HS!E13*Inittialize!$F$11,HS!E14*Inittialize!$F$12)
)+E21)</f>
        <v>-0.30739732099847134</v>
      </c>
      <c r="F8" s="1">
        <f>(IF(Rules!$B$10=Rules!$D$10,
SUM(HSD!F37*Inittialize!$F$3,HSD!F6*Inittialize!$F$4,HSD!F7*Inittialize!$F$5,HSD!F8*Inittialize!$F$6,HSD!F9*Inittialize!$F$7,HSD!F10*Inittialize!$F$8,HSD!F11*Inittialize!$F$9,HSD!F12*Inittialize!$F$10,HSD!F13*Inittialize!$F$11,HSD!F14*Inittialize!$F$12),
SUM(HS!F37*Inittialize!$F$3,HS!F6*Inittialize!$F$4,HS!F7*Inittialize!$F$5,HS!F8*Inittialize!$F$6,HS!F9*Inittialize!$F$7,HS!F10*Inittialize!$F$8,HS!F11*Inittialize!$F$9,HS!F12*Inittialize!$F$10,HS!F13*Inittialize!$F$11,HS!F14*Inittialize!$F$12)
)+F21)</f>
        <v>-0.11989485195929898</v>
      </c>
      <c r="G8" s="1">
        <f>(IF(Rules!$B$10=Rules!$D$10,
SUM(HSD!G37*Inittialize!$F$3,HSD!G6*Inittialize!$F$4,HSD!G7*Inittialize!$F$5,HSD!G8*Inittialize!$F$6,HSD!G9*Inittialize!$F$7,HSD!G10*Inittialize!$F$8,HSD!G11*Inittialize!$F$9,HSD!G12*Inittialize!$F$10,HSD!G13*Inittialize!$F$11,HSD!G14*Inittialize!$F$12),
SUM(HS!G37*Inittialize!$F$3,HS!G6*Inittialize!$F$4,HS!G7*Inittialize!$F$5,HS!G8*Inittialize!$F$6,HS!G9*Inittialize!$F$7,HS!G10*Inittialize!$F$8,HS!G11*Inittialize!$F$9,HS!G12*Inittialize!$F$10,HS!G13*Inittialize!$F$11,HS!G14*Inittialize!$F$12)
)+G21)</f>
        <v>-5.9316891922011478E-3</v>
      </c>
      <c r="H8" s="1">
        <f>(IF(Rules!$B$10=Rules!$D$10,
SUM(HSD!H37*Inittialize!$F$3,HSD!H6*Inittialize!$F$4,HSD!H7*Inittialize!$F$5,HSD!H8*Inittialize!$F$6,HSD!H9*Inittialize!$F$7,HSD!H10*Inittialize!$F$8,HSD!H11*Inittialize!$F$9,HSD!H12*Inittialize!$F$10,HSD!H13*Inittialize!$F$11,HSD!H14*Inittialize!$F$12),
SUM(HS!H37*Inittialize!$F$3,HS!H6*Inittialize!$F$4,HS!H7*Inittialize!$F$5,HS!H8*Inittialize!$F$6,HS!H9*Inittialize!$F$7,HS!H10*Inittialize!$F$8,HS!H11*Inittialize!$F$9,HS!H12*Inittialize!$F$10,HS!H13*Inittialize!$F$11,HS!H14*Inittialize!$F$12)
)+H21)</f>
        <v>-0.59723720942074254</v>
      </c>
      <c r="I8" s="1">
        <f>(IF(Rules!$B$10=Rules!$D$10,
SUM(HSD!I37*Inittialize!$F$3,HSD!I6*Inittialize!$F$4,HSD!I7*Inittialize!$F$5,HSD!I8*Inittialize!$F$6,HSD!I9*Inittialize!$F$7,HSD!I10*Inittialize!$F$8,HSD!I11*Inittialize!$F$9,HSD!I12*Inittialize!$F$10,HSD!I13*Inittialize!$F$11,HSD!I14*Inittialize!$F$12),
SUM(HS!I37*Inittialize!$F$3,HS!I6*Inittialize!$F$4,HS!I7*Inittialize!$F$5,HS!I8*Inittialize!$F$6,HS!I9*Inittialize!$F$7,HS!I10*Inittialize!$F$8,HS!I11*Inittialize!$F$9,HS!I12*Inittialize!$F$10,HS!I13*Inittialize!$F$11,HS!I14*Inittialize!$F$12)
)+I21)</f>
        <v>-0.94046651951592608</v>
      </c>
      <c r="J8" s="1">
        <f>(IF(Rules!$B$10=Rules!$D$10,
SUM(HSD!J37*Inittialize!$F$3,HSD!J6*Inittialize!$F$4,HSD!J7*Inittialize!$F$5,HSD!J8*Inittialize!$F$6,HSD!J9*Inittialize!$F$7,HSD!J10*Inittialize!$F$8,HSD!J11*Inittialize!$F$9,HSD!J12*Inittialize!$F$10,HSD!J13*Inittialize!$F$11,HSD!J14*Inittialize!$F$12),
SUM(HS!J37*Inittialize!$F$3,HS!J6*Inittialize!$F$4,HS!J7*Inittialize!$F$5,HS!J8*Inittialize!$F$6,HS!J9*Inittialize!$F$7,HS!J10*Inittialize!$F$8,HS!J11*Inittialize!$F$9,HS!J12*Inittialize!$F$10,HS!J13*Inittialize!$F$11,HS!J14*Inittialize!$F$12)
)+J21)</f>
        <v>-1.3330752667897956</v>
      </c>
      <c r="K8" s="9">
        <f>(IF(Rules!$B$10=Rules!$D$10,
SUM(HSD!K37*Inittialize!$F$3,HSD!K6*Inittialize!$F$4,HSD!K7*Inittialize!$F$5,HSD!K8*Inittialize!$F$6,HSD!K9*Inittialize!$F$7,HSD!K10*Inittialize!$F$8,HSD!K11*Inittialize!$F$9,HSD!K12*Inittialize!$F$10,HSD!K13*Inittialize!$F$11,HSD!K14*Inittialize!$F$12),
SUM(HS!K37*Inittialize!$F$3,HS!K6*Inittialize!$F$4,HS!K7*Inittialize!$F$5,HS!K8*Inittialize!$F$6,HS!K9*Inittialize!$F$7,HS!K10*Inittialize!$F$8,HS!K11*Inittialize!$F$9,HS!K12*Inittialize!$F$10,HS!K13*Inittialize!$F$11,HS!K14*Inittialize!$F$12)
)+K21)</f>
        <v>-1.7887172629044894</v>
      </c>
      <c r="N8" s="314">
        <v>6</v>
      </c>
      <c r="O8" s="58" t="str">
        <f>IF(B74=HSDR!B11,HSDR!O11,IF(B74=B48,2,IF(B74=B35,3,IF(B74=B22,4,IF(B74=B9,5)))))</f>
        <v>H</v>
      </c>
      <c r="P8" s="317" t="str">
        <f>IF(C74=HSDR!C11,HSDR!P11,IF(C74=C48,2,IF(C74=C35,3,IF(C74=C22,4,IF(C74=C9,5)))))</f>
        <v>H</v>
      </c>
      <c r="Q8" s="317">
        <f>IF(D74=HSDR!D11,HSDR!Q11,IF(D74=D48,2,IF(D74=D35,3,IF(D74=D22,4,IF(D74=D9,5)))))</f>
        <v>2</v>
      </c>
      <c r="R8" s="317">
        <f>IF(E74=HSDR!E11,HSDR!R11,IF(E74=E48,2,IF(E74=E35,3,IF(E74=E22,4,IF(E74=E9,5)))))</f>
        <v>2</v>
      </c>
      <c r="S8" s="317">
        <f>IF(F74=HSDR!F11,HSDR!S11,IF(F74=F48,2,IF(F74=F35,3,IF(F74=F22,4,IF(F74=F9,5)))))</f>
        <v>2</v>
      </c>
      <c r="T8" s="317">
        <f>IF(G74=HSDR!G11,HSDR!T11,IF(G74=G48,2,IF(G74=G35,3,IF(G74=G22,4,IF(G74=G9,5)))))</f>
        <v>2</v>
      </c>
      <c r="U8" s="317" t="str">
        <f>IF(H74=HSDR!H11,HSDR!U11,IF(H74=H48,2,IF(H74=H35,3,IF(H74=H22,4,IF(H74=H9,5)))))</f>
        <v>H</v>
      </c>
      <c r="V8" s="317" t="str">
        <f>IF(I74=HSDR!I11,HSDR!V11,IF(I74=I48,2,IF(I74=I35,3,IF(I74=I22,4,IF(I74=I9,5)))))</f>
        <v>H</v>
      </c>
      <c r="W8" s="317" t="str">
        <f>IF(J74=HSDR!J11,HSDR!W11,IF(J74=J48,2,IF(J74=J35,3,IF(J74=J22,4,IF(J74=J9,5)))))</f>
        <v>H</v>
      </c>
      <c r="X8" s="308" t="str">
        <f>IF(K74=HSDR!K11,HSDR!X11,IF(K74=K48,2,IF(K74=K35,3,IF(K74=K22,4,IF(K74=K9,5)))))</f>
        <v>H</v>
      </c>
    </row>
    <row r="9" spans="1:24" x14ac:dyDescent="0.3">
      <c r="A9" s="98">
        <v>6</v>
      </c>
      <c r="B9" s="93">
        <f>(IF(Rules!$B$10=Rules!$D$10,
SUM(HSD!B38*Inittialize!$F$3,HSD!B7*Inittialize!$F$4,HSD!B8*Inittialize!$F$5,HSD!B9*Inittialize!$F$6,HSD!B10*Inittialize!$F$7,HSD!B11*Inittialize!$F$8,HSD!B12*Inittialize!$F$9,HSD!B13*Inittialize!$F$10,HSD!B14*Inittialize!$F$11,HSD!B15*Inittialize!$F$12),
SUM(HS!B38*Inittialize!$F$3,HS!B7*Inittialize!$F$4,HS!B8*Inittialize!$F$5,HS!B9*Inittialize!$F$6,HS!B10*Inittialize!$F$7,HS!B11*Inittialize!$F$8,HS!B12*Inittialize!$F$9,HS!B13*Inittialize!$F$10,HS!B14*Inittialize!$F$11,HS!B15*Inittialize!$F$12)
)+B22)</f>
        <v>-2.0984345173550545</v>
      </c>
      <c r="C9" s="1">
        <f>(IF(Rules!$B$10=Rules!$D$10,
SUM(HSD!C38*Inittialize!$F$3,HSD!C7*Inittialize!$F$4,HSD!C8*Inittialize!$F$5,HSD!C9*Inittialize!$F$6,HSD!C10*Inittialize!$F$7,HSD!C11*Inittialize!$F$8,HSD!C12*Inittialize!$F$9,HSD!C13*Inittialize!$F$10,HSD!C14*Inittialize!$F$11,HSD!C15*Inittialize!$F$12),
SUM(HS!C38*Inittialize!$F$3,HS!C7*Inittialize!$F$4,HS!C8*Inittialize!$F$5,HS!C9*Inittialize!$F$6,HS!C10*Inittialize!$F$7,HS!C11*Inittialize!$F$8,HS!C12*Inittialize!$F$9,HS!C13*Inittialize!$F$10,HS!C14*Inittialize!$F$11,HS!C15*Inittialize!$F$12)
)+C22)</f>
        <v>-0.70379558730009983</v>
      </c>
      <c r="D9" s="1">
        <f>(IF(Rules!$B$10=Rules!$D$10,
SUM(HSD!D38*Inittialize!$F$3,HSD!D7*Inittialize!$F$4,HSD!D8*Inittialize!$F$5,HSD!D9*Inittialize!$F$6,HSD!D10*Inittialize!$F$7,HSD!D11*Inittialize!$F$8,HSD!D12*Inittialize!$F$9,HSD!D13*Inittialize!$F$10,HSD!D14*Inittialize!$F$11,HSD!D15*Inittialize!$F$12),
SUM(HS!D38*Inittialize!$F$3,HS!D7*Inittialize!$F$4,HS!D8*Inittialize!$F$5,HS!D9*Inittialize!$F$6,HS!D10*Inittialize!$F$7,HS!D11*Inittialize!$F$8,HS!D12*Inittialize!$F$9,HS!D13*Inittialize!$F$10,HS!D14*Inittialize!$F$11,HS!D15*Inittialize!$F$12)
)+D22)</f>
        <v>-0.53645539004304155</v>
      </c>
      <c r="E9" s="1">
        <f>(IF(Rules!$B$10=Rules!$D$10,
SUM(HSD!E38*Inittialize!$F$3,HSD!E7*Inittialize!$F$4,HSD!E8*Inittialize!$F$5,HSD!E9*Inittialize!$F$6,HSD!E10*Inittialize!$F$7,HSD!E11*Inittialize!$F$8,HSD!E12*Inittialize!$F$9,HSD!E13*Inittialize!$F$10,HSD!E14*Inittialize!$F$11,HSD!E15*Inittialize!$F$12),
SUM(HS!E38*Inittialize!$F$3,HS!E7*Inittialize!$F$4,HS!E8*Inittialize!$F$5,HS!E9*Inittialize!$F$6,HS!E10*Inittialize!$F$7,HS!E11*Inittialize!$F$8,HS!E12*Inittialize!$F$9,HS!E13*Inittialize!$F$10,HS!E14*Inittialize!$F$11,HS!E15*Inittialize!$F$12)
)+E22)</f>
        <v>-0.36458570963193665</v>
      </c>
      <c r="F9" s="1">
        <f>(IF(Rules!$B$10=Rules!$D$10,
SUM(HSD!F38*Inittialize!$F$3,HSD!F7*Inittialize!$F$4,HSD!F8*Inittialize!$F$5,HSD!F9*Inittialize!$F$6,HSD!F10*Inittialize!$F$7,HSD!F11*Inittialize!$F$8,HSD!F12*Inittialize!$F$9,HSD!F13*Inittialize!$F$10,HSD!F14*Inittialize!$F$11,HSD!F15*Inittialize!$F$12),
SUM(HS!F38*Inittialize!$F$3,HS!F7*Inittialize!$F$4,HS!F8*Inittialize!$F$5,HS!F9*Inittialize!$F$6,HS!F10*Inittialize!$F$7,HS!F11*Inittialize!$F$8,HS!F12*Inittialize!$F$9,HS!F13*Inittialize!$F$10,HS!F14*Inittialize!$F$11,HS!F15*Inittialize!$F$12)
)+F22)</f>
        <v>-0.17457986665051178</v>
      </c>
      <c r="G9" s="1">
        <f>(IF(Rules!$B$10=Rules!$D$10,
SUM(HSD!G38*Inittialize!$F$3,HSD!G7*Inittialize!$F$4,HSD!G8*Inittialize!$F$5,HSD!G9*Inittialize!$F$6,HSD!G10*Inittialize!$F$7,HSD!G11*Inittialize!$F$8,HSD!G12*Inittialize!$F$9,HSD!G13*Inittialize!$F$10,HSD!G14*Inittialize!$F$11,HSD!G15*Inittialize!$F$12),
SUM(HS!G38*Inittialize!$F$3,HS!G7*Inittialize!$F$4,HS!G8*Inittialize!$F$5,HS!G9*Inittialize!$F$6,HS!G10*Inittialize!$F$7,HS!G11*Inittialize!$F$8,HS!G12*Inittialize!$F$9,HS!G13*Inittialize!$F$10,HS!G14*Inittialize!$F$11,HS!G15*Inittialize!$F$12)
)+G22)</f>
        <v>-6.5029177649371731E-2</v>
      </c>
      <c r="H9" s="1">
        <f>(IF(Rules!$B$10=Rules!$D$10,
SUM(HSD!H38*Inittialize!$F$3,HSD!H7*Inittialize!$F$4,HSD!H8*Inittialize!$F$5,HSD!H9*Inittialize!$F$6,HSD!H10*Inittialize!$F$7,HSD!H11*Inittialize!$F$8,HSD!H12*Inittialize!$F$9,HSD!H13*Inittialize!$F$10,HSD!H14*Inittialize!$F$11,HSD!H15*Inittialize!$F$12),
SUM(HS!H38*Inittialize!$F$3,HS!H7*Inittialize!$F$4,HS!H8*Inittialize!$F$5,HS!H9*Inittialize!$F$6,HS!H10*Inittialize!$F$7,HS!H11*Inittialize!$F$8,HS!H12*Inittialize!$F$9,HS!H13*Inittialize!$F$10,HS!H14*Inittialize!$F$11,HS!H15*Inittialize!$F$12)
)+H22)</f>
        <v>-0.75966353618349736</v>
      </c>
      <c r="I9" s="1">
        <f>(IF(Rules!$B$10=Rules!$D$10,
SUM(HSD!I38*Inittialize!$F$3,HSD!I7*Inittialize!$F$4,HSD!I8*Inittialize!$F$5,HSD!I9*Inittialize!$F$6,HSD!I10*Inittialize!$F$7,HSD!I11*Inittialize!$F$8,HSD!I12*Inittialize!$F$9,HSD!I13*Inittialize!$F$10,HSD!I14*Inittialize!$F$11,HSD!I15*Inittialize!$F$12),
SUM(HS!I38*Inittialize!$F$3,HS!I7*Inittialize!$F$4,HS!I8*Inittialize!$F$5,HS!I9*Inittialize!$F$6,HS!I10*Inittialize!$F$7,HS!I11*Inittialize!$F$8,HS!I12*Inittialize!$F$9,HS!I13*Inittialize!$F$10,HS!I14*Inittialize!$F$11,HS!I15*Inittialize!$F$12)
)+I22)</f>
        <v>-1.0862094066039238</v>
      </c>
      <c r="J9" s="1">
        <f>(IF(Rules!$B$10=Rules!$D$10,
SUM(HSD!J38*Inittialize!$F$3,HSD!J7*Inittialize!$F$4,HSD!J8*Inittialize!$F$5,HSD!J9*Inittialize!$F$6,HSD!J10*Inittialize!$F$7,HSD!J11*Inittialize!$F$8,HSD!J12*Inittialize!$F$9,HSD!J13*Inittialize!$F$10,HSD!J14*Inittialize!$F$11,HSD!J15*Inittialize!$F$12),
SUM(HS!J38*Inittialize!$F$3,HS!J7*Inittialize!$F$4,HS!J8*Inittialize!$F$5,HS!J9*Inittialize!$F$6,HS!J10*Inittialize!$F$7,HS!J11*Inittialize!$F$8,HS!J12*Inittialize!$F$9,HS!J13*Inittialize!$F$10,HS!J14*Inittialize!$F$11,HS!J15*Inittialize!$F$12)
)+J22)</f>
        <v>-1.4632035009886302</v>
      </c>
      <c r="K9" s="9">
        <f>(IF(Rules!$B$10=Rules!$D$10,
SUM(HSD!K38*Inittialize!$F$3,HSD!K7*Inittialize!$F$4,HSD!K8*Inittialize!$F$5,HSD!K9*Inittialize!$F$6,HSD!K10*Inittialize!$F$7,HSD!K11*Inittialize!$F$8,HSD!K12*Inittialize!$F$9,HSD!K13*Inittialize!$F$10,HSD!K14*Inittialize!$F$11,HSD!K15*Inittialize!$F$12),
SUM(HS!K38*Inittialize!$F$3,HS!K7*Inittialize!$F$4,HS!K8*Inittialize!$F$5,HS!K9*Inittialize!$F$6,HS!K10*Inittialize!$F$7,HS!K11*Inittialize!$F$8,HS!K12*Inittialize!$F$9,HS!K13*Inittialize!$F$10,HS!K14*Inittialize!$F$11,HS!K15*Inittialize!$F$12)
)+K22)</f>
        <v>-1.9025383114644772</v>
      </c>
      <c r="N9" s="314">
        <v>7</v>
      </c>
      <c r="O9" s="58" t="str">
        <f>IF(B75=HSDR!B13,HSDR!O13,IF(B75=B49,2,IF(B75=B36,3,IF(B75=B23,4,IF(B75=B10,5)))))</f>
        <v>H</v>
      </c>
      <c r="P9" s="317">
        <f>IF(C75=HSDR!C13,HSDR!P13,IF(C75=C49,2,IF(C75=C36,3,IF(C75=C23,4,IF(C75=C10,5)))))</f>
        <v>2</v>
      </c>
      <c r="Q9" s="317">
        <f>IF(D75=HSDR!D13,HSDR!Q13,IF(D75=D49,2,IF(D75=D36,3,IF(D75=D23,4,IF(D75=D10,5)))))</f>
        <v>2</v>
      </c>
      <c r="R9" s="317">
        <f>IF(E75=HSDR!E13,HSDR!R13,IF(E75=E49,2,IF(E75=E36,3,IF(E75=E23,4,IF(E75=E10,5)))))</f>
        <v>2</v>
      </c>
      <c r="S9" s="317">
        <f>IF(F75=HSDR!F13,HSDR!S13,IF(F75=F49,2,IF(F75=F36,3,IF(F75=F23,4,IF(F75=F10,5)))))</f>
        <v>2</v>
      </c>
      <c r="T9" s="317">
        <f>IF(G75=HSDR!G13,HSDR!T13,IF(G75=G49,2,IF(G75=G36,3,IF(G75=G23,4,IF(G75=G10,5)))))</f>
        <v>2</v>
      </c>
      <c r="U9" s="317">
        <f>IF(H75=HSDR!H13,HSDR!U13,IF(H75=H49,2,IF(H75=H36,3,IF(H75=H23,4,IF(H75=H10,5)))))</f>
        <v>2</v>
      </c>
      <c r="V9" s="317" t="str">
        <f>IF(I75=HSDR!I13,HSDR!V13,IF(I75=I49,2,IF(I75=I36,3,IF(I75=I23,4,IF(I75=I10,5)))))</f>
        <v>H</v>
      </c>
      <c r="W9" s="317" t="str">
        <f>IF(J75=HSDR!J13,HSDR!W13,IF(J75=J49,2,IF(J75=J36,3,IF(J75=J23,4,IF(J75=J10,5)))))</f>
        <v>H</v>
      </c>
      <c r="X9" s="308" t="str">
        <f>IF(K75=HSDR!K13,HSDR!X13,IF(K75=K49,2,IF(K75=K36,3,IF(K75=K23,4,IF(K75=K10,5)))))</f>
        <v>H</v>
      </c>
    </row>
    <row r="10" spans="1:24" x14ac:dyDescent="0.3">
      <c r="A10" s="98">
        <v>7</v>
      </c>
      <c r="B10" s="93">
        <f>(IF(Rules!$B$10=Rules!$D$10,
SUM(HSD!B39*Inittialize!$F$3,HSD!B8*Inittialize!$F$4,HSD!B9*Inittialize!$F$5,HSD!B10*Inittialize!$F$6,HSD!B11*Inittialize!$F$7,HSD!B12*Inittialize!$F$8,HSD!B13*Inittialize!$F$9,HSD!B14*Inittialize!$F$10,HSD!B15*Inittialize!$F$11,HSD!B16*Inittialize!$F$12),
SUM(HS!B39*Inittialize!$F$3,HS!B8*Inittialize!$F$4,HS!B9*Inittialize!$F$5,HS!B10*Inittialize!$F$6,HS!B11*Inittialize!$F$7,HS!B12*Inittialize!$F$8,HS!B13*Inittialize!$F$9,HS!B14*Inittialize!$F$10,HS!B15*Inittialize!$F$11,HS!B16*Inittialize!$F$12)
)+B23)</f>
        <v>-1.998551918628455</v>
      </c>
      <c r="C10" s="1">
        <f>(IF(Rules!$B$10=Rules!$D$10,
SUM(HSD!C39*Inittialize!$F$3,HSD!C8*Inittialize!$F$4,HSD!C9*Inittialize!$F$5,HSD!C10*Inittialize!$F$6,HSD!C11*Inittialize!$F$7,HSD!C12*Inittialize!$F$8,HSD!C13*Inittialize!$F$9,HSD!C14*Inittialize!$F$10,HSD!C15*Inittialize!$F$11,HSD!C16*Inittialize!$F$12),
SUM(HS!C39*Inittialize!$F$3,HS!C8*Inittialize!$F$4,HS!C9*Inittialize!$F$5,HS!C10*Inittialize!$F$6,HS!C11*Inittialize!$F$7,HS!C12*Inittialize!$F$8,HS!C13*Inittialize!$F$9,HS!C14*Inittialize!$F$10,HS!C15*Inittialize!$F$11,HS!C16*Inittialize!$F$12)
)+C23)</f>
        <v>-0.54591713933308172</v>
      </c>
      <c r="D10" s="1">
        <f>(IF(Rules!$B$10=Rules!$D$10,
SUM(HSD!D39*Inittialize!$F$3,HSD!D8*Inittialize!$F$4,HSD!D9*Inittialize!$F$5,HSD!D10*Inittialize!$F$6,HSD!D11*Inittialize!$F$7,HSD!D12*Inittialize!$F$8,HSD!D13*Inittialize!$F$9,HSD!D14*Inittialize!$F$10,HSD!D15*Inittialize!$F$11,HSD!D16*Inittialize!$F$12),
SUM(HS!D39*Inittialize!$F$3,HS!D8*Inittialize!$F$4,HS!D9*Inittialize!$F$5,HS!D10*Inittialize!$F$6,HS!D11*Inittialize!$F$7,HS!D12*Inittialize!$F$8,HS!D13*Inittialize!$F$9,HS!D14*Inittialize!$F$10,HS!D15*Inittialize!$F$11,HS!D16*Inittialize!$F$12)
)+D23)</f>
        <v>-0.38291490952231766</v>
      </c>
      <c r="E10" s="1">
        <f>(IF(Rules!$B$10=Rules!$D$10,
SUM(HSD!E39*Inittialize!$F$3,HSD!E8*Inittialize!$F$4,HSD!E9*Inittialize!$F$5,HSD!E10*Inittialize!$F$6,HSD!E11*Inittialize!$F$7,HSD!E12*Inittialize!$F$8,HSD!E13*Inittialize!$F$9,HSD!E14*Inittialize!$F$10,HSD!E15*Inittialize!$F$11,HSD!E16*Inittialize!$F$12),
SUM(HS!E39*Inittialize!$F$3,HS!E8*Inittialize!$F$4,HS!E9*Inittialize!$F$5,HS!E10*Inittialize!$F$6,HS!E11*Inittialize!$F$7,HS!E12*Inittialize!$F$8,HS!E13*Inittialize!$F$9,HS!E14*Inittialize!$F$10,HS!E15*Inittialize!$F$11,HS!E16*Inittialize!$F$12)
)+E23)</f>
        <v>-0.21510897002170945</v>
      </c>
      <c r="F10" s="1">
        <f>(IF(Rules!$B$10=Rules!$D$10,
SUM(HSD!F39*Inittialize!$F$3,HSD!F8*Inittialize!$F$4,HSD!F9*Inittialize!$F$5,HSD!F10*Inittialize!$F$6,HSD!F11*Inittialize!$F$7,HSD!F12*Inittialize!$F$8,HSD!F13*Inittialize!$F$9,HSD!F14*Inittialize!$F$10,HSD!F15*Inittialize!$F$11,HSD!F16*Inittialize!$F$12),
SUM(HS!F39*Inittialize!$F$3,HS!F8*Inittialize!$F$4,HS!F9*Inittialize!$F$5,HS!F10*Inittialize!$F$6,HS!F11*Inittialize!$F$7,HS!F12*Inittialize!$F$8,HS!F13*Inittialize!$F$9,HS!F14*Inittialize!$F$10,HS!F15*Inittialize!$F$11,HS!F16*Inittialize!$F$12)
)+F23)</f>
        <v>-3.6356804514705292E-2</v>
      </c>
      <c r="G10" s="1">
        <f>(IF(Rules!$B$10=Rules!$D$10,
SUM(HSD!G39*Inittialize!$F$3,HSD!G8*Inittialize!$F$4,HSD!G9*Inittialize!$F$5,HSD!G10*Inittialize!$F$6,HSD!G11*Inittialize!$F$7,HSD!G12*Inittialize!$F$8,HSD!G13*Inittialize!$F$9,HSD!G14*Inittialize!$F$10,HSD!G15*Inittialize!$F$11,HSD!G16*Inittialize!$F$12),
SUM(HS!G39*Inittialize!$F$3,HS!G8*Inittialize!$F$4,HS!G9*Inittialize!$F$5,HS!G10*Inittialize!$F$6,HS!G11*Inittialize!$F$7,HS!G12*Inittialize!$F$8,HS!G13*Inittialize!$F$9,HS!G14*Inittialize!$F$10,HS!G15*Inittialize!$F$11,HS!G16*Inittialize!$F$12)
)+G23)</f>
        <v>0.14592671176930411</v>
      </c>
      <c r="H10" s="1">
        <f>(IF(Rules!$B$10=Rules!$D$10,
SUM(HSD!H39*Inittialize!$F$3,HSD!H8*Inittialize!$F$4,HSD!H9*Inittialize!$F$5,HSD!H10*Inittialize!$F$6,HSD!H11*Inittialize!$F$7,HSD!H12*Inittialize!$F$8,HSD!H13*Inittialize!$F$9,HSD!H14*Inittialize!$F$10,HSD!H15*Inittialize!$F$11,HSD!H16*Inittialize!$F$12),
SUM(HS!H39*Inittialize!$F$3,HS!H8*Inittialize!$F$4,HS!H9*Inittialize!$F$5,HS!H10*Inittialize!$F$6,HS!H11*Inittialize!$F$7,HS!H12*Inittialize!$F$8,HS!H13*Inittialize!$F$9,HS!H14*Inittialize!$F$10,HS!H15*Inittialize!$F$11,HS!H16*Inittialize!$F$12)
)+H23)</f>
        <v>-0.34403899790213899</v>
      </c>
      <c r="I10" s="1">
        <f>(IF(Rules!$B$10=Rules!$D$10,
SUM(HSD!I39*Inittialize!$F$3,HSD!I8*Inittialize!$F$4,HSD!I9*Inittialize!$F$5,HSD!I10*Inittialize!$F$6,HSD!I11*Inittialize!$F$7,HSD!I12*Inittialize!$F$8,HSD!I13*Inittialize!$F$9,HSD!I14*Inittialize!$F$10,HSD!I15*Inittialize!$F$11,HSD!I16*Inittialize!$F$12),
SUM(HS!I39*Inittialize!$F$3,HS!I8*Inittialize!$F$4,HS!I9*Inittialize!$F$5,HS!I10*Inittialize!$F$6,HS!I11*Inittialize!$F$7,HS!I12*Inittialize!$F$8,HS!I13*Inittialize!$F$9,HS!I14*Inittialize!$F$10,HS!I15*Inittialize!$F$11,HS!I16*Inittialize!$F$12)
)+I23)</f>
        <v>-1.0530238436217485</v>
      </c>
      <c r="J10" s="1">
        <f>(IF(Rules!$B$10=Rules!$D$10,
SUM(HSD!J39*Inittialize!$F$3,HSD!J8*Inittialize!$F$4,HSD!J9*Inittialize!$F$5,HSD!J10*Inittialize!$F$6,HSD!J11*Inittialize!$F$7,HSD!J12*Inittialize!$F$8,HSD!J13*Inittialize!$F$9,HSD!J14*Inittialize!$F$10,HSD!J15*Inittialize!$F$11,HSD!J16*Inittialize!$F$12),
SUM(HS!J39*Inittialize!$F$3,HS!J8*Inittialize!$F$4,HS!J9*Inittialize!$F$5,HS!J10*Inittialize!$F$6,HS!J11*Inittialize!$F$7,HS!J12*Inittialize!$F$8,HS!J13*Inittialize!$F$9,HS!J14*Inittialize!$F$10,HS!J15*Inittialize!$F$11,HS!J16*Inittialize!$F$12)
)+J23)</f>
        <v>-1.4268272024343838</v>
      </c>
      <c r="K10" s="9">
        <f>(IF(Rules!$B$10=Rules!$D$10,
SUM(HSD!K39*Inittialize!$F$3,HSD!K8*Inittialize!$F$4,HSD!K9*Inittialize!$F$5,HSD!K10*Inittialize!$F$6,HSD!K11*Inittialize!$F$7,HSD!K12*Inittialize!$F$8,HSD!K13*Inittialize!$F$9,HSD!K14*Inittialize!$F$10,HSD!K15*Inittialize!$F$11,HSD!K16*Inittialize!$F$12),
SUM(HS!K39*Inittialize!$F$3,HS!K8*Inittialize!$F$4,HS!K9*Inittialize!$F$5,HS!K10*Inittialize!$F$6,HS!K11*Inittialize!$F$7,HS!K12*Inittialize!$F$8,HS!K13*Inittialize!$F$9,HS!K14*Inittialize!$F$10,HS!K15*Inittialize!$F$11,HS!K16*Inittialize!$F$12)
)+K23)</f>
        <v>-1.8253894960697337</v>
      </c>
      <c r="N10" s="314">
        <v>8</v>
      </c>
      <c r="O10" s="58" t="str">
        <f>IF(B76=HSDR!B15,HSDR!O15,IF(B76=B50,2,IF(B76=B37,3,IF(B76=B24,4,IF(B76=B11,5)))))</f>
        <v>S</v>
      </c>
      <c r="P10" s="317">
        <f>IF(C76=HSDR!C15,HSDR!P15,IF(C76=C50,2,IF(C76=C37,3,IF(C76=C24,4,IF(C76=C11,5)))))</f>
        <v>2</v>
      </c>
      <c r="Q10" s="317">
        <f>IF(D76=HSDR!D15,HSDR!Q15,IF(D76=D50,2,IF(D76=D37,3,IF(D76=D24,4,IF(D76=D11,5)))))</f>
        <v>2</v>
      </c>
      <c r="R10" s="317">
        <f>IF(E76=HSDR!E15,HSDR!R15,IF(E76=E50,2,IF(E76=E37,3,IF(E76=E24,4,IF(E76=E11,5)))))</f>
        <v>2</v>
      </c>
      <c r="S10" s="317">
        <f>IF(F76=HSDR!F15,HSDR!S15,IF(F76=F50,2,IF(F76=F37,3,IF(F76=F24,4,IF(F76=F11,5)))))</f>
        <v>2</v>
      </c>
      <c r="T10" s="317">
        <f>IF(G76=HSDR!G15,HSDR!T15,IF(G76=G50,2,IF(G76=G37,3,IF(G76=G24,4,IF(G76=G11,5)))))</f>
        <v>2</v>
      </c>
      <c r="U10" s="317">
        <f>IF(H76=HSDR!H15,HSDR!U15,IF(H76=H50,2,IF(H76=H37,3,IF(H76=H24,4,IF(H76=H11,5)))))</f>
        <v>2</v>
      </c>
      <c r="V10" s="317">
        <f>IF(I76=HSDR!I15,HSDR!V15,IF(I76=I50,2,IF(I76=I37,3,IF(I76=I24,4,IF(I76=I11,5)))))</f>
        <v>2</v>
      </c>
      <c r="W10" s="317">
        <f>IF(J76=HSDR!J15,HSDR!W15,IF(J76=J50,2,IF(J76=J37,3,IF(J76=J24,4,IF(J76=J11,5)))))</f>
        <v>2</v>
      </c>
      <c r="X10" s="308" t="str">
        <f>IF(K76=HSDR!K15,HSDR!X15,IF(K76=K50,2,IF(K76=K37,3,IF(K76=K24,4,IF(K76=K11,5)))))</f>
        <v>H</v>
      </c>
    </row>
    <row r="11" spans="1:24" x14ac:dyDescent="0.3">
      <c r="A11" s="98">
        <v>8</v>
      </c>
      <c r="B11" s="93">
        <f>(IF(Rules!$B$10=Rules!$D$10,
SUM(HSD!B40*Inittialize!$F$3,HSD!B9*Inittialize!$F$4,HSD!B10*Inittialize!$F$5,HSD!B11*Inittialize!$F$6,HSD!B12*Inittialize!$F$7,HSD!B13*Inittialize!$F$8,HSD!B14*Inittialize!$F$9,HSD!B15*Inittialize!$F$10,HSD!B16*Inittialize!$F$11,HSD!B17*Inittialize!$F$12),
SUM(HS!B40*Inittialize!$F$3,HS!B9*Inittialize!$F$4,HS!B10*Inittialize!$F$5,HS!B11*Inittialize!$F$6,HS!B12*Inittialize!$F$7,HS!B13*Inittialize!$F$8,HS!B14*Inittialize!$F$9,HS!B15*Inittialize!$F$10,HS!B16*Inittialize!$F$11,HS!B17*Inittialize!$F$12)
)+B24)</f>
        <v>-1.6517016729535039</v>
      </c>
      <c r="C11" s="1">
        <f>(IF(Rules!$B$10=Rules!$D$10,
SUM(HSD!C40*Inittialize!$F$3,HSD!C9*Inittialize!$F$4,HSD!C10*Inittialize!$F$5,HSD!C11*Inittialize!$F$6,HSD!C12*Inittialize!$F$7,HSD!C13*Inittialize!$F$8,HSD!C14*Inittialize!$F$9,HSD!C15*Inittialize!$F$10,HSD!C16*Inittialize!$F$11,HSD!C17*Inittialize!$F$12),
SUM(HS!C40*Inittialize!$F$3,HS!C9*Inittialize!$F$4,HS!C10*Inittialize!$F$5,HS!C11*Inittialize!$F$6,HS!C12*Inittialize!$F$7,HS!C13*Inittialize!$F$8,HS!C14*Inittialize!$F$9,HS!C15*Inittialize!$F$10,HS!C16*Inittialize!$F$11,HS!C17*Inittialize!$F$12)
)+C24)</f>
        <v>-0.10899094004402834</v>
      </c>
      <c r="D11" s="1">
        <f>(IF(Rules!$B$10=Rules!$D$10,
SUM(HSD!D40*Inittialize!$F$3,HSD!D9*Inittialize!$F$4,HSD!D10*Inittialize!$F$5,HSD!D11*Inittialize!$F$6,HSD!D12*Inittialize!$F$7,HSD!D13*Inittialize!$F$8,HSD!D14*Inittialize!$F$9,HSD!D15*Inittialize!$F$10,HSD!D16*Inittialize!$F$11,HSD!D17*Inittialize!$F$12),
SUM(HS!D40*Inittialize!$F$3,HS!D9*Inittialize!$F$4,HS!D10*Inittialize!$F$5,HS!D11*Inittialize!$F$6,HS!D12*Inittialize!$F$7,HS!D13*Inittialize!$F$8,HS!D14*Inittialize!$F$9,HS!D15*Inittialize!$F$10,HS!D16*Inittialize!$F$11,HS!D17*Inittialize!$F$12)
)+D24)</f>
        <v>4.0026312653273777E-2</v>
      </c>
      <c r="E11" s="1">
        <f>(IF(Rules!$B$10=Rules!$D$10,
SUM(HSD!E40*Inittialize!$F$3,HSD!E9*Inittialize!$F$4,HSD!E10*Inittialize!$F$5,HSD!E11*Inittialize!$F$6,HSD!E12*Inittialize!$F$7,HSD!E13*Inittialize!$F$8,HSD!E14*Inittialize!$F$9,HSD!E15*Inittialize!$F$10,HSD!E16*Inittialize!$F$11,HSD!E17*Inittialize!$F$12),
SUM(HS!E40*Inittialize!$F$3,HS!E9*Inittialize!$F$4,HS!E10*Inittialize!$F$5,HS!E11*Inittialize!$F$6,HS!E12*Inittialize!$F$7,HS!E13*Inittialize!$F$8,HS!E14*Inittialize!$F$9,HS!E15*Inittialize!$F$10,HS!E16*Inittialize!$F$11,HS!E17*Inittialize!$F$12)
)+E24)</f>
        <v>0.19392236638604401</v>
      </c>
      <c r="F11" s="1">
        <f>(IF(Rules!$B$10=Rules!$D$10,
SUM(HSD!F40*Inittialize!$F$3,HSD!F9*Inittialize!$F$4,HSD!F10*Inittialize!$F$5,HSD!F11*Inittialize!$F$6,HSD!F12*Inittialize!$F$7,HSD!F13*Inittialize!$F$8,HSD!F14*Inittialize!$F$9,HSD!F15*Inittialize!$F$10,HSD!F16*Inittialize!$F$11,HSD!F17*Inittialize!$F$12),
SUM(HS!F40*Inittialize!$F$3,HS!F9*Inittialize!$F$4,HS!F10*Inittialize!$F$5,HS!F11*Inittialize!$F$6,HS!F12*Inittialize!$F$7,HS!F13*Inittialize!$F$8,HS!F14*Inittialize!$F$9,HS!F15*Inittialize!$F$10,HS!F16*Inittialize!$F$11,HS!F17*Inittialize!$F$12)
)+F24)</f>
        <v>0.35402317991516841</v>
      </c>
      <c r="G11" s="1">
        <f>(IF(Rules!$B$10=Rules!$D$10,
SUM(HSD!G40*Inittialize!$F$3,HSD!G9*Inittialize!$F$4,HSD!G10*Inittialize!$F$5,HSD!G11*Inittialize!$F$6,HSD!G12*Inittialize!$F$7,HSD!G13*Inittialize!$F$8,HSD!G14*Inittialize!$F$9,HSD!G15*Inittialize!$F$10,HSD!G16*Inittialize!$F$11,HSD!G17*Inittialize!$F$12),
SUM(HS!G40*Inittialize!$F$3,HS!G9*Inittialize!$F$4,HS!G10*Inittialize!$F$5,HS!G11*Inittialize!$F$6,HS!G12*Inittialize!$F$7,HS!G13*Inittialize!$F$8,HS!G14*Inittialize!$F$9,HS!G15*Inittialize!$F$10,HS!G16*Inittialize!$F$11,HS!G17*Inittialize!$F$12)
)+G24)</f>
        <v>0.57480075048111579</v>
      </c>
      <c r="H11" s="1">
        <f>(IF(Rules!$B$10=Rules!$D$10,
SUM(HSD!H40*Inittialize!$F$3,HSD!H9*Inittialize!$F$4,HSD!H10*Inittialize!$F$5,HSD!H11*Inittialize!$F$6,HSD!H12*Inittialize!$F$7,HSD!H13*Inittialize!$F$8,HSD!H14*Inittialize!$F$9,HSD!H15*Inittialize!$F$10,HSD!H16*Inittialize!$F$11,HSD!H17*Inittialize!$F$12),
SUM(HS!H40*Inittialize!$F$3,HS!H9*Inittialize!$F$4,HS!H10*Inittialize!$F$5,HS!H11*Inittialize!$F$6,HS!H12*Inittialize!$F$7,HS!H13*Inittialize!$F$8,HS!H14*Inittialize!$F$9,HS!H15*Inittialize!$F$10,HS!H16*Inittialize!$F$11,HS!H17*Inittialize!$F$12)
)+H24)</f>
        <v>0.41103719681871431</v>
      </c>
      <c r="I11" s="1">
        <f>(IF(Rules!$B$10=Rules!$D$10,
SUM(HSD!I40*Inittialize!$F$3,HSD!I9*Inittialize!$F$4,HSD!I10*Inittialize!$F$5,HSD!I11*Inittialize!$F$6,HSD!I12*Inittialize!$F$7,HSD!I13*Inittialize!$F$8,HSD!I14*Inittialize!$F$9,HSD!I15*Inittialize!$F$10,HSD!I16*Inittialize!$F$11,HSD!I17*Inittialize!$F$12),
SUM(HS!I40*Inittialize!$F$3,HS!I9*Inittialize!$F$4,HS!I10*Inittialize!$F$5,HS!I11*Inittialize!$F$6,HS!I12*Inittialize!$F$7,HS!I13*Inittialize!$F$8,HS!I14*Inittialize!$F$9,HS!I15*Inittialize!$F$10,HS!I16*Inittialize!$F$11,HS!I17*Inittialize!$F$12)
)+I24)</f>
        <v>-0.29949137829328137</v>
      </c>
      <c r="J11" s="1">
        <f>(IF(Rules!$B$10=Rules!$D$10,
SUM(HSD!J40*Inittialize!$F$3,HSD!J9*Inittialize!$F$4,HSD!J10*Inittialize!$F$5,HSD!J11*Inittialize!$F$6,HSD!J12*Inittialize!$F$7,HSD!J13*Inittialize!$F$8,HSD!J14*Inittialize!$F$9,HSD!J15*Inittialize!$F$10,HSD!J16*Inittialize!$F$11,HSD!J17*Inittialize!$F$12),
SUM(HS!J40*Inittialize!$F$3,HS!J9*Inittialize!$F$4,HS!J10*Inittialize!$F$5,HS!J11*Inittialize!$F$6,HS!J12*Inittialize!$F$7,HS!J13*Inittialize!$F$8,HS!J14*Inittialize!$F$9,HS!J15*Inittialize!$F$10,HS!J16*Inittialize!$F$11,HS!J17*Inittialize!$F$12)
)+J24)</f>
        <v>-1.0509316599910883</v>
      </c>
      <c r="K11" s="9">
        <f>(IF(Rules!$B$10=Rules!$D$10,
SUM(HSD!K40*Inittialize!$F$3,HSD!K9*Inittialize!$F$4,HSD!K10*Inittialize!$F$5,HSD!K11*Inittialize!$F$6,HSD!K12*Inittialize!$F$7,HSD!K13*Inittialize!$F$8,HSD!K14*Inittialize!$F$9,HSD!K15*Inittialize!$F$10,HSD!K16*Inittialize!$F$11,HSD!K17*Inittialize!$F$12),
SUM(HS!K40*Inittialize!$F$3,HS!K9*Inittialize!$F$4,HS!K10*Inittialize!$F$5,HS!K11*Inittialize!$F$6,HS!K12*Inittialize!$F$7,HS!K13*Inittialize!$F$8,HS!K14*Inittialize!$F$9,HS!K15*Inittialize!$F$10,HS!K16*Inittialize!$F$11,HS!K17*Inittialize!$F$12)
)+K24)</f>
        <v>-1.5088869307015684</v>
      </c>
      <c r="N11" s="314">
        <v>9</v>
      </c>
      <c r="O11" s="58" t="str">
        <f>IF(B77=HSDR!B17,HSDR!O17,IF(B77=B51,2,IF(B77=B38,3,IF(B77=B25,4,IF(B77=B12,5)))))</f>
        <v>S</v>
      </c>
      <c r="P11" s="317">
        <f>IF(C77=HSDR!C17,HSDR!P17,IF(C77=C51,2,IF(C77=C38,3,IF(C77=C25,4,IF(C77=C12,5)))))</f>
        <v>2</v>
      </c>
      <c r="Q11" s="317">
        <f>IF(D77=HSDR!D17,HSDR!Q17,IF(D77=D51,2,IF(D77=D38,3,IF(D77=D25,4,IF(D77=D12,5)))))</f>
        <v>2</v>
      </c>
      <c r="R11" s="317">
        <f>IF(E77=HSDR!E17,HSDR!R17,IF(E77=E51,2,IF(E77=E38,3,IF(E77=E25,4,IF(E77=E12,5)))))</f>
        <v>2</v>
      </c>
      <c r="S11" s="317">
        <f>IF(F77=HSDR!F17,HSDR!S17,IF(F77=F51,2,IF(F77=F38,3,IF(F77=F25,4,IF(F77=F12,5)))))</f>
        <v>2</v>
      </c>
      <c r="T11" s="317">
        <f>IF(G77=HSDR!G17,HSDR!T17,IF(G77=G51,2,IF(G77=G38,3,IF(G77=G25,4,IF(G77=G12,5)))))</f>
        <v>2</v>
      </c>
      <c r="U11" s="317" t="str">
        <f>IF(H77=HSDR!H17,HSDR!U17,IF(H77=H51,2,IF(H77=H38,3,IF(H77=H25,4,IF(H77=H12,5)))))</f>
        <v>S</v>
      </c>
      <c r="V11" s="317">
        <f>IF(I77=HSDR!I17,HSDR!V17,IF(I77=I51,2,IF(I77=I38,3,IF(I77=I25,4,IF(I77=I12,5)))))</f>
        <v>2</v>
      </c>
      <c r="W11" s="317">
        <f>IF(J77=HSDR!J17,HSDR!W17,IF(J77=J51,2,IF(J77=J38,3,IF(J77=J25,4,IF(J77=J12,5)))))</f>
        <v>2</v>
      </c>
      <c r="X11" s="308" t="str">
        <f>IF(K77=HSDR!K17,HSDR!X17,IF(K77=K51,2,IF(K77=K38,3,IF(K77=K25,4,IF(K77=K12,5)))))</f>
        <v>S</v>
      </c>
    </row>
    <row r="12" spans="1:24" ht="16.2" thickBot="1" x14ac:dyDescent="0.35">
      <c r="A12" s="98">
        <v>9</v>
      </c>
      <c r="B12" s="93">
        <f>(IF(Rules!$B$10=Rules!$D$10,
SUM(HSD!B41*Inittialize!$F$3,HSD!B10*Inittialize!$F$4,HSD!B11*Inittialize!$F$5,HSD!B12*Inittialize!$F$6,HSD!B13*Inittialize!$F$7,HSD!B14*Inittialize!$F$8,HSD!B15*Inittialize!$F$9,HSD!B16*Inittialize!$F$10,HSD!B17*Inittialize!$F$11,HSD!B18*Inittialize!$F$12),
SUM(HS!B41*Inittialize!$F$3,HS!B10*Inittialize!$F$4,HS!B11*Inittialize!$F$5,HS!B12*Inittialize!$F$6,HS!B13*Inittialize!$F$7,HS!B14*Inittialize!$F$8,HS!B15*Inittialize!$F$9,HS!B16*Inittialize!$F$10,HS!B17*Inittialize!$F$11,HS!B18*Inittialize!$F$12)
)+B25)</f>
        <v>-1.2596238088536038</v>
      </c>
      <c r="C12" s="1">
        <f>(IF(Rules!$B$10=Rules!$D$10,
SUM(HSD!C41*Inittialize!$F$3,HSD!C10*Inittialize!$F$4,HSD!C11*Inittialize!$F$5,HSD!C12*Inittialize!$F$6,HSD!C13*Inittialize!$F$7,HSD!C14*Inittialize!$F$8,HSD!C15*Inittialize!$F$9,HSD!C16*Inittialize!$F$10,HSD!C17*Inittialize!$F$11,HSD!C18*Inittialize!$F$12),
SUM(HS!C41*Inittialize!$F$3,HS!C10*Inittialize!$F$4,HS!C11*Inittialize!$F$5,HS!C12*Inittialize!$F$6,HS!C13*Inittialize!$F$7,HS!C14*Inittialize!$F$8,HS!C15*Inittialize!$F$9,HS!C16*Inittialize!$F$10,HS!C17*Inittialize!$F$11,HS!C18*Inittialize!$F$12)
)+C25)</f>
        <v>0.37223018788170276</v>
      </c>
      <c r="D12" s="1">
        <f>(IF(Rules!$B$10=Rules!$D$10,
SUM(HSD!D41*Inittialize!$F$3,HSD!D10*Inittialize!$F$4,HSD!D11*Inittialize!$F$5,HSD!D12*Inittialize!$F$6,HSD!D13*Inittialize!$F$7,HSD!D14*Inittialize!$F$8,HSD!D15*Inittialize!$F$9,HSD!D16*Inittialize!$F$10,HSD!D17*Inittialize!$F$11,HSD!D18*Inittialize!$F$12),
SUM(HS!D41*Inittialize!$F$3,HS!D10*Inittialize!$F$4,HS!D11*Inittialize!$F$5,HS!D12*Inittialize!$F$6,HS!D13*Inittialize!$F$7,HS!D14*Inittialize!$F$8,HS!D15*Inittialize!$F$9,HS!D16*Inittialize!$F$10,HS!D17*Inittialize!$F$11,HS!D18*Inittialize!$F$12)
)+D25)</f>
        <v>0.50632350869438425</v>
      </c>
      <c r="E12" s="1">
        <f>(IF(Rules!$B$10=Rules!$D$10,
SUM(HSD!E41*Inittialize!$F$3,HSD!E10*Inittialize!$F$4,HSD!E11*Inittialize!$F$5,HSD!E12*Inittialize!$F$6,HSD!E13*Inittialize!$F$7,HSD!E14*Inittialize!$F$8,HSD!E15*Inittialize!$F$9,HSD!E16*Inittialize!$F$10,HSD!E17*Inittialize!$F$11,HSD!E18*Inittialize!$F$12),
SUM(HS!E41*Inittialize!$F$3,HS!E10*Inittialize!$F$4,HS!E11*Inittialize!$F$5,HS!E12*Inittialize!$F$6,HS!E13*Inittialize!$F$7,HS!E14*Inittialize!$F$8,HS!E15*Inittialize!$F$9,HS!E16*Inittialize!$F$10,HS!E17*Inittialize!$F$11,HS!E18*Inittialize!$F$12)
)+E25)</f>
        <v>0.64490440597870891</v>
      </c>
      <c r="F12" s="1">
        <f>(IF(Rules!$B$10=Rules!$D$10,
SUM(HSD!F41*Inittialize!$F$3,HSD!F10*Inittialize!$F$4,HSD!F11*Inittialize!$F$5,HSD!F12*Inittialize!$F$6,HSD!F13*Inittialize!$F$7,HSD!F14*Inittialize!$F$8,HSD!F15*Inittialize!$F$9,HSD!F16*Inittialize!$F$10,HSD!F17*Inittialize!$F$11,HSD!F18*Inittialize!$F$12),
SUM(HS!F41*Inittialize!$F$3,HS!F10*Inittialize!$F$4,HS!F11*Inittialize!$F$5,HS!F12*Inittialize!$F$6,HS!F13*Inittialize!$F$7,HS!F14*Inittialize!$F$8,HS!F15*Inittialize!$F$9,HS!F16*Inittialize!$F$10,HS!F17*Inittialize!$F$11,HS!F18*Inittialize!$F$12)
)+F25)</f>
        <v>0.79015928133258617</v>
      </c>
      <c r="G12" s="1">
        <f>(IF(Rules!$B$10=Rules!$D$10,
SUM(HSD!G41*Inittialize!$F$3,HSD!G10*Inittialize!$F$4,HSD!G11*Inittialize!$F$5,HSD!G12*Inittialize!$F$6,HSD!G13*Inittialize!$F$7,HSD!G14*Inittialize!$F$8,HSD!G15*Inittialize!$F$9,HSD!G16*Inittialize!$F$10,HSD!G17*Inittialize!$F$11,HSD!G18*Inittialize!$F$12),
SUM(HS!G41*Inittialize!$F$3,HS!G10*Inittialize!$F$4,HS!G11*Inittialize!$F$5,HS!G12*Inittialize!$F$6,HS!G13*Inittialize!$F$7,HS!G14*Inittialize!$F$8,HS!G15*Inittialize!$F$9,HS!G16*Inittialize!$F$10,HS!G17*Inittialize!$F$11,HS!G18*Inittialize!$F$12)
)+G25)</f>
        <v>0.98009419628639349</v>
      </c>
      <c r="H12" s="1">
        <f>(IF(Rules!$B$10=Rules!$D$10,
SUM(HSD!H41*Inittialize!$F$3,HSD!H10*Inittialize!$F$4,HSD!H11*Inittialize!$F$5,HSD!H12*Inittialize!$F$6,HSD!H13*Inittialize!$F$7,HSD!H14*Inittialize!$F$8,HSD!H15*Inittialize!$F$9,HSD!H16*Inittialize!$F$10,HSD!H17*Inittialize!$F$11,HSD!H18*Inittialize!$F$12),
SUM(HS!H41*Inittialize!$F$3,HS!H10*Inittialize!$F$4,HS!H11*Inittialize!$F$5,HS!H12*Inittialize!$F$6,HS!H13*Inittialize!$F$7,HS!H14*Inittialize!$F$8,HS!H15*Inittialize!$F$9,HS!H16*Inittialize!$F$10,HS!H17*Inittialize!$F$11,HS!H18*Inittialize!$F$12)
)+H25)</f>
        <v>0.8593392996847633</v>
      </c>
      <c r="I12" s="1">
        <f>(IF(Rules!$B$10=Rules!$D$10,
SUM(HSD!I41*Inittialize!$F$3,HSD!I10*Inittialize!$F$4,HSD!I11*Inittialize!$F$5,HSD!I12*Inittialize!$F$6,HSD!I13*Inittialize!$F$7,HSD!I14*Inittialize!$F$8,HSD!I15*Inittialize!$F$9,HSD!I16*Inittialize!$F$10,HSD!I17*Inittialize!$F$11,HSD!I18*Inittialize!$F$12),
SUM(HS!I41*Inittialize!$F$3,HS!I10*Inittialize!$F$4,HS!I11*Inittialize!$F$5,HS!I12*Inittialize!$F$6,HS!I13*Inittialize!$F$7,HS!I14*Inittialize!$F$8,HS!I15*Inittialize!$F$9,HS!I16*Inittialize!$F$10,HS!I17*Inittialize!$F$11,HS!I18*Inittialize!$F$12)
)+I25)</f>
        <v>0.49188108717696272</v>
      </c>
      <c r="J12" s="1">
        <f>(IF(Rules!$B$10=Rules!$D$10,
SUM(HSD!J41*Inittialize!$F$3,HSD!J10*Inittialize!$F$4,HSD!J11*Inittialize!$F$5,HSD!J12*Inittialize!$F$6,HSD!J13*Inittialize!$F$7,HSD!J14*Inittialize!$F$8,HSD!J15*Inittialize!$F$9,HSD!J16*Inittialize!$F$10,HSD!J17*Inittialize!$F$11,HSD!J18*Inittialize!$F$12),
SUM(HS!J41*Inittialize!$F$3,HS!J10*Inittialize!$F$4,HS!J11*Inittialize!$F$5,HS!J12*Inittialize!$F$6,HS!J13*Inittialize!$F$7,HS!J14*Inittialize!$F$8,HS!J15*Inittialize!$F$9,HS!J16*Inittialize!$F$10,HS!J17*Inittialize!$F$11,HS!J18*Inittialize!$F$12)
)+J25)</f>
        <v>-0.26089026731325882</v>
      </c>
      <c r="K12" s="9">
        <f>(IF(Rules!$B$10=Rules!$D$10,
SUM(HSD!K41*Inittialize!$F$3,HSD!K10*Inittialize!$F$4,HSD!K11*Inittialize!$F$5,HSD!K12*Inittialize!$F$6,HSD!K13*Inittialize!$F$7,HSD!K14*Inittialize!$F$8,HSD!K15*Inittialize!$F$9,HSD!K16*Inittialize!$F$10,HSD!K17*Inittialize!$F$11,HSD!K18*Inittialize!$F$12),
SUM(HS!K41*Inittialize!$F$3,HS!K10*Inittialize!$F$4,HS!K11*Inittialize!$F$5,HS!K12*Inittialize!$F$6,HS!K13*Inittialize!$F$7,HS!K14*Inittialize!$F$8,HS!K15*Inittialize!$F$9,HS!K16*Inittialize!$F$10,HS!K17*Inittialize!$F$11,HS!K18*Inittialize!$F$12)
)+K25)</f>
        <v>-1.0671584517853283</v>
      </c>
      <c r="N12" s="315">
        <v>10</v>
      </c>
      <c r="O12" s="59" t="str">
        <f>IF(B78=HSDR!B19,HSDR!O19,IF(B78=B52,2,IF(B78=B39,3,IF(B78=B26,4,IF(B78=B13,5)))))</f>
        <v>S</v>
      </c>
      <c r="P12" s="309" t="str">
        <f>IF(C78=HSDR!C19,HSDR!P19,IF(C78=C52,2,IF(C78=C39,3,IF(C78=C26,4,IF(C78=C13,5)))))</f>
        <v>S</v>
      </c>
      <c r="Q12" s="309" t="str">
        <f>IF(D78=HSDR!D19,HSDR!Q19,IF(D78=D52,2,IF(D78=D39,3,IF(D78=D26,4,IF(D78=D13,5)))))</f>
        <v>S</v>
      </c>
      <c r="R12" s="309" t="str">
        <f>IF(E78=HSDR!E19,HSDR!R19,IF(E78=E52,2,IF(E78=E39,3,IF(E78=E26,4,IF(E78=E13,5)))))</f>
        <v>S</v>
      </c>
      <c r="S12" s="309" t="str">
        <f>IF(F78=HSDR!F19,HSDR!S19,IF(F78=F52,2,IF(F78=F39,3,IF(F78=F26,4,IF(F78=F13,5)))))</f>
        <v>S</v>
      </c>
      <c r="T12" s="309" t="str">
        <f>IF(G78=HSDR!G19,HSDR!T19,IF(G78=G52,2,IF(G78=G39,3,IF(G78=G26,4,IF(G78=G13,5)))))</f>
        <v>S</v>
      </c>
      <c r="U12" s="309" t="str">
        <f>IF(H78=HSDR!H19,HSDR!U19,IF(H78=H52,2,IF(H78=H39,3,IF(H78=H26,4,IF(H78=H13,5)))))</f>
        <v>S</v>
      </c>
      <c r="V12" s="309" t="str">
        <f>IF(I78=HSDR!I19,HSDR!V19,IF(I78=I52,2,IF(I78=I39,3,IF(I78=I26,4,IF(I78=I13,5)))))</f>
        <v>S</v>
      </c>
      <c r="W12" s="309" t="str">
        <f>IF(J78=HSDR!J19,HSDR!W19,IF(J78=J52,2,IF(J78=J39,3,IF(J78=J26,4,IF(J78=J13,5)))))</f>
        <v>S</v>
      </c>
      <c r="X12" s="310" t="str">
        <f>IF(K78=HSDR!K19,HSDR!X19,IF(K78=K52,2,IF(K78=K39,3,IF(K78=K26,4,IF(K78=K13,5)))))</f>
        <v>S</v>
      </c>
    </row>
    <row r="13" spans="1:24" ht="16.2" thickBot="1" x14ac:dyDescent="0.35">
      <c r="A13" s="99">
        <v>10</v>
      </c>
      <c r="B13" s="94">
        <f>(IF(Rules!$B$10=Rules!$D$10,
SUM(HSD!B42*Inittialize!$F$3,HSD!B11*Inittialize!$F$4,HSD!B12*Inittialize!$F$5,HSD!B13*Inittialize!$F$6,HSD!B14*Inittialize!$F$7,HSD!B15*Inittialize!$F$8,HSD!B16*Inittialize!$F$9,HSD!B17*Inittialize!$F$10,HSD!B18*Inittialize!$F$11,HSD!B19*Inittialize!$F$12),
SUM(HS!B42*Inittialize!$F$3,HS!B11*Inittialize!$F$4,HS!B12*Inittialize!$F$5,HS!B13*Inittialize!$F$6,HS!B14*Inittialize!$F$7,HS!B15*Inittialize!$F$8,HS!B16*Inittialize!$F$9,HS!B17*Inittialize!$F$10,HS!B18*Inittialize!$F$11,HS!B19*Inittialize!$F$12)
)+B26)</f>
        <v>-0.73333946315179332</v>
      </c>
      <c r="C13" s="109">
        <f>(IF(Rules!$B$10=Rules!$D$10,
SUM(HSD!C42*Inittialize!$F$3,HSD!C11*Inittialize!$F$4,HSD!C12*Inittialize!$F$5,HSD!C13*Inittialize!$F$6,HSD!C14*Inittialize!$F$7,HSD!C15*Inittialize!$F$8,HSD!C16*Inittialize!$F$9,HSD!C17*Inittialize!$F$10,HSD!C18*Inittialize!$F$11,HSD!C19*Inittialize!$F$12),
SUM(HS!C42*Inittialize!$F$3,HS!C11*Inittialize!$F$4,HS!C12*Inittialize!$F$5,HS!C13*Inittialize!$F$6,HS!C14*Inittialize!$F$7,HS!C15*Inittialize!$F$8,HS!C16*Inittialize!$F$9,HS!C17*Inittialize!$F$10,HS!C18*Inittialize!$F$11,HS!C19*Inittialize!$F$12)
)+C26)</f>
        <v>0.91249997004522476</v>
      </c>
      <c r="D13" s="109">
        <f>(IF(Rules!$B$10=Rules!$D$10,
SUM(HSD!D42*Inittialize!$F$3,HSD!D11*Inittialize!$F$4,HSD!D12*Inittialize!$F$5,HSD!D13*Inittialize!$F$6,HSD!D14*Inittialize!$F$7,HSD!D15*Inittialize!$F$8,HSD!D16*Inittialize!$F$9,HSD!D17*Inittialize!$F$10,HSD!D18*Inittialize!$F$11,HSD!D19*Inittialize!$F$12),
SUM(HS!D42*Inittialize!$F$3,HS!D11*Inittialize!$F$4,HS!D12*Inittialize!$F$5,HS!D13*Inittialize!$F$6,HS!D14*Inittialize!$F$7,HS!D15*Inittialize!$F$8,HS!D16*Inittialize!$F$9,HS!D17*Inittialize!$F$10,HS!D18*Inittialize!$F$11,HS!D19*Inittialize!$F$12)
)+D26)</f>
        <v>1.0304398790697049</v>
      </c>
      <c r="E13" s="109">
        <f>(IF(Rules!$B$10=Rules!$D$10,
SUM(HSD!E42*Inittialize!$F$3,HSD!E11*Inittialize!$F$4,HSD!E12*Inittialize!$F$5,HSD!E13*Inittialize!$F$6,HSD!E14*Inittialize!$F$7,HSD!E15*Inittialize!$F$8,HSD!E16*Inittialize!$F$9,HSD!E17*Inittialize!$F$10,HSD!E18*Inittialize!$F$11,HSD!E19*Inittialize!$F$12),
SUM(HS!E42*Inittialize!$F$3,HS!E11*Inittialize!$F$4,HS!E12*Inittialize!$F$5,HS!E13*Inittialize!$F$6,HS!E14*Inittialize!$F$7,HS!E15*Inittialize!$F$8,HS!E16*Inittialize!$F$9,HS!E17*Inittialize!$F$10,HS!E18*Inittialize!$F$11,HS!E19*Inittialize!$F$12)
)+E26)</f>
        <v>1.1523506094858849</v>
      </c>
      <c r="F13" s="109">
        <f>(IF(Rules!$B$10=Rules!$D$10,
SUM(HSD!F42*Inittialize!$F$3,HSD!F11*Inittialize!$F$4,HSD!F12*Inittialize!$F$5,HSD!F13*Inittialize!$F$6,HSD!F14*Inittialize!$F$7,HSD!F15*Inittialize!$F$8,HSD!F16*Inittialize!$F$9,HSD!F17*Inittialize!$F$10,HSD!F18*Inittialize!$F$11,HSD!F19*Inittialize!$F$12),
SUM(HS!F42*Inittialize!$F$3,HS!F11*Inittialize!$F$4,HS!F12*Inittialize!$F$5,HS!F13*Inittialize!$F$6,HS!F14*Inittialize!$F$7,HS!F15*Inittialize!$F$8,HS!F16*Inittialize!$F$9,HS!F17*Inittialize!$F$10,HS!F18*Inittialize!$F$11,HS!F19*Inittialize!$F$12)
)+F26)</f>
        <v>1.2812927725081691</v>
      </c>
      <c r="G13" s="109">
        <f>(IF(Rules!$B$10=Rules!$D$10,
SUM(HSD!G42*Inittialize!$F$3,HSD!G11*Inittialize!$F$4,HSD!G12*Inittialize!$F$5,HSD!G13*Inittialize!$F$6,HSD!G14*Inittialize!$F$7,HSD!G15*Inittialize!$F$8,HSD!G16*Inittialize!$F$9,HSD!G17*Inittialize!$F$10,HSD!G18*Inittialize!$F$11,HSD!G19*Inittialize!$F$12),
SUM(HS!G42*Inittialize!$F$3,HS!G11*Inittialize!$F$4,HS!G12*Inittialize!$F$5,HS!G13*Inittialize!$F$6,HS!G14*Inittialize!$F$7,HS!G15*Inittialize!$F$8,HS!G16*Inittialize!$F$9,HS!G17*Inittialize!$F$10,HS!G18*Inittialize!$F$11,HS!G19*Inittialize!$F$12)
)+G26)</f>
        <v>1.4389754214944213</v>
      </c>
      <c r="H13" s="109">
        <f>(IF(Rules!$B$10=Rules!$D$10,
SUM(HSD!H42*Inittialize!$F$3,HSD!H11*Inittialize!$F$4,HSD!H12*Inittialize!$F$5,HSD!H13*Inittialize!$F$6,HSD!H14*Inittialize!$F$7,HSD!H15*Inittialize!$F$8,HSD!H16*Inittialize!$F$9,HSD!H17*Inittialize!$F$10,HSD!H18*Inittialize!$F$11,HSD!H19*Inittialize!$F$12),
SUM(HS!H42*Inittialize!$F$3,HS!H11*Inittialize!$F$4,HS!H12*Inittialize!$F$5,HS!H13*Inittialize!$F$6,HS!H14*Inittialize!$F$7,HS!H15*Inittialize!$F$8,HS!H16*Inittialize!$F$9,HS!H17*Inittialize!$F$10,HS!H18*Inittialize!$F$11,HS!H19*Inittialize!$F$12)
)+H26)</f>
        <v>1.284543721680433</v>
      </c>
      <c r="I13" s="109">
        <f>(IF(Rules!$B$10=Rules!$D$10,
SUM(HSD!I42*Inittialize!$F$3,HSD!I11*Inittialize!$F$4,HSD!I12*Inittialize!$F$5,HSD!I13*Inittialize!$F$6,HSD!I14*Inittialize!$F$7,HSD!I15*Inittialize!$F$8,HSD!I16*Inittialize!$F$9,HSD!I17*Inittialize!$F$10,HSD!I18*Inittialize!$F$11,HSD!I19*Inittialize!$F$12),
SUM(HS!I42*Inittialize!$F$3,HS!I11*Inittialize!$F$4,HS!I12*Inittialize!$F$5,HS!I13*Inittialize!$F$6,HS!I14*Inittialize!$F$7,HS!I15*Inittialize!$F$8,HS!I16*Inittialize!$F$9,HS!I17*Inittialize!$F$10,HS!I18*Inittialize!$F$11,HS!I19*Inittialize!$F$12)
)+I26)</f>
        <v>0.98976854165988071</v>
      </c>
      <c r="J13" s="109">
        <f>(IF(Rules!$B$10=Rules!$D$10,
SUM(HSD!J42*Inittialize!$F$3,HSD!J11*Inittialize!$F$4,HSD!J12*Inittialize!$F$5,HSD!J13*Inittialize!$F$6,HSD!J14*Inittialize!$F$7,HSD!J15*Inittialize!$F$8,HSD!J16*Inittialize!$F$9,HSD!J17*Inittialize!$F$10,HSD!J18*Inittialize!$F$11,HSD!J19*Inittialize!$F$12),
SUM(HS!J42*Inittialize!$F$3,HS!J11*Inittialize!$F$4,HS!J12*Inittialize!$F$5,HS!J13*Inittialize!$F$6,HS!J14*Inittialize!$F$7,HS!J15*Inittialize!$F$8,HS!J16*Inittialize!$F$9,HS!J17*Inittialize!$F$10,HS!J18*Inittialize!$F$11,HS!J19*Inittialize!$F$12)
)+J26)</f>
        <v>0.58264795534641911</v>
      </c>
      <c r="K13" s="10">
        <f>(IF(Rules!$B$10=Rules!$D$10,
SUM(HSD!K42*Inittialize!$F$3,HSD!K11*Inittialize!$F$4,HSD!K12*Inittialize!$F$5,HSD!K13*Inittialize!$F$6,HSD!K14*Inittialize!$F$7,HSD!K15*Inittialize!$F$8,HSD!K16*Inittialize!$F$9,HSD!K17*Inittialize!$F$10,HSD!K18*Inittialize!$F$11,HSD!K19*Inittialize!$F$12),
SUM(HS!K42*Inittialize!$F$3,HS!K11*Inittialize!$F$4,HS!K12*Inittialize!$F$5,HS!K13*Inittialize!$F$6,HS!K14*Inittialize!$F$7,HS!K15*Inittialize!$F$8,HS!K16*Inittialize!$F$9,HS!K17*Inittialize!$F$10,HS!K18*Inittialize!$F$11,HS!K19*Inittialize!$F$12)
)+K26)</f>
        <v>-0.22495130191806476</v>
      </c>
    </row>
    <row r="14" spans="1:24" ht="16.2" thickBot="1" x14ac:dyDescent="0.35"/>
    <row r="15" spans="1:24" ht="16.2" thickBot="1" x14ac:dyDescent="0.35">
      <c r="A15" s="461" t="s">
        <v>74</v>
      </c>
      <c r="B15" s="530"/>
      <c r="C15" s="530"/>
      <c r="D15" s="530"/>
      <c r="E15" s="530"/>
      <c r="F15" s="530"/>
      <c r="G15" s="530"/>
      <c r="H15" s="530"/>
      <c r="I15" s="530"/>
      <c r="J15" s="530"/>
      <c r="K15" s="531"/>
    </row>
    <row r="16" spans="1:24" ht="16.2" thickBot="1" x14ac:dyDescent="0.35">
      <c r="A16" s="102" t="s">
        <v>7</v>
      </c>
      <c r="B16" s="115">
        <v>1</v>
      </c>
      <c r="C16" s="116">
        <v>2</v>
      </c>
      <c r="D16" s="116">
        <v>3</v>
      </c>
      <c r="E16" s="116">
        <v>4</v>
      </c>
      <c r="F16" s="116">
        <v>5</v>
      </c>
      <c r="G16" s="116">
        <v>6</v>
      </c>
      <c r="H16" s="116">
        <v>7</v>
      </c>
      <c r="I16" s="116">
        <v>8</v>
      </c>
      <c r="J16" s="116">
        <v>9</v>
      </c>
      <c r="K16" s="104">
        <v>10</v>
      </c>
    </row>
    <row r="17" spans="1:11" x14ac:dyDescent="0.3">
      <c r="A17" s="100" t="s">
        <v>22</v>
      </c>
      <c r="B17" s="107">
        <f>(IF(Rules!$B$13=Rules!$E$13,
SUM(Stand!B33*Inittialize!$F$3,Stand!B34*Inittialize!$F$4,Stand!B35*Inittialize!$F$5,Stand!B36*Inittialize!$F$6,Stand!B37*Inittialize!$F$7,Stand!B38*Inittialize!$F$8,Stand!B39*Inittialize!$F$9,Stand!B40*Inittialize!$F$10,Stand!B41*Inittialize!$F$11,Stand!B42*Inittialize!$F$12),
IF(Rules!$B$10=Rules!$D$10,SUM(HSD!B33*Inittialize!$F$3,HSD!B34*Inittialize!$F$4,HSD!B35*Inittialize!$F$5,HSD!B36*Inittialize!$F$6,HSD!B37*Inittialize!$F$7,HSD!B38*Inittialize!$F$8,HSD!B39*Inittialize!$F$9,HSD!B40*Inittialize!$F$10,HSD!B41*Inittialize!$F$11,HSD!B42*Inittialize!$F$12),
SUM(HS!B33*Inittialize!$F$3,HS!B34*Inittialize!$F$4,HS!B35*Inittialize!$F$5,HS!B36*Inittialize!$F$6,HS!B37*Inittialize!$F$7,HS!B38*Inittialize!$F$8,HS!B39*Inittialize!$F$9,HS!B40*Inittialize!$F$10,HS!B41*Inittialize!$F$11,HS!B43*Inittialize!$F$12))
)+B30)</f>
        <v>-0.23631430205752924</v>
      </c>
      <c r="C17" s="108">
        <f>(IF(Rules!$B$13=Rules!$E$13,
SUM(Stand!C33*Inittialize!$F$3,Stand!C34*Inittialize!$F$4,Stand!C35*Inittialize!$F$5,Stand!C36*Inittialize!$F$6,Stand!C37*Inittialize!$F$7,Stand!C38*Inittialize!$F$8,Stand!C39*Inittialize!$F$9,Stand!C40*Inittialize!$F$10,Stand!C41*Inittialize!$F$11,Stand!C42*Inittialize!$F$12),
IF(Rules!$B$10=Rules!$D$10,SUM(HSD!C33*Inittialize!$F$3,HSD!C34*Inittialize!$F$4,HSD!C35*Inittialize!$F$5,HSD!C36*Inittialize!$F$6,HSD!C37*Inittialize!$F$7,HSD!C38*Inittialize!$F$8,HSD!C39*Inittialize!$F$9,HSD!C40*Inittialize!$F$10,HSD!C41*Inittialize!$F$11,HSD!C42*Inittialize!$F$12),
SUM(HS!C33*Inittialize!$F$3,HS!C34*Inittialize!$F$4,HS!C35*Inittialize!$F$5,HS!C36*Inittialize!$F$6,HS!C37*Inittialize!$F$7,HS!C38*Inittialize!$F$8,HS!C39*Inittialize!$F$9,HS!C40*Inittialize!$F$10,HS!C41*Inittialize!$F$11,HS!C43*Inittialize!$F$12))
)+C30)</f>
        <v>0.94128184667893811</v>
      </c>
      <c r="D17" s="108">
        <f>(IF(Rules!$B$13=Rules!$E$13,
SUM(Stand!D33*Inittialize!$F$3,Stand!D34*Inittialize!$F$4,Stand!D35*Inittialize!$F$5,Stand!D36*Inittialize!$F$6,Stand!D37*Inittialize!$F$7,Stand!D38*Inittialize!$F$8,Stand!D39*Inittialize!$F$9,Stand!D40*Inittialize!$F$10,Stand!D41*Inittialize!$F$11,Stand!D42*Inittialize!$F$12),
IF(Rules!$B$10=Rules!$D$10,SUM(HSD!D33*Inittialize!$F$3,HSD!D34*Inittialize!$F$4,HSD!D35*Inittialize!$F$5,HSD!D36*Inittialize!$F$6,HSD!D37*Inittialize!$F$7,HSD!D38*Inittialize!$F$8,HSD!D39*Inittialize!$F$9,HSD!D40*Inittialize!$F$10,HSD!D41*Inittialize!$F$11,HSD!D42*Inittialize!$F$12),
SUM(HS!D33*Inittialize!$F$3,HS!D34*Inittialize!$F$4,HS!D35*Inittialize!$F$5,HS!D36*Inittialize!$F$6,HS!D37*Inittialize!$F$7,HS!D38*Inittialize!$F$8,HS!D39*Inittialize!$F$9,HS!D40*Inittialize!$F$10,HS!D41*Inittialize!$F$11,HS!D43*Inittialize!$F$12))
)+D30)</f>
        <v>1.0355905062444339</v>
      </c>
      <c r="E17" s="108">
        <f>(IF(Rules!$B$13=Rules!$E$13,
SUM(Stand!E33*Inittialize!$F$3,Stand!E34*Inittialize!$F$4,Stand!E35*Inittialize!$F$5,Stand!E36*Inittialize!$F$6,Stand!E37*Inittialize!$F$7,Stand!E38*Inittialize!$F$8,Stand!E39*Inittialize!$F$9,Stand!E40*Inittialize!$F$10,Stand!E41*Inittialize!$F$11,Stand!E42*Inittialize!$F$12),
IF(Rules!$B$10=Rules!$D$10,SUM(HSD!E33*Inittialize!$F$3,HSD!E34*Inittialize!$F$4,HSD!E35*Inittialize!$F$5,HSD!E36*Inittialize!$F$6,HSD!E37*Inittialize!$F$7,HSD!E38*Inittialize!$F$8,HSD!E39*Inittialize!$F$9,HSD!E40*Inittialize!$F$10,HSD!E41*Inittialize!$F$11,HSD!E42*Inittialize!$F$12),
SUM(HS!E33*Inittialize!$F$3,HS!E34*Inittialize!$F$4,HS!E35*Inittialize!$F$5,HS!E36*Inittialize!$F$6,HS!E37*Inittialize!$F$7,HS!E38*Inittialize!$F$8,HS!E39*Inittialize!$F$9,HS!E40*Inittialize!$F$10,HS!E41*Inittialize!$F$11,HS!E43*Inittialize!$F$12))
)+E30)</f>
        <v>1.1320811008359519</v>
      </c>
      <c r="F17" s="108">
        <f>(IF(Rules!$B$13=Rules!$E$13,
SUM(Stand!F33*Inittialize!$F$3,Stand!F34*Inittialize!$F$4,Stand!F35*Inittialize!$F$5,Stand!F36*Inittialize!$F$6,Stand!F37*Inittialize!$F$7,Stand!F38*Inittialize!$F$8,Stand!F39*Inittialize!$F$9,Stand!F40*Inittialize!$F$10,Stand!F41*Inittialize!$F$11,Stand!F42*Inittialize!$F$12),
IF(Rules!$B$10=Rules!$D$10,SUM(HSD!F33*Inittialize!$F$3,HSD!F34*Inittialize!$F$4,HSD!F35*Inittialize!$F$5,HSD!F36*Inittialize!$F$6,HSD!F37*Inittialize!$F$7,HSD!F38*Inittialize!$F$8,HSD!F39*Inittialize!$F$9,HSD!F40*Inittialize!$F$10,HSD!F41*Inittialize!$F$11,HSD!F42*Inittialize!$F$12),
SUM(HS!F33*Inittialize!$F$3,HS!F34*Inittialize!$F$4,HS!F35*Inittialize!$F$5,HS!F36*Inittialize!$F$6,HS!F37*Inittialize!$F$7,HS!F38*Inittialize!$F$8,HS!F39*Inittialize!$F$9,HS!F40*Inittialize!$F$10,HS!F41*Inittialize!$F$11,HS!F43*Inittialize!$F$12))
)+F30)</f>
        <v>1.2293980358180554</v>
      </c>
      <c r="G17" s="108">
        <f>(IF(Rules!$B$13=Rules!$E$13,
SUM(Stand!G33*Inittialize!$F$3,Stand!G34*Inittialize!$F$4,Stand!G35*Inittialize!$F$5,Stand!G36*Inittialize!$F$6,Stand!G37*Inittialize!$F$7,Stand!G38*Inittialize!$F$8,Stand!G39*Inittialize!$F$9,Stand!G40*Inittialize!$F$10,Stand!G41*Inittialize!$F$11,Stand!G42*Inittialize!$F$12),
IF(Rules!$B$10=Rules!$D$10,SUM(HSD!G33*Inittialize!$F$3,HSD!G34*Inittialize!$F$4,HSD!G35*Inittialize!$F$5,HSD!G36*Inittialize!$F$6,HSD!G37*Inittialize!$F$7,HSD!G38*Inittialize!$F$8,HSD!G39*Inittialize!$F$9,HSD!G40*Inittialize!$F$10,HSD!G41*Inittialize!$F$11,HSD!G42*Inittialize!$F$12),
SUM(HS!G33*Inittialize!$F$3,HS!G34*Inittialize!$F$4,HS!G35*Inittialize!$F$5,HS!G36*Inittialize!$F$6,HS!G37*Inittialize!$F$7,HS!G38*Inittialize!$F$8,HS!G39*Inittialize!$F$9,HS!G40*Inittialize!$F$10,HS!G41*Inittialize!$F$11,HS!G43*Inittialize!$F$12))
)+G30)</f>
        <v>1.3347601898151389</v>
      </c>
      <c r="H17" s="108">
        <f>(IF(Rules!$B$13=Rules!$E$13,
SUM(Stand!H33*Inittialize!$F$3,Stand!H34*Inittialize!$F$4,Stand!H35*Inittialize!$F$5,Stand!H36*Inittialize!$F$6,Stand!H37*Inittialize!$F$7,Stand!H38*Inittialize!$F$8,Stand!H39*Inittialize!$F$9,Stand!H40*Inittialize!$F$10,Stand!H41*Inittialize!$F$11,Stand!H42*Inittialize!$F$12),
IF(Rules!$B$10=Rules!$D$10,SUM(HSD!H33*Inittialize!$F$3,HSD!H34*Inittialize!$F$4,HSD!H35*Inittialize!$F$5,HSD!H36*Inittialize!$F$6,HSD!H37*Inittialize!$F$7,HSD!H38*Inittialize!$F$8,HSD!H39*Inittialize!$F$9,HSD!H40*Inittialize!$F$10,HSD!H41*Inittialize!$F$11,HSD!H42*Inittialize!$F$12),
SUM(HS!H33*Inittialize!$F$3,HS!H34*Inittialize!$F$4,HS!H35*Inittialize!$F$5,HS!H36*Inittialize!$F$6,HS!H37*Inittialize!$F$7,HS!H38*Inittialize!$F$8,HS!H39*Inittialize!$F$9,HS!H40*Inittialize!$F$10,HS!H41*Inittialize!$F$11,HS!H43*Inittialize!$F$12))
)+H30)</f>
        <v>0.92577789772858154</v>
      </c>
      <c r="I17" s="108">
        <f>(IF(Rules!$B$13=Rules!$E$13,
SUM(Stand!I33*Inittialize!$F$3,Stand!I34*Inittialize!$F$4,Stand!I35*Inittialize!$F$5,Stand!I36*Inittialize!$F$6,Stand!I37*Inittialize!$F$7,Stand!I38*Inittialize!$F$8,Stand!I39*Inittialize!$F$9,Stand!I40*Inittialize!$F$10,Stand!I41*Inittialize!$F$11,Stand!I42*Inittialize!$F$12),
IF(Rules!$B$10=Rules!$D$10,SUM(HSD!I33*Inittialize!$F$3,HSD!I34*Inittialize!$F$4,HSD!I35*Inittialize!$F$5,HSD!I36*Inittialize!$F$6,HSD!I37*Inittialize!$F$7,HSD!I38*Inittialize!$F$8,HSD!I39*Inittialize!$F$9,HSD!I40*Inittialize!$F$10,HSD!I41*Inittialize!$F$11,HSD!I42*Inittialize!$F$12),
SUM(HS!I33*Inittialize!$F$3,HS!I34*Inittialize!$F$4,HS!I35*Inittialize!$F$5,HS!I36*Inittialize!$F$6,HS!I37*Inittialize!$F$7,HS!I38*Inittialize!$F$8,HS!I39*Inittialize!$F$9,HS!I40*Inittialize!$F$10,HS!I41*Inittialize!$F$11,HS!I43*Inittialize!$F$12))
)+I30)</f>
        <v>0.70138518174063014</v>
      </c>
      <c r="J17" s="108">
        <f>(IF(Rules!$B$13=Rules!$E$13,
SUM(Stand!J33*Inittialize!$F$3,Stand!J34*Inittialize!$F$4,Stand!J35*Inittialize!$F$5,Stand!J36*Inittialize!$F$6,Stand!J37*Inittialize!$F$7,Stand!J38*Inittialize!$F$8,Stand!J39*Inittialize!$F$9,Stand!J40*Inittialize!$F$10,Stand!J41*Inittialize!$F$11,Stand!J42*Inittialize!$F$12),
IF(Rules!$B$10=Rules!$D$10,SUM(HSD!J33*Inittialize!$F$3,HSD!J34*Inittialize!$F$4,HSD!J35*Inittialize!$F$5,HSD!J36*Inittialize!$F$6,HSD!J37*Inittialize!$F$7,HSD!J38*Inittialize!$F$8,HSD!J39*Inittialize!$F$9,HSD!J40*Inittialize!$F$10,HSD!J41*Inittialize!$F$11,HSD!J42*Inittialize!$F$12),
SUM(HS!J33*Inittialize!$F$3,HS!J34*Inittialize!$F$4,HS!J35*Inittialize!$F$5,HS!J36*Inittialize!$F$6,HS!J37*Inittialize!$F$7,HS!J38*Inittialize!$F$8,HS!J39*Inittialize!$F$9,HS!J40*Inittialize!$F$10,HS!J41*Inittialize!$F$11,HS!J43*Inittialize!$F$12))
)+J30)</f>
        <v>0.4555668463049094</v>
      </c>
      <c r="K17" s="57">
        <f>(IF(Rules!$B$13=Rules!$E$13,
SUM(Stand!K33*Inittialize!$F$3,Stand!K34*Inittialize!$F$4,Stand!K35*Inittialize!$F$5,Stand!K36*Inittialize!$F$6,Stand!K37*Inittialize!$F$7,Stand!K38*Inittialize!$F$8,Stand!K39*Inittialize!$F$9,Stand!K40*Inittialize!$F$10,Stand!K41*Inittialize!$F$11,Stand!K42*Inittialize!$F$12),
IF(Rules!$B$10=Rules!$D$10,SUM(HSD!K33*Inittialize!$F$3,HSD!K34*Inittialize!$F$4,HSD!K35*Inittialize!$F$5,HSD!K36*Inittialize!$F$6,HSD!K37*Inittialize!$F$7,HSD!K38*Inittialize!$F$8,HSD!K39*Inittialize!$F$9,HSD!K40*Inittialize!$F$10,HSD!K41*Inittialize!$F$11,HSD!K42*Inittialize!$F$12),
SUM(HS!K33*Inittialize!$F$3,HS!K34*Inittialize!$F$4,HS!K35*Inittialize!$F$5,HS!K36*Inittialize!$F$6,HS!K37*Inittialize!$F$7,HS!K38*Inittialize!$F$8,HS!K39*Inittialize!$F$9,HS!K40*Inittialize!$F$10,HS!K41*Inittialize!$F$11,HS!K43*Inittialize!$F$12))
)+K30)</f>
        <v>0.11871528374128748</v>
      </c>
    </row>
    <row r="18" spans="1:11" x14ac:dyDescent="0.3">
      <c r="A18" s="98">
        <v>2</v>
      </c>
      <c r="B18" s="93">
        <f>(IF(Rules!$B$10=Rules!$D$10,
SUM(HSD!B34*Inittialize!$F$3,HSD!B3*Inittialize!$F$4,HSD!B4*Inittialize!$F$5,HSD!B5*Inittialize!$F$6,HSD!B6*Inittialize!$F$7,HSD!B7*Inittialize!$F$8,HSD!B8*Inittialize!$F$9,HSD!B9*Inittialize!$F$10,HSD!B10*Inittialize!$F$11,HSD!B11*Inittialize!$F$12),
SUM(HS!B34*Inittialize!$F$3,HS!B3*Inittialize!$F$4,HS!B4*Inittialize!$F$5,HS!B5*Inittialize!$F$6,HS!B6*Inittialize!$F$7,HS!B7*Inittialize!$F$8,HS!B8*Inittialize!$F$9,HS!B9*Inittialize!$F$10,HS!B10*Inittialize!$F$11,HS!B11*Inittialize!$F$12)
)+B31)</f>
        <v>-1.3782734877013674</v>
      </c>
      <c r="C18" s="1">
        <f>(IF(Rules!$B$10=Rules!$D$10,
SUM(HSD!C34*Inittialize!$F$3,HSD!C3*Inittialize!$F$4,HSD!C4*Inittialize!$F$5,HSD!C5*Inittialize!$F$6,HSD!C6*Inittialize!$F$7,HSD!C7*Inittialize!$F$8,HSD!C8*Inittialize!$F$9,HSD!C9*Inittialize!$F$10,HSD!C10*Inittialize!$F$11,HSD!C11*Inittialize!$F$12),
SUM(HS!C34*Inittialize!$F$3,HS!C3*Inittialize!$F$4,HS!C4*Inittialize!$F$5,HS!C5*Inittialize!$F$6,HS!C6*Inittialize!$F$7,HS!C7*Inittialize!$F$8,HS!C8*Inittialize!$F$9,HS!C9*Inittialize!$F$10,HS!C10*Inittialize!$F$11,HS!C11*Inittialize!$F$12)
)+C31)</f>
        <v>-0.3035374332757963</v>
      </c>
      <c r="D18" s="1">
        <f>(IF(Rules!$B$10=Rules!$D$10,
SUM(HSD!D34*Inittialize!$F$3,HSD!D3*Inittialize!$F$4,HSD!D4*Inittialize!$F$5,HSD!D5*Inittialize!$F$6,HSD!D6*Inittialize!$F$7,HSD!D7*Inittialize!$F$8,HSD!D8*Inittialize!$F$9,HSD!D9*Inittialize!$F$10,HSD!D10*Inittialize!$F$11,HSD!D11*Inittialize!$F$12),
SUM(HS!D34*Inittialize!$F$3,HS!D3*Inittialize!$F$4,HS!D4*Inittialize!$F$5,HS!D5*Inittialize!$F$6,HS!D6*Inittialize!$F$7,HS!D7*Inittialize!$F$8,HS!D8*Inittialize!$F$9,HS!D9*Inittialize!$F$10,HS!D10*Inittialize!$F$11,HS!D11*Inittialize!$F$12)
)+D31)</f>
        <v>-0.19900282458564794</v>
      </c>
      <c r="E18" s="1">
        <f>(IF(Rules!$B$10=Rules!$D$10,
SUM(HSD!E34*Inittialize!$F$3,HSD!E3*Inittialize!$F$4,HSD!E4*Inittialize!$F$5,HSD!E5*Inittialize!$F$6,HSD!E6*Inittialize!$F$7,HSD!E7*Inittialize!$F$8,HSD!E8*Inittialize!$F$9,HSD!E9*Inittialize!$F$10,HSD!E10*Inittialize!$F$11,HSD!E11*Inittialize!$F$12),
SUM(HS!E34*Inittialize!$F$3,HS!E3*Inittialize!$F$4,HS!E4*Inittialize!$F$5,HS!E5*Inittialize!$F$6,HS!E6*Inittialize!$F$7,HS!E7*Inittialize!$F$8,HS!E8*Inittialize!$F$9,HS!E9*Inittialize!$F$10,HS!E10*Inittialize!$F$11,HS!E11*Inittialize!$F$12)
)+E31)</f>
        <v>-8.8401648543337652E-2</v>
      </c>
      <c r="F18" s="1">
        <f>(IF(Rules!$B$10=Rules!$D$10,
SUM(HSD!F34*Inittialize!$F$3,HSD!F3*Inittialize!$F$4,HSD!F4*Inittialize!$F$5,HSD!F5*Inittialize!$F$6,HSD!F6*Inittialize!$F$7,HSD!F7*Inittialize!$F$8,HSD!F8*Inittialize!$F$9,HSD!F9*Inittialize!$F$10,HSD!F10*Inittialize!$F$11,HSD!F11*Inittialize!$F$12),
SUM(HS!F34*Inittialize!$F$3,HS!F3*Inittialize!$F$4,HS!F4*Inittialize!$F$5,HS!F5*Inittialize!$F$6,HS!F6*Inittialize!$F$7,HS!F7*Inittialize!$F$8,HS!F8*Inittialize!$F$9,HS!F9*Inittialize!$F$10,HS!F10*Inittialize!$F$11,HS!F11*Inittialize!$F$12)
)+F31)</f>
        <v>5.4920129139133606E-2</v>
      </c>
      <c r="G18" s="1">
        <f>(IF(Rules!$B$10=Rules!$D$10,
SUM(HSD!G34*Inittialize!$F$3,HSD!G3*Inittialize!$F$4,HSD!G4*Inittialize!$F$5,HSD!G5*Inittialize!$F$6,HSD!G6*Inittialize!$F$7,HSD!G7*Inittialize!$F$8,HSD!G8*Inittialize!$F$9,HSD!G9*Inittialize!$F$10,HSD!G10*Inittialize!$F$11,HSD!G11*Inittialize!$F$12),
SUM(HS!G34*Inittialize!$F$3,HS!G3*Inittialize!$F$4,HS!G4*Inittialize!$F$5,HS!G5*Inittialize!$F$6,HS!G6*Inittialize!$F$7,HS!G7*Inittialize!$F$8,HS!G8*Inittialize!$F$9,HS!G9*Inittialize!$F$10,HS!G10*Inittialize!$F$11,HS!G11*Inittialize!$F$12)
)+G31)</f>
        <v>0.15553364778520473</v>
      </c>
      <c r="H18" s="1">
        <f>(IF(Rules!$B$10=Rules!$D$10,
SUM(HSD!H34*Inittialize!$F$3,HSD!H3*Inittialize!$F$4,HSD!H4*Inittialize!$F$5,HSD!H5*Inittialize!$F$6,HSD!H6*Inittialize!$F$7,HSD!H7*Inittialize!$F$8,HSD!H8*Inittialize!$F$9,HSD!H9*Inittialize!$F$10,HSD!H10*Inittialize!$F$11,HSD!H11*Inittialize!$F$12),
SUM(HS!H34*Inittialize!$F$3,HS!H3*Inittialize!$F$4,HS!H4*Inittialize!$F$5,HS!H5*Inittialize!$F$6,HS!H6*Inittialize!$F$7,HS!H7*Inittialize!$F$8,HS!H8*Inittialize!$F$9,HS!H9*Inittialize!$F$10,HS!H10*Inittialize!$F$11,HS!H11*Inittialize!$F$12)
)+H31)</f>
        <v>-0.109028085503449</v>
      </c>
      <c r="I18" s="1">
        <f>(IF(Rules!$B$10=Rules!$D$10,
SUM(HSD!I34*Inittialize!$F$3,HSD!I3*Inittialize!$F$4,HSD!I4*Inittialize!$F$5,HSD!I5*Inittialize!$F$6,HSD!I6*Inittialize!$F$7,HSD!I7*Inittialize!$F$8,HSD!I8*Inittialize!$F$9,HSD!I9*Inittialize!$F$10,HSD!I10*Inittialize!$F$11,HSD!I11*Inittialize!$F$12),
SUM(HS!I34*Inittialize!$F$3,HS!I3*Inittialize!$F$4,HS!I4*Inittialize!$F$5,HS!I5*Inittialize!$F$6,HS!I6*Inittialize!$F$7,HS!I7*Inittialize!$F$8,HS!I8*Inittialize!$F$9,HS!I9*Inittialize!$F$10,HS!I10*Inittialize!$F$11,HS!I11*Inittialize!$F$12)
)+I31)</f>
        <v>-0.41264691110050877</v>
      </c>
      <c r="J18" s="1">
        <f>(IF(Rules!$B$10=Rules!$D$10,
SUM(HSD!J34*Inittialize!$F$3,HSD!J3*Inittialize!$F$4,HSD!J4*Inittialize!$F$5,HSD!J5*Inittialize!$F$6,HSD!J6*Inittialize!$F$7,HSD!J7*Inittialize!$F$8,HSD!J8*Inittialize!$F$9,HSD!J9*Inittialize!$F$10,HSD!J10*Inittialize!$F$11,HSD!J11*Inittialize!$F$12),
SUM(HS!J34*Inittialize!$F$3,HS!J3*Inittialize!$F$4,HS!J4*Inittialize!$F$5,HS!J5*Inittialize!$F$6,HS!J6*Inittialize!$F$7,HS!J7*Inittialize!$F$8,HS!J8*Inittialize!$F$9,HS!J9*Inittialize!$F$10,HS!J10*Inittialize!$F$11,HS!J11*Inittialize!$F$12)
)+J31)</f>
        <v>-0.7601885722140338</v>
      </c>
      <c r="K18" s="9">
        <f>(IF(Rules!$B$10=Rules!$D$10,
SUM(HSD!K34*Inittialize!$F$3,HSD!K3*Inittialize!$F$4,HSD!K4*Inittialize!$F$5,HSD!K5*Inittialize!$F$6,HSD!K6*Inittialize!$F$7,HSD!K7*Inittialize!$F$8,HSD!K8*Inittialize!$F$9,HSD!K9*Inittialize!$F$10,HSD!K10*Inittialize!$F$11,HSD!K11*Inittialize!$F$12),
SUM(HS!K34*Inittialize!$F$3,HS!K3*Inittialize!$F$4,HS!K4*Inittialize!$F$5,HS!K5*Inittialize!$F$6,HS!K6*Inittialize!$F$7,HS!K7*Inittialize!$F$8,HS!K8*Inittialize!$F$9,HS!K9*Inittialize!$F$10,HS!K10*Inittialize!$F$11,HS!K11*Inittialize!$F$12)
)+K31)</f>
        <v>-1.1638549109590972</v>
      </c>
    </row>
    <row r="19" spans="1:11" x14ac:dyDescent="0.3">
      <c r="A19" s="98">
        <v>3</v>
      </c>
      <c r="B19" s="93">
        <f>(IF(Rules!$B$10=Rules!$D$10,
SUM(HSD!B35*Inittialize!$F$3,HSD!B4*Inittialize!$F$4,HSD!B5*Inittialize!$F$5,HSD!B6*Inittialize!$F$6,HSD!B7*Inittialize!$F$7,HSD!B8*Inittialize!$F$8,HSD!B9*Inittialize!$F$9,HSD!B10*Inittialize!$F$10,HSD!B11*Inittialize!$F$11,HSD!B12*Inittialize!$F$12),
SUM(HS!B35*Inittialize!$F$3,HS!B4*Inittialize!$F$4,HS!B5*Inittialize!$F$5,HS!B6*Inittialize!$F$6,HS!B7*Inittialize!$F$7,HS!B8*Inittialize!$F$8,HS!B9*Inittialize!$F$9,HS!B10*Inittialize!$F$10,HS!B11*Inittialize!$F$11,HS!B12*Inittialize!$F$12)
)+B32)</f>
        <v>-1.4589785639790216</v>
      </c>
      <c r="C19" s="1">
        <f>(IF(Rules!$B$10=Rules!$D$10,
SUM(HSD!C35*Inittialize!$F$3,HSD!C4*Inittialize!$F$4,HSD!C5*Inittialize!$F$5,HSD!C6*Inittialize!$F$6,HSD!C7*Inittialize!$F$7,HSD!C8*Inittialize!$F$8,HSD!C9*Inittialize!$F$9,HSD!C10*Inittialize!$F$10,HSD!C11*Inittialize!$F$11,HSD!C12*Inittialize!$F$12),
SUM(HS!C35*Inittialize!$F$3,HS!C4*Inittialize!$F$4,HS!C5*Inittialize!$F$5,HS!C6*Inittialize!$F$6,HS!C7*Inittialize!$F$7,HS!C8*Inittialize!$F$8,HS!C9*Inittialize!$F$9,HS!C10*Inittialize!$F$10,HS!C11*Inittialize!$F$11,HS!C12*Inittialize!$F$12)
)+C32)</f>
        <v>-0.40209001759141005</v>
      </c>
      <c r="D19" s="1">
        <f>(IF(Rules!$B$10=Rules!$D$10,
SUM(HSD!D35*Inittialize!$F$3,HSD!D4*Inittialize!$F$4,HSD!D5*Inittialize!$F$5,HSD!D6*Inittialize!$F$6,HSD!D7*Inittialize!$F$7,HSD!D8*Inittialize!$F$8,HSD!D9*Inittialize!$F$9,HSD!D10*Inittialize!$F$10,HSD!D11*Inittialize!$F$11,HSD!D12*Inittialize!$F$12),
SUM(HS!D35*Inittialize!$F$3,HS!D4*Inittialize!$F$4,HS!D5*Inittialize!$F$5,HS!D6*Inittialize!$F$6,HS!D7*Inittialize!$F$7,HS!D8*Inittialize!$F$8,HS!D9*Inittialize!$F$9,HS!D10*Inittialize!$F$10,HS!D11*Inittialize!$F$11,HS!D12*Inittialize!$F$12)
)+D32)</f>
        <v>-0.27550343311558984</v>
      </c>
      <c r="E19" s="1">
        <f>(IF(Rules!$B$10=Rules!$D$10,
SUM(HSD!E35*Inittialize!$F$3,HSD!E4*Inittialize!$F$4,HSD!E5*Inittialize!$F$5,HSD!E6*Inittialize!$F$6,HSD!E7*Inittialize!$F$7,HSD!E8*Inittialize!$F$8,HSD!E9*Inittialize!$F$9,HSD!E10*Inittialize!$F$10,HSD!E11*Inittialize!$F$11,HSD!E12*Inittialize!$F$12),
SUM(HS!E35*Inittialize!$F$3,HS!E4*Inittialize!$F$4,HS!E5*Inittialize!$F$5,HS!E6*Inittialize!$F$6,HS!E7*Inittialize!$F$7,HS!E8*Inittialize!$F$8,HS!E9*Inittialize!$F$9,HS!E10*Inittialize!$F$10,HS!E11*Inittialize!$F$11,HS!E12*Inittialize!$F$12)
)+E32)</f>
        <v>-0.14504516283562147</v>
      </c>
      <c r="F19" s="1">
        <f>(IF(Rules!$B$10=Rules!$D$10,
SUM(HSD!F35*Inittialize!$F$3,HSD!F4*Inittialize!$F$4,HSD!F5*Inittialize!$F$5,HSD!F6*Inittialize!$F$6,HSD!F7*Inittialize!$F$7,HSD!F8*Inittialize!$F$8,HSD!F9*Inittialize!$F$9,HSD!F10*Inittialize!$F$10,HSD!F11*Inittialize!$F$11,HSD!F12*Inittialize!$F$12),
SUM(HS!F35*Inittialize!$F$3,HS!F4*Inittialize!$F$4,HS!F5*Inittialize!$F$5,HS!F6*Inittialize!$F$6,HS!F7*Inittialize!$F$7,HS!F8*Inittialize!$F$8,HS!F9*Inittialize!$F$9,HS!F10*Inittialize!$F$10,HS!F11*Inittialize!$F$11,HS!F12*Inittialize!$F$12)
)+F32)</f>
        <v>6.7982848558684195E-4</v>
      </c>
      <c r="G19" s="1">
        <f>(IF(Rules!$B$10=Rules!$D$10,
SUM(HSD!G35*Inittialize!$F$3,HSD!G4*Inittialize!$F$4,HSD!G5*Inittialize!$F$5,HSD!G6*Inittialize!$F$6,HSD!G7*Inittialize!$F$7,HSD!G8*Inittialize!$F$8,HSD!G9*Inittialize!$F$9,HSD!G10*Inittialize!$F$10,HSD!G11*Inittialize!$F$11,HSD!G12*Inittialize!$F$12),
SUM(HS!G35*Inittialize!$F$3,HS!G4*Inittialize!$F$4,HS!G5*Inittialize!$F$5,HS!G6*Inittialize!$F$6,HS!G7*Inittialize!$F$7,HS!G8*Inittialize!$F$8,HS!G9*Inittialize!$F$9,HS!G10*Inittialize!$F$10,HS!G11*Inittialize!$F$11,HS!G12*Inittialize!$F$12)
)+G32)</f>
        <v>9.7885212826237245E-2</v>
      </c>
      <c r="H19" s="1">
        <f>(IF(Rules!$B$10=Rules!$D$10,
SUM(HSD!H35*Inittialize!$F$3,HSD!H4*Inittialize!$F$4,HSD!H5*Inittialize!$F$5,HSD!H6*Inittialize!$F$6,HSD!H7*Inittialize!$F$7,HSD!H8*Inittialize!$F$8,HSD!H9*Inittialize!$F$9,HSD!H10*Inittialize!$F$10,HSD!H11*Inittialize!$F$11,HSD!H12*Inittialize!$F$12),
SUM(HS!H35*Inittialize!$F$3,HS!H4*Inittialize!$F$4,HS!H5*Inittialize!$F$5,HS!H6*Inittialize!$F$6,HS!H7*Inittialize!$F$7,HS!H8*Inittialize!$F$8,HS!H9*Inittialize!$F$9,HS!H10*Inittialize!$F$10,HS!H11*Inittialize!$F$11,HS!H12*Inittialize!$F$12)
)+H32)</f>
        <v>-0.22975035416142664</v>
      </c>
      <c r="I19" s="1">
        <f>(IF(Rules!$B$10=Rules!$D$10,
SUM(HSD!I35*Inittialize!$F$3,HSD!I4*Inittialize!$F$4,HSD!I5*Inittialize!$F$5,HSD!I6*Inittialize!$F$6,HSD!I7*Inittialize!$F$7,HSD!I8*Inittialize!$F$8,HSD!I9*Inittialize!$F$9,HSD!I10*Inittialize!$F$10,HSD!I11*Inittialize!$F$11,HSD!I12*Inittialize!$F$12),
SUM(HS!I35*Inittialize!$F$3,HS!I4*Inittialize!$F$4,HS!I5*Inittialize!$F$5,HS!I6*Inittialize!$F$6,HS!I7*Inittialize!$F$7,HS!I8*Inittialize!$F$8,HS!I9*Inittialize!$F$9,HS!I10*Inittialize!$F$10,HS!I11*Inittialize!$F$11,HS!I12*Inittialize!$F$12)
)+I32)</f>
        <v>-0.52376752260080406</v>
      </c>
      <c r="J19" s="1">
        <f>(IF(Rules!$B$10=Rules!$D$10,
SUM(HSD!J35*Inittialize!$F$3,HSD!J4*Inittialize!$F$4,HSD!J5*Inittialize!$F$5,HSD!J6*Inittialize!$F$6,HSD!J7*Inittialize!$F$7,HSD!J8*Inittialize!$F$8,HSD!J9*Inittialize!$F$9,HSD!J10*Inittialize!$F$10,HSD!J11*Inittialize!$F$11,HSD!J12*Inittialize!$F$12),
SUM(HS!J35*Inittialize!$F$3,HS!J4*Inittialize!$F$4,HS!J5*Inittialize!$F$5,HS!J6*Inittialize!$F$6,HS!J7*Inittialize!$F$7,HS!J8*Inittialize!$F$8,HS!J9*Inittialize!$F$9,HS!J10*Inittialize!$F$10,HS!J11*Inittialize!$F$11,HS!J12*Inittialize!$F$12)
)+J32)</f>
        <v>-0.86030649125449743</v>
      </c>
      <c r="K19" s="9">
        <f>(IF(Rules!$B$10=Rules!$D$10,
SUM(HSD!K35*Inittialize!$F$3,HSD!K4*Inittialize!$F$4,HSD!K5*Inittialize!$F$5,HSD!K6*Inittialize!$F$6,HSD!K7*Inittialize!$F$7,HSD!K8*Inittialize!$F$8,HSD!K9*Inittialize!$F$9,HSD!K10*Inittialize!$F$10,HSD!K11*Inittialize!$F$11,HSD!K12*Inittialize!$F$12),
SUM(HS!K35*Inittialize!$F$3,HS!K4*Inittialize!$F$4,HS!K5*Inittialize!$F$5,HS!K6*Inittialize!$F$6,HS!K7*Inittialize!$F$7,HS!K8*Inittialize!$F$8,HS!K9*Inittialize!$F$9,HS!K10*Inittialize!$F$10,HS!K11*Inittialize!$F$11,HS!K12*Inittialize!$F$12)
)+K32)</f>
        <v>-1.2511192051303923</v>
      </c>
    </row>
    <row r="20" spans="1:11" x14ac:dyDescent="0.3">
      <c r="A20" s="98">
        <v>4</v>
      </c>
      <c r="B20" s="93">
        <f>(IF(Rules!$B$10=Rules!$D$10,
SUM(HSD!B36*Inittialize!$F$3,HSD!B5*Inittialize!$F$4,HSD!B6*Inittialize!$F$5,HSD!B7*Inittialize!$F$6,HSD!B8*Inittialize!$F$7,HSD!B9*Inittialize!$F$8,HSD!B10*Inittialize!$F$9,HSD!B11*Inittialize!$F$10,HSD!B12*Inittialize!$F$11,HSD!B13*Inittialize!$F$12),
SUM(HS!B36*Inittialize!$F$3,HS!B5*Inittialize!$F$4,HS!B6*Inittialize!$F$5,HS!B7*Inittialize!$F$6,HS!B8*Inittialize!$F$7,HS!B9*Inittialize!$F$8,HS!B10*Inittialize!$F$9,HS!B11*Inittialize!$F$10,HS!B12*Inittialize!$F$11,HS!B13*Inittialize!$F$12)
)+B33)</f>
        <v>-1.5415412264674653</v>
      </c>
      <c r="C20" s="1">
        <f>(IF(Rules!$B$10=Rules!$D$10,
SUM(HSD!C36*Inittialize!$F$3,HSD!C5*Inittialize!$F$4,HSD!C6*Inittialize!$F$5,HSD!C7*Inittialize!$F$6,HSD!C8*Inittialize!$F$7,HSD!C9*Inittialize!$F$8,HSD!C10*Inittialize!$F$9,HSD!C11*Inittialize!$F$10,HSD!C12*Inittialize!$F$11,HSD!C13*Inittialize!$F$12),
SUM(HS!C36*Inittialize!$F$3,HS!C5*Inittialize!$F$4,HS!C6*Inittialize!$F$5,HS!C7*Inittialize!$F$6,HS!C8*Inittialize!$F$7,HS!C9*Inittialize!$F$8,HS!C10*Inittialize!$F$9,HS!C11*Inittialize!$F$10,HS!C12*Inittialize!$F$11,HS!C13*Inittialize!$F$12)
)+C33)</f>
        <v>-0.45965331047568553</v>
      </c>
      <c r="D20" s="1">
        <f>(IF(Rules!$B$10=Rules!$D$10,
SUM(HSD!D36*Inittialize!$F$3,HSD!D5*Inittialize!$F$4,HSD!D6*Inittialize!$F$5,HSD!D7*Inittialize!$F$6,HSD!D8*Inittialize!$F$7,HSD!D9*Inittialize!$F$8,HSD!D10*Inittialize!$F$9,HSD!D11*Inittialize!$F$10,HSD!D12*Inittialize!$F$11,HSD!D13*Inittialize!$F$12),
SUM(HS!D36*Inittialize!$F$3,HS!D5*Inittialize!$F$4,HS!D6*Inittialize!$F$5,HS!D7*Inittialize!$F$6,HS!D8*Inittialize!$F$7,HS!D9*Inittialize!$F$8,HS!D10*Inittialize!$F$9,HS!D11*Inittialize!$F$10,HS!D12*Inittialize!$F$11,HS!D13*Inittialize!$F$12)
)+D33)</f>
        <v>-0.33045325719897728</v>
      </c>
      <c r="E20" s="1">
        <f>(IF(Rules!$B$10=Rules!$D$10,
SUM(HSD!E36*Inittialize!$F$3,HSD!E5*Inittialize!$F$4,HSD!E6*Inittialize!$F$5,HSD!E7*Inittialize!$F$6,HSD!E8*Inittialize!$F$7,HSD!E9*Inittialize!$F$8,HSD!E10*Inittialize!$F$9,HSD!E11*Inittialize!$F$10,HSD!E12*Inittialize!$F$11,HSD!E13*Inittialize!$F$12),
SUM(HS!E36*Inittialize!$F$3,HS!E5*Inittialize!$F$4,HS!E6*Inittialize!$F$5,HS!E7*Inittialize!$F$6,HS!E8*Inittialize!$F$7,HS!E9*Inittialize!$F$8,HS!E10*Inittialize!$F$9,HS!E11*Inittialize!$F$10,HS!E12*Inittialize!$F$11,HS!E13*Inittialize!$F$12)
)+E33)</f>
        <v>-0.19746968042766772</v>
      </c>
      <c r="F20" s="1">
        <f>(IF(Rules!$B$10=Rules!$D$10,
SUM(HSD!F36*Inittialize!$F$3,HSD!F5*Inittialize!$F$4,HSD!F6*Inittialize!$F$5,HSD!F7*Inittialize!$F$6,HSD!F8*Inittialize!$F$7,HSD!F9*Inittialize!$F$8,HSD!F10*Inittialize!$F$9,HSD!F11*Inittialize!$F$10,HSD!F12*Inittialize!$F$11,HSD!F13*Inittialize!$F$12),
SUM(HS!F36*Inittialize!$F$3,HS!F5*Inittialize!$F$4,HS!F6*Inittialize!$F$5,HS!F7*Inittialize!$F$6,HS!F8*Inittialize!$F$7,HS!F9*Inittialize!$F$8,HS!F10*Inittialize!$F$9,HS!F11*Inittialize!$F$10,HS!F12*Inittialize!$F$11,HS!F13*Inittialize!$F$12)
)+F33)</f>
        <v>-4.9519706079706211E-2</v>
      </c>
      <c r="G20" s="1">
        <f>(IF(Rules!$B$10=Rules!$D$10,
SUM(HSD!G36*Inittialize!$F$3,HSD!G5*Inittialize!$F$4,HSD!G6*Inittialize!$F$5,HSD!G7*Inittialize!$F$6,HSD!G8*Inittialize!$F$7,HSD!G9*Inittialize!$F$8,HSD!G10*Inittialize!$F$9,HSD!G11*Inittialize!$F$10,HSD!G12*Inittialize!$F$11,HSD!G13*Inittialize!$F$12),
SUM(HS!G36*Inittialize!$F$3,HS!G5*Inittialize!$F$4,HS!G6*Inittialize!$F$5,HS!G7*Inittialize!$F$6,HS!G8*Inittialize!$F$7,HS!G9*Inittialize!$F$8,HS!G10*Inittialize!$F$9,HS!G11*Inittialize!$F$10,HS!G12*Inittialize!$F$11,HS!G13*Inittialize!$F$12)
)+G33)</f>
        <v>4.4521669123918972E-2</v>
      </c>
      <c r="H20" s="1">
        <f>(IF(Rules!$B$10=Rules!$D$10,
SUM(HSD!H36*Inittialize!$F$3,HSD!H5*Inittialize!$F$4,HSD!H6*Inittialize!$F$5,HSD!H7*Inittialize!$F$6,HSD!H8*Inittialize!$F$7,HSD!H9*Inittialize!$F$8,HSD!H10*Inittialize!$F$9,HSD!H11*Inittialize!$F$10,HSD!H12*Inittialize!$F$11,HSD!H13*Inittialize!$F$12),
SUM(HS!H36*Inittialize!$F$3,HS!H5*Inittialize!$F$4,HS!H6*Inittialize!$F$5,HS!H7*Inittialize!$F$6,HS!H8*Inittialize!$F$7,HS!H9*Inittialize!$F$8,HS!H10*Inittialize!$F$9,HS!H11*Inittialize!$F$10,HS!H12*Inittialize!$F$11,HS!H13*Inittialize!$F$12)
)+H33)</f>
        <v>-0.35311680423385478</v>
      </c>
      <c r="I20" s="1">
        <f>(IF(Rules!$B$10=Rules!$D$10,
SUM(HSD!I36*Inittialize!$F$3,HSD!I5*Inittialize!$F$4,HSD!I6*Inittialize!$F$5,HSD!I7*Inittialize!$F$6,HSD!I8*Inittialize!$F$7,HSD!I9*Inittialize!$F$8,HSD!I10*Inittialize!$F$9,HSD!I11*Inittialize!$F$10,HSD!I12*Inittialize!$F$11,HSD!I13*Inittialize!$F$12),
SUM(HS!I36*Inittialize!$F$3,HS!I5*Inittialize!$F$4,HS!I6*Inittialize!$F$5,HS!I7*Inittialize!$F$6,HS!I8*Inittialize!$F$7,HS!I9*Inittialize!$F$8,HS!I10*Inittialize!$F$9,HS!I11*Inittialize!$F$10,HS!I12*Inittialize!$F$11,HS!I13*Inittialize!$F$12)
)+I33)</f>
        <v>-0.63733661064082048</v>
      </c>
      <c r="J20" s="1">
        <f>(IF(Rules!$B$10=Rules!$D$10,
SUM(HSD!J36*Inittialize!$F$3,HSD!J5*Inittialize!$F$4,HSD!J6*Inittialize!$F$5,HSD!J7*Inittialize!$F$6,HSD!J8*Inittialize!$F$7,HSD!J9*Inittialize!$F$8,HSD!J10*Inittialize!$F$9,HSD!J11*Inittialize!$F$10,HSD!J12*Inittialize!$F$11,HSD!J13*Inittialize!$F$12),
SUM(HS!J36*Inittialize!$F$3,HS!J5*Inittialize!$F$4,HS!J6*Inittialize!$F$5,HS!J7*Inittialize!$F$6,HS!J8*Inittialize!$F$7,HS!J9*Inittialize!$F$8,HS!J10*Inittialize!$F$9,HS!J11*Inittialize!$F$10,HS!J12*Inittialize!$F$11,HS!J13*Inittialize!$F$12)
)+J33)</f>
        <v>-0.96266471661346209</v>
      </c>
      <c r="K20" s="9">
        <f>(IF(Rules!$B$10=Rules!$D$10,
SUM(HSD!K36*Inittialize!$F$3,HSD!K5*Inittialize!$F$4,HSD!K6*Inittialize!$F$5,HSD!K7*Inittialize!$F$6,HSD!K8*Inittialize!$F$7,HSD!K9*Inittialize!$F$8,HSD!K10*Inittialize!$F$9,HSD!K11*Inittialize!$F$10,HSD!K12*Inittialize!$F$11,HSD!K13*Inittialize!$F$12),
SUM(HS!K36*Inittialize!$F$3,HS!K5*Inittialize!$F$4,HS!K6*Inittialize!$F$5,HS!K7*Inittialize!$F$6,HS!K8*Inittialize!$F$7,HS!K9*Inittialize!$F$8,HS!K10*Inittialize!$F$9,HS!K11*Inittialize!$F$10,HS!K12*Inittialize!$F$11,HS!K13*Inittialize!$F$12)
)+K33)</f>
        <v>-1.3403994574540441</v>
      </c>
    </row>
    <row r="21" spans="1:11" x14ac:dyDescent="0.3">
      <c r="A21" s="98">
        <v>5</v>
      </c>
      <c r="B21" s="93">
        <f>(IF(Rules!$B$10=Rules!$D$10,
SUM(HSD!B37*Inittialize!$F$3,HSD!B6*Inittialize!$F$4,HSD!B7*Inittialize!$F$5,HSD!B8*Inittialize!$F$6,HSD!B9*Inittialize!$F$7,HSD!B10*Inittialize!$F$8,HSD!B11*Inittialize!$F$9,HSD!B12*Inittialize!$F$10,HSD!B13*Inittialize!$F$11,HSD!B14*Inittialize!$F$12),
SUM(HS!B37*Inittialize!$F$3,HS!B6*Inittialize!$F$4,HS!B7*Inittialize!$F$5,HS!B8*Inittialize!$F$6,HS!B9*Inittialize!$F$7,HS!B10*Inittialize!$F$8,HS!B11*Inittialize!$F$9,HS!B12*Inittialize!$F$10,HS!B13*Inittialize!$F$11,HS!B14*Inittialize!$F$12)
)+B34)</f>
        <v>-1.6252892084456767</v>
      </c>
      <c r="C21" s="1">
        <f>(IF(Rules!$B$10=Rules!$D$10,
SUM(HSD!C37*Inittialize!$F$3,HSD!C6*Inittialize!$F$4,HSD!C7*Inittialize!$F$5,HSD!C8*Inittialize!$F$6,HSD!C9*Inittialize!$F$7,HSD!C10*Inittialize!$F$8,HSD!C11*Inittialize!$F$9,HSD!C12*Inittialize!$F$10,HSD!C13*Inittialize!$F$11,HSD!C14*Inittialize!$F$12),
SUM(HS!C37*Inittialize!$F$3,HS!C6*Inittialize!$F$4,HS!C7*Inittialize!$F$5,HS!C8*Inittialize!$F$6,HS!C9*Inittialize!$F$7,HS!C10*Inittialize!$F$8,HS!C11*Inittialize!$F$9,HS!C12*Inittialize!$F$10,HS!C13*Inittialize!$F$11,HS!C14*Inittialize!$F$12)
)+C34)</f>
        <v>-0.51286226825499004</v>
      </c>
      <c r="D21" s="1">
        <f>(IF(Rules!$B$10=Rules!$D$10,
SUM(HSD!D37*Inittialize!$F$3,HSD!D6*Inittialize!$F$4,HSD!D7*Inittialize!$F$5,HSD!D8*Inittialize!$F$6,HSD!D9*Inittialize!$F$7,HSD!D10*Inittialize!$F$8,HSD!D11*Inittialize!$F$9,HSD!D12*Inittialize!$F$10,HSD!D13*Inittialize!$F$11,HSD!D14*Inittialize!$F$12),
SUM(HS!D37*Inittialize!$F$3,HS!D6*Inittialize!$F$4,HS!D7*Inittialize!$F$5,HS!D8*Inittialize!$F$6,HS!D9*Inittialize!$F$7,HS!D10*Inittialize!$F$8,HS!D11*Inittialize!$F$9,HS!D12*Inittialize!$F$10,HS!D13*Inittialize!$F$11,HS!D14*Inittialize!$F$12)
)+D34)</f>
        <v>-0.38124090904595931</v>
      </c>
      <c r="E21" s="1">
        <f>(IF(Rules!$B$10=Rules!$D$10,
SUM(HSD!E37*Inittialize!$F$3,HSD!E6*Inittialize!$F$4,HSD!E7*Inittialize!$F$5,HSD!E8*Inittialize!$F$6,HSD!E9*Inittialize!$F$7,HSD!E10*Inittialize!$F$8,HSD!E11*Inittialize!$F$9,HSD!E12*Inittialize!$F$10,HSD!E13*Inittialize!$F$11,HSD!E14*Inittialize!$F$12),
SUM(HS!E37*Inittialize!$F$3,HS!E6*Inittialize!$F$4,HS!E7*Inittialize!$F$5,HS!E8*Inittialize!$F$6,HS!E9*Inittialize!$F$7,HS!E10*Inittialize!$F$8,HS!E11*Inittialize!$F$9,HS!E12*Inittialize!$F$10,HS!E13*Inittialize!$F$11,HS!E14*Inittialize!$F$12)
)+E34)</f>
        <v>-0.24591785679877706</v>
      </c>
      <c r="F21" s="1">
        <f>(IF(Rules!$B$10=Rules!$D$10,
SUM(HSD!F37*Inittialize!$F$3,HSD!F6*Inittialize!$F$4,HSD!F7*Inittialize!$F$5,HSD!F8*Inittialize!$F$6,HSD!F9*Inittialize!$F$7,HSD!F10*Inittialize!$F$8,HSD!F11*Inittialize!$F$9,HSD!F12*Inittialize!$F$10,HSD!F13*Inittialize!$F$11,HSD!F14*Inittialize!$F$12),
SUM(HS!F37*Inittialize!$F$3,HS!F6*Inittialize!$F$4,HS!F7*Inittialize!$F$5,HS!F8*Inittialize!$F$6,HS!F9*Inittialize!$F$7,HS!F10*Inittialize!$F$8,HS!F11*Inittialize!$F$9,HS!F12*Inittialize!$F$10,HS!F13*Inittialize!$F$11,HS!F14*Inittialize!$F$12)
)+F34)</f>
        <v>-9.5915881567439187E-2</v>
      </c>
      <c r="G21" s="1">
        <f>(IF(Rules!$B$10=Rules!$D$10,
SUM(HSD!G37*Inittialize!$F$3,HSD!G6*Inittialize!$F$4,HSD!G7*Inittialize!$F$5,HSD!G8*Inittialize!$F$6,HSD!G9*Inittialize!$F$7,HSD!G10*Inittialize!$F$8,HSD!G11*Inittialize!$F$9,HSD!G12*Inittialize!$F$10,HSD!G13*Inittialize!$F$11,HSD!G14*Inittialize!$F$12),
SUM(HS!G37*Inittialize!$F$3,HS!G6*Inittialize!$F$4,HS!G7*Inittialize!$F$5,HS!G8*Inittialize!$F$6,HS!G9*Inittialize!$F$7,HS!G10*Inittialize!$F$8,HS!G11*Inittialize!$F$9,HS!G12*Inittialize!$F$10,HS!G13*Inittialize!$F$11,HS!G14*Inittialize!$F$12)
)+G34)</f>
        <v>-4.7453513537609182E-3</v>
      </c>
      <c r="H21" s="1">
        <f>(IF(Rules!$B$10=Rules!$D$10,
SUM(HSD!H37*Inittialize!$F$3,HSD!H6*Inittialize!$F$4,HSD!H7*Inittialize!$F$5,HSD!H8*Inittialize!$F$6,HSD!H9*Inittialize!$F$7,HSD!H10*Inittialize!$F$8,HSD!H11*Inittialize!$F$9,HSD!H12*Inittialize!$F$10,HSD!H13*Inittialize!$F$11,HSD!H14*Inittialize!$F$12),
SUM(HS!H37*Inittialize!$F$3,HS!H6*Inittialize!$F$4,HS!H7*Inittialize!$F$5,HS!H8*Inittialize!$F$6,HS!H9*Inittialize!$F$7,HS!H10*Inittialize!$F$8,HS!H11*Inittialize!$F$9,HS!H12*Inittialize!$F$10,HS!H13*Inittialize!$F$11,HS!H14*Inittialize!$F$12)
)+H34)</f>
        <v>-0.47778976753659408</v>
      </c>
      <c r="I21" s="1">
        <f>(IF(Rules!$B$10=Rules!$D$10,
SUM(HSD!I37*Inittialize!$F$3,HSD!I6*Inittialize!$F$4,HSD!I7*Inittialize!$F$5,HSD!I8*Inittialize!$F$6,HSD!I9*Inittialize!$F$7,HSD!I10*Inittialize!$F$8,HSD!I11*Inittialize!$F$9,HSD!I12*Inittialize!$F$10,HSD!I13*Inittialize!$F$11,HSD!I14*Inittialize!$F$12),
SUM(HS!I37*Inittialize!$F$3,HS!I6*Inittialize!$F$4,HS!I7*Inittialize!$F$5,HS!I8*Inittialize!$F$6,HS!I9*Inittialize!$F$7,HS!I10*Inittialize!$F$8,HS!I11*Inittialize!$F$9,HS!I12*Inittialize!$F$10,HS!I13*Inittialize!$F$11,HS!I14*Inittialize!$F$12)
)+I34)</f>
        <v>-0.75237321561274084</v>
      </c>
      <c r="J21" s="1">
        <f>(IF(Rules!$B$10=Rules!$D$10,
SUM(HSD!J37*Inittialize!$F$3,HSD!J6*Inittialize!$F$4,HSD!J7*Inittialize!$F$5,HSD!J8*Inittialize!$F$6,HSD!J9*Inittialize!$F$7,HSD!J10*Inittialize!$F$8,HSD!J11*Inittialize!$F$9,HSD!J12*Inittialize!$F$10,HSD!J13*Inittialize!$F$11,HSD!J14*Inittialize!$F$12),
SUM(HS!J37*Inittialize!$F$3,HS!J6*Inittialize!$F$4,HS!J7*Inittialize!$F$5,HS!J8*Inittialize!$F$6,HS!J9*Inittialize!$F$7,HS!J10*Inittialize!$F$8,HS!J11*Inittialize!$F$9,HS!J12*Inittialize!$F$10,HS!J13*Inittialize!$F$11,HS!J14*Inittialize!$F$12)
)+J34)</f>
        <v>-1.0664602134318364</v>
      </c>
      <c r="K21" s="9">
        <f>(IF(Rules!$B$10=Rules!$D$10,
SUM(HSD!K37*Inittialize!$F$3,HSD!K6*Inittialize!$F$4,HSD!K7*Inittialize!$F$5,HSD!K8*Inittialize!$F$6,HSD!K9*Inittialize!$F$7,HSD!K10*Inittialize!$F$8,HSD!K11*Inittialize!$F$9,HSD!K12*Inittialize!$F$10,HSD!K13*Inittialize!$F$11,HSD!K14*Inittialize!$F$12),
SUM(HS!K37*Inittialize!$F$3,HS!K6*Inittialize!$F$4,HS!K7*Inittialize!$F$5,HS!K8*Inittialize!$F$6,HS!K9*Inittialize!$F$7,HS!K10*Inittialize!$F$8,HS!K11*Inittialize!$F$9,HS!K12*Inittialize!$F$10,HS!K13*Inittialize!$F$11,HS!K14*Inittialize!$F$12)
)+K34)</f>
        <v>-1.4309738103235916</v>
      </c>
    </row>
    <row r="22" spans="1:11" x14ac:dyDescent="0.3">
      <c r="A22" s="98">
        <v>6</v>
      </c>
      <c r="B22" s="93">
        <f>(IF(Rules!$B$10=Rules!$D$10,
SUM(HSD!B38*Inittialize!$F$3,HSD!B7*Inittialize!$F$4,HSD!B8*Inittialize!$F$5,HSD!B9*Inittialize!$F$6,HSD!B10*Inittialize!$F$7,HSD!B11*Inittialize!$F$8,HSD!B12*Inittialize!$F$9,HSD!B13*Inittialize!$F$10,HSD!B14*Inittialize!$F$11,HSD!B15*Inittialize!$F$12),
SUM(HS!B38*Inittialize!$F$3,HS!B7*Inittialize!$F$4,HS!B8*Inittialize!$F$5,HS!B9*Inittialize!$F$6,HS!B10*Inittialize!$F$7,HS!B11*Inittialize!$F$8,HS!B12*Inittialize!$F$9,HS!B13*Inittialize!$F$10,HS!B14*Inittialize!$F$11,HS!B15*Inittialize!$F$12)
)+B35)</f>
        <v>-1.6787476138840436</v>
      </c>
      <c r="C22" s="1">
        <f>(IF(Rules!$B$10=Rules!$D$10,
SUM(HSD!C38*Inittialize!$F$3,HSD!C7*Inittialize!$F$4,HSD!C8*Inittialize!$F$5,HSD!C9*Inittialize!$F$6,HSD!C10*Inittialize!$F$7,HSD!C11*Inittialize!$F$8,HSD!C12*Inittialize!$F$9,HSD!C13*Inittialize!$F$10,HSD!C14*Inittialize!$F$11,HSD!C15*Inittialize!$F$12),
SUM(HS!C38*Inittialize!$F$3,HS!C7*Inittialize!$F$4,HS!C8*Inittialize!$F$5,HS!C9*Inittialize!$F$6,HS!C10*Inittialize!$F$7,HS!C11*Inittialize!$F$8,HS!C12*Inittialize!$F$9,HS!C13*Inittialize!$F$10,HS!C14*Inittialize!$F$11,HS!C15*Inittialize!$F$12)
)+C35)</f>
        <v>-0.56303646984007982</v>
      </c>
      <c r="D22" s="1">
        <f>(IF(Rules!$B$10=Rules!$D$10,
SUM(HSD!D38*Inittialize!$F$3,HSD!D7*Inittialize!$F$4,HSD!D8*Inittialize!$F$5,HSD!D9*Inittialize!$F$6,HSD!D10*Inittialize!$F$7,HSD!D11*Inittialize!$F$8,HSD!D12*Inittialize!$F$9,HSD!D13*Inittialize!$F$10,HSD!D14*Inittialize!$F$11,HSD!D15*Inittialize!$F$12),
SUM(HS!D38*Inittialize!$F$3,HS!D7*Inittialize!$F$4,HS!D8*Inittialize!$F$5,HS!D9*Inittialize!$F$6,HS!D10*Inittialize!$F$7,HS!D11*Inittialize!$F$8,HS!D12*Inittialize!$F$9,HS!D13*Inittialize!$F$10,HS!D14*Inittialize!$F$11,HS!D15*Inittialize!$F$12)
)+D35)</f>
        <v>-0.42916431203443328</v>
      </c>
      <c r="E22" s="1">
        <f>(IF(Rules!$B$10=Rules!$D$10,
SUM(HSD!E38*Inittialize!$F$3,HSD!E7*Inittialize!$F$4,HSD!E8*Inittialize!$F$5,HSD!E9*Inittialize!$F$6,HSD!E10*Inittialize!$F$7,HSD!E11*Inittialize!$F$8,HSD!E12*Inittialize!$F$9,HSD!E13*Inittialize!$F$10,HSD!E14*Inittialize!$F$11,HSD!E15*Inittialize!$F$12),
SUM(HS!E38*Inittialize!$F$3,HS!E7*Inittialize!$F$4,HS!E8*Inittialize!$F$5,HS!E9*Inittialize!$F$6,HS!E10*Inittialize!$F$7,HS!E11*Inittialize!$F$8,HS!E12*Inittialize!$F$9,HS!E13*Inittialize!$F$10,HS!E14*Inittialize!$F$11,HS!E15*Inittialize!$F$12)
)+E35)</f>
        <v>-0.29166856770554933</v>
      </c>
      <c r="F22" s="1">
        <f>(IF(Rules!$B$10=Rules!$D$10,
SUM(HSD!F38*Inittialize!$F$3,HSD!F7*Inittialize!$F$4,HSD!F8*Inittialize!$F$5,HSD!F9*Inittialize!$F$6,HSD!F10*Inittialize!$F$7,HSD!F11*Inittialize!$F$8,HSD!F12*Inittialize!$F$9,HSD!F13*Inittialize!$F$10,HSD!F14*Inittialize!$F$11,HSD!F15*Inittialize!$F$12),
SUM(HS!F38*Inittialize!$F$3,HS!F7*Inittialize!$F$4,HS!F8*Inittialize!$F$5,HS!F9*Inittialize!$F$6,HS!F10*Inittialize!$F$7,HS!F11*Inittialize!$F$8,HS!F12*Inittialize!$F$9,HS!F13*Inittialize!$F$10,HS!F14*Inittialize!$F$11,HS!F15*Inittialize!$F$12)
)+F35)</f>
        <v>-0.13966389332040943</v>
      </c>
      <c r="G22" s="1">
        <f>(IF(Rules!$B$10=Rules!$D$10,
SUM(HSD!G38*Inittialize!$F$3,HSD!G7*Inittialize!$F$4,HSD!G8*Inittialize!$F$5,HSD!G9*Inittialize!$F$6,HSD!G10*Inittialize!$F$7,HSD!G11*Inittialize!$F$8,HSD!G12*Inittialize!$F$9,HSD!G13*Inittialize!$F$10,HSD!G14*Inittialize!$F$11,HSD!G15*Inittialize!$F$12),
SUM(HS!G38*Inittialize!$F$3,HS!G7*Inittialize!$F$4,HS!G8*Inittialize!$F$5,HS!G9*Inittialize!$F$6,HS!G10*Inittialize!$F$7,HS!G11*Inittialize!$F$8,HS!G12*Inittialize!$F$9,HS!G13*Inittialize!$F$10,HS!G14*Inittialize!$F$11,HS!G15*Inittialize!$F$12)
)+G35)</f>
        <v>-5.2023342119497384E-2</v>
      </c>
      <c r="H22" s="1">
        <f>(IF(Rules!$B$10=Rules!$D$10,
SUM(HSD!H38*Inittialize!$F$3,HSD!H7*Inittialize!$F$4,HSD!H8*Inittialize!$F$5,HSD!H9*Inittialize!$F$6,HSD!H10*Inittialize!$F$7,HSD!H11*Inittialize!$F$8,HSD!H12*Inittialize!$F$9,HSD!H13*Inittialize!$F$10,HSD!H14*Inittialize!$F$11,HSD!H15*Inittialize!$F$12),
SUM(HS!H38*Inittialize!$F$3,HS!H7*Inittialize!$F$4,HS!H8*Inittialize!$F$5,HS!H9*Inittialize!$F$6,HS!H10*Inittialize!$F$7,HS!H11*Inittialize!$F$8,HS!H12*Inittialize!$F$9,HS!H13*Inittialize!$F$10,HS!H14*Inittialize!$F$11,HS!H15*Inittialize!$F$12)
)+H35)</f>
        <v>-0.60773082894679786</v>
      </c>
      <c r="I22" s="1">
        <f>(IF(Rules!$B$10=Rules!$D$10,
SUM(HSD!I38*Inittialize!$F$3,HSD!I7*Inittialize!$F$4,HSD!I8*Inittialize!$F$5,HSD!I9*Inittialize!$F$6,HSD!I10*Inittialize!$F$7,HSD!I11*Inittialize!$F$8,HSD!I12*Inittialize!$F$9,HSD!I13*Inittialize!$F$10,HSD!I14*Inittialize!$F$11,HSD!I15*Inittialize!$F$12),
SUM(HS!I38*Inittialize!$F$3,HS!I7*Inittialize!$F$4,HS!I8*Inittialize!$F$5,HS!I9*Inittialize!$F$6,HS!I10*Inittialize!$F$7,HS!I11*Inittialize!$F$8,HS!I12*Inittialize!$F$9,HS!I13*Inittialize!$F$10,HS!I14*Inittialize!$F$11,HS!I15*Inittialize!$F$12)
)+I35)</f>
        <v>-0.86896752528313903</v>
      </c>
      <c r="J22" s="1">
        <f>(IF(Rules!$B$10=Rules!$D$10,
SUM(HSD!J38*Inittialize!$F$3,HSD!J7*Inittialize!$F$4,HSD!J8*Inittialize!$F$5,HSD!J9*Inittialize!$F$6,HSD!J10*Inittialize!$F$7,HSD!J11*Inittialize!$F$8,HSD!J12*Inittialize!$F$9,HSD!J13*Inittialize!$F$10,HSD!J14*Inittialize!$F$11,HSD!J15*Inittialize!$F$12),
SUM(HS!J38*Inittialize!$F$3,HS!J7*Inittialize!$F$4,HS!J8*Inittialize!$F$5,HS!J9*Inittialize!$F$6,HS!J10*Inittialize!$F$7,HS!J11*Inittialize!$F$8,HS!J12*Inittialize!$F$9,HS!J13*Inittialize!$F$10,HS!J14*Inittialize!$F$11,HS!J15*Inittialize!$F$12)
)+J35)</f>
        <v>-1.1705628007909041</v>
      </c>
      <c r="K22" s="9">
        <f>(IF(Rules!$B$10=Rules!$D$10,
SUM(HSD!K38*Inittialize!$F$3,HSD!K7*Inittialize!$F$4,HSD!K8*Inittialize!$F$5,HSD!K9*Inittialize!$F$6,HSD!K10*Inittialize!$F$7,HSD!K11*Inittialize!$F$8,HSD!K12*Inittialize!$F$9,HSD!K13*Inittialize!$F$10,HSD!K14*Inittialize!$F$11,HSD!K15*Inittialize!$F$12),
SUM(HS!K38*Inittialize!$F$3,HS!K7*Inittialize!$F$4,HS!K8*Inittialize!$F$5,HS!K9*Inittialize!$F$6,HS!K10*Inittialize!$F$7,HS!K11*Inittialize!$F$8,HS!K12*Inittialize!$F$9,HS!K13*Inittialize!$F$10,HS!K14*Inittialize!$F$11,HS!K15*Inittialize!$F$12)
)+K35)</f>
        <v>-1.5220306491715818</v>
      </c>
    </row>
    <row r="23" spans="1:11" x14ac:dyDescent="0.3">
      <c r="A23" s="98">
        <v>7</v>
      </c>
      <c r="B23" s="93">
        <f>(IF(Rules!$B$10=Rules!$D$10,
SUM(HSD!B39*Inittialize!$F$3,HSD!B8*Inittialize!$F$4,HSD!B9*Inittialize!$F$5,HSD!B10*Inittialize!$F$6,HSD!B11*Inittialize!$F$7,HSD!B12*Inittialize!$F$8,HSD!B13*Inittialize!$F$9,HSD!B14*Inittialize!$F$10,HSD!B15*Inittialize!$F$11,HSD!B16*Inittialize!$F$12),
SUM(HS!B39*Inittialize!$F$3,HS!B8*Inittialize!$F$4,HS!B9*Inittialize!$F$5,HS!B10*Inittialize!$F$6,HS!B11*Inittialize!$F$7,HS!B12*Inittialize!$F$8,HS!B13*Inittialize!$F$9,HS!B14*Inittialize!$F$10,HS!B15*Inittialize!$F$11,HS!B16*Inittialize!$F$12)
)+B36)</f>
        <v>-1.598841534902764</v>
      </c>
      <c r="C23" s="1">
        <f>(IF(Rules!$B$10=Rules!$D$10,
SUM(HSD!C39*Inittialize!$F$3,HSD!C8*Inittialize!$F$4,HSD!C9*Inittialize!$F$5,HSD!C10*Inittialize!$F$6,HSD!C11*Inittialize!$F$7,HSD!C12*Inittialize!$F$8,HSD!C13*Inittialize!$F$9,HSD!C14*Inittialize!$F$10,HSD!C15*Inittialize!$F$11,HSD!C16*Inittialize!$F$12),
SUM(HS!C39*Inittialize!$F$3,HS!C8*Inittialize!$F$4,HS!C9*Inittialize!$F$5,HS!C10*Inittialize!$F$6,HS!C11*Inittialize!$F$7,HS!C12*Inittialize!$F$8,HS!C13*Inittialize!$F$9,HS!C14*Inittialize!$F$10,HS!C15*Inittialize!$F$11,HS!C16*Inittialize!$F$12)
)+C36)</f>
        <v>-0.43673371146646539</v>
      </c>
      <c r="D23" s="1">
        <f>(IF(Rules!$B$10=Rules!$D$10,
SUM(HSD!D39*Inittialize!$F$3,HSD!D8*Inittialize!$F$4,HSD!D9*Inittialize!$F$5,HSD!D10*Inittialize!$F$6,HSD!D11*Inittialize!$F$7,HSD!D12*Inittialize!$F$8,HSD!D13*Inittialize!$F$9,HSD!D14*Inittialize!$F$10,HSD!D15*Inittialize!$F$11,HSD!D16*Inittialize!$F$12),
SUM(HS!D39*Inittialize!$F$3,HS!D8*Inittialize!$F$4,HS!D9*Inittialize!$F$5,HS!D10*Inittialize!$F$6,HS!D11*Inittialize!$F$7,HS!D12*Inittialize!$F$8,HS!D13*Inittialize!$F$9,HS!D14*Inittialize!$F$10,HS!D15*Inittialize!$F$11,HS!D16*Inittialize!$F$12)
)+D36)</f>
        <v>-0.30633192761785411</v>
      </c>
      <c r="E23" s="1">
        <f>(IF(Rules!$B$10=Rules!$D$10,
SUM(HSD!E39*Inittialize!$F$3,HSD!E8*Inittialize!$F$4,HSD!E9*Inittialize!$F$5,HSD!E10*Inittialize!$F$6,HSD!E11*Inittialize!$F$7,HSD!E12*Inittialize!$F$8,HSD!E13*Inittialize!$F$9,HSD!E14*Inittialize!$F$10,HSD!E15*Inittialize!$F$11,HSD!E16*Inittialize!$F$12),
SUM(HS!E39*Inittialize!$F$3,HS!E8*Inittialize!$F$4,HS!E9*Inittialize!$F$5,HS!E10*Inittialize!$F$6,HS!E11*Inittialize!$F$7,HS!E12*Inittialize!$F$8,HS!E13*Inittialize!$F$9,HS!E14*Inittialize!$F$10,HS!E15*Inittialize!$F$11,HS!E16*Inittialize!$F$12)
)+E36)</f>
        <v>-0.17208717601736756</v>
      </c>
      <c r="F23" s="1">
        <f>(IF(Rules!$B$10=Rules!$D$10,
SUM(HSD!F39*Inittialize!$F$3,HSD!F8*Inittialize!$F$4,HSD!F9*Inittialize!$F$5,HSD!F10*Inittialize!$F$6,HSD!F11*Inittialize!$F$7,HSD!F12*Inittialize!$F$8,HSD!F13*Inittialize!$F$9,HSD!F14*Inittialize!$F$10,HSD!F15*Inittialize!$F$11,HSD!F16*Inittialize!$F$12),
SUM(HS!F39*Inittialize!$F$3,HS!F8*Inittialize!$F$4,HS!F9*Inittialize!$F$5,HS!F10*Inittialize!$F$6,HS!F11*Inittialize!$F$7,HS!F12*Inittialize!$F$8,HS!F13*Inittialize!$F$9,HS!F14*Inittialize!$F$10,HS!F15*Inittialize!$F$11,HS!F16*Inittialize!$F$12)
)+F36)</f>
        <v>-2.9085443611764232E-2</v>
      </c>
      <c r="G23" s="1">
        <f>(IF(Rules!$B$10=Rules!$D$10,
SUM(HSD!G39*Inittialize!$F$3,HSD!G8*Inittialize!$F$4,HSD!G9*Inittialize!$F$5,HSD!G10*Inittialize!$F$6,HSD!G11*Inittialize!$F$7,HSD!G12*Inittialize!$F$8,HSD!G13*Inittialize!$F$9,HSD!G14*Inittialize!$F$10,HSD!G15*Inittialize!$F$11,HSD!G16*Inittialize!$F$12),
SUM(HS!G39*Inittialize!$F$3,HS!G8*Inittialize!$F$4,HS!G9*Inittialize!$F$5,HS!G10*Inittialize!$F$6,HS!G11*Inittialize!$F$7,HS!G12*Inittialize!$F$8,HS!G13*Inittialize!$F$9,HS!G14*Inittialize!$F$10,HS!G15*Inittialize!$F$11,HS!G16*Inittialize!$F$12)
)+G36)</f>
        <v>0.11674136941544327</v>
      </c>
      <c r="H23" s="1">
        <f>(IF(Rules!$B$10=Rules!$D$10,
SUM(HSD!H39*Inittialize!$F$3,HSD!H8*Inittialize!$F$4,HSD!H9*Inittialize!$F$5,HSD!H10*Inittialize!$F$6,HSD!H11*Inittialize!$F$7,HSD!H12*Inittialize!$F$8,HSD!H13*Inittialize!$F$9,HSD!H14*Inittialize!$F$10,HSD!H15*Inittialize!$F$11,HSD!H16*Inittialize!$F$12),
SUM(HS!H39*Inittialize!$F$3,HS!H8*Inittialize!$F$4,HS!H9*Inittialize!$F$5,HS!H10*Inittialize!$F$6,HS!H11*Inittialize!$F$7,HS!H12*Inittialize!$F$8,HS!H13*Inittialize!$F$9,HS!H14*Inittialize!$F$10,HS!H15*Inittialize!$F$11,HS!H16*Inittialize!$F$12)
)+H36)</f>
        <v>-0.27523119832171117</v>
      </c>
      <c r="I23" s="1">
        <f>(IF(Rules!$B$10=Rules!$D$10,
SUM(HSD!I39*Inittialize!$F$3,HSD!I8*Inittialize!$F$4,HSD!I9*Inittialize!$F$5,HSD!I10*Inittialize!$F$6,HSD!I11*Inittialize!$F$7,HSD!I12*Inittialize!$F$8,HSD!I13*Inittialize!$F$9,HSD!I14*Inittialize!$F$10,HSD!I15*Inittialize!$F$11,HSD!I16*Inittialize!$F$12),
SUM(HS!I39*Inittialize!$F$3,HS!I8*Inittialize!$F$4,HS!I9*Inittialize!$F$5,HS!I10*Inittialize!$F$6,HS!I11*Inittialize!$F$7,HS!I12*Inittialize!$F$8,HS!I13*Inittialize!$F$9,HS!I14*Inittialize!$F$10,HS!I15*Inittialize!$F$11,HS!I16*Inittialize!$F$12)
)+I36)</f>
        <v>-0.84241907489739876</v>
      </c>
      <c r="J23" s="1">
        <f>(IF(Rules!$B$10=Rules!$D$10,
SUM(HSD!J39*Inittialize!$F$3,HSD!J8*Inittialize!$F$4,HSD!J9*Inittialize!$F$5,HSD!J10*Inittialize!$F$6,HSD!J11*Inittialize!$F$7,HSD!J12*Inittialize!$F$8,HSD!J13*Inittialize!$F$9,HSD!J14*Inittialize!$F$10,HSD!J15*Inittialize!$F$11,HSD!J16*Inittialize!$F$12),
SUM(HS!J39*Inittialize!$F$3,HS!J8*Inittialize!$F$4,HS!J9*Inittialize!$F$5,HS!J10*Inittialize!$F$6,HS!J11*Inittialize!$F$7,HS!J12*Inittialize!$F$8,HS!J13*Inittialize!$F$9,HS!J14*Inittialize!$F$10,HS!J15*Inittialize!$F$11,HS!J16*Inittialize!$F$12)
)+J36)</f>
        <v>-1.1414617619475069</v>
      </c>
      <c r="K23" s="9">
        <f>(IF(Rules!$B$10=Rules!$D$10,
SUM(HSD!K39*Inittialize!$F$3,HSD!K8*Inittialize!$F$4,HSD!K9*Inittialize!$F$5,HSD!K10*Inittialize!$F$6,HSD!K11*Inittialize!$F$7,HSD!K12*Inittialize!$F$8,HSD!K13*Inittialize!$F$9,HSD!K14*Inittialize!$F$10,HSD!K15*Inittialize!$F$11,HSD!K16*Inittialize!$F$12),
SUM(HS!K39*Inittialize!$F$3,HS!K8*Inittialize!$F$4,HS!K9*Inittialize!$F$5,HS!K10*Inittialize!$F$6,HS!K11*Inittialize!$F$7,HS!K12*Inittialize!$F$8,HS!K13*Inittialize!$F$9,HS!K14*Inittialize!$F$10,HS!K15*Inittialize!$F$11,HS!K16*Inittialize!$F$12)
)+K36)</f>
        <v>-1.4603115968557869</v>
      </c>
    </row>
    <row r="24" spans="1:11" x14ac:dyDescent="0.3">
      <c r="A24" s="98">
        <v>8</v>
      </c>
      <c r="B24" s="93">
        <f>(IF(Rules!$B$10=Rules!$D$10,
SUM(HSD!B40*Inittialize!$F$3,HSD!B9*Inittialize!$F$4,HSD!B10*Inittialize!$F$5,HSD!B11*Inittialize!$F$6,HSD!B12*Inittialize!$F$7,HSD!B13*Inittialize!$F$8,HSD!B14*Inittialize!$F$9,HSD!B15*Inittialize!$F$10,HSD!B16*Inittialize!$F$11,HSD!B17*Inittialize!$F$12),
SUM(HS!B40*Inittialize!$F$3,HS!B9*Inittialize!$F$4,HS!B10*Inittialize!$F$5,HS!B11*Inittialize!$F$6,HS!B12*Inittialize!$F$7,HS!B13*Inittialize!$F$8,HS!B14*Inittialize!$F$9,HS!B15*Inittialize!$F$10,HS!B16*Inittialize!$F$11,HS!B17*Inittialize!$F$12)
)+B37)</f>
        <v>-1.3213613383628031</v>
      </c>
      <c r="C24" s="1">
        <f>(IF(Rules!$B$10=Rules!$D$10,
SUM(HSD!C40*Inittialize!$F$3,HSD!C9*Inittialize!$F$4,HSD!C10*Inittialize!$F$5,HSD!C11*Inittialize!$F$6,HSD!C12*Inittialize!$F$7,HSD!C13*Inittialize!$F$8,HSD!C14*Inittialize!$F$9,HSD!C15*Inittialize!$F$10,HSD!C16*Inittialize!$F$11,HSD!C17*Inittialize!$F$12),
SUM(HS!C40*Inittialize!$F$3,HS!C9*Inittialize!$F$4,HS!C10*Inittialize!$F$5,HS!C11*Inittialize!$F$6,HS!C12*Inittialize!$F$7,HS!C13*Inittialize!$F$8,HS!C14*Inittialize!$F$9,HS!C15*Inittialize!$F$10,HS!C16*Inittialize!$F$11,HS!C17*Inittialize!$F$12)
)+C37)</f>
        <v>-8.719275203522267E-2</v>
      </c>
      <c r="D24" s="1">
        <f>(IF(Rules!$B$10=Rules!$D$10,
SUM(HSD!D40*Inittialize!$F$3,HSD!D9*Inittialize!$F$4,HSD!D10*Inittialize!$F$5,HSD!D11*Inittialize!$F$6,HSD!D12*Inittialize!$F$7,HSD!D13*Inittialize!$F$8,HSD!D14*Inittialize!$F$9,HSD!D15*Inittialize!$F$10,HSD!D16*Inittialize!$F$11,HSD!D17*Inittialize!$F$12),
SUM(HS!D40*Inittialize!$F$3,HS!D9*Inittialize!$F$4,HS!D10*Inittialize!$F$5,HS!D11*Inittialize!$F$6,HS!D12*Inittialize!$F$7,HS!D13*Inittialize!$F$8,HS!D14*Inittialize!$F$9,HS!D15*Inittialize!$F$10,HS!D16*Inittialize!$F$11,HS!D17*Inittialize!$F$12)
)+D37)</f>
        <v>3.2021050122619021E-2</v>
      </c>
      <c r="E24" s="1">
        <f>(IF(Rules!$B$10=Rules!$D$10,
SUM(HSD!E40*Inittialize!$F$3,HSD!E9*Inittialize!$F$4,HSD!E10*Inittialize!$F$5,HSD!E11*Inittialize!$F$6,HSD!E12*Inittialize!$F$7,HSD!E13*Inittialize!$F$8,HSD!E14*Inittialize!$F$9,HSD!E15*Inittialize!$F$10,HSD!E16*Inittialize!$F$11,HSD!E17*Inittialize!$F$12),
SUM(HS!E40*Inittialize!$F$3,HS!E9*Inittialize!$F$4,HS!E10*Inittialize!$F$5,HS!E11*Inittialize!$F$6,HS!E12*Inittialize!$F$7,HS!E13*Inittialize!$F$8,HS!E14*Inittialize!$F$9,HS!E15*Inittialize!$F$10,HS!E16*Inittialize!$F$11,HS!E17*Inittialize!$F$12)
)+E37)</f>
        <v>0.15513789310883522</v>
      </c>
      <c r="F24" s="1">
        <f>(IF(Rules!$B$10=Rules!$D$10,
SUM(HSD!F40*Inittialize!$F$3,HSD!F9*Inittialize!$F$4,HSD!F10*Inittialize!$F$5,HSD!F11*Inittialize!$F$6,HSD!F12*Inittialize!$F$7,HSD!F13*Inittialize!$F$8,HSD!F14*Inittialize!$F$9,HSD!F15*Inittialize!$F$10,HSD!F16*Inittialize!$F$11,HSD!F17*Inittialize!$F$12),
SUM(HS!F40*Inittialize!$F$3,HS!F9*Inittialize!$F$4,HS!F10*Inittialize!$F$5,HS!F11*Inittialize!$F$6,HS!F12*Inittialize!$F$7,HS!F13*Inittialize!$F$8,HS!F14*Inittialize!$F$9,HS!F15*Inittialize!$F$10,HS!F16*Inittialize!$F$11,HS!F17*Inittialize!$F$12)
)+F37)</f>
        <v>0.28321854393213475</v>
      </c>
      <c r="G24" s="1">
        <f>(IF(Rules!$B$10=Rules!$D$10,
SUM(HSD!G40*Inittialize!$F$3,HSD!G9*Inittialize!$F$4,HSD!G10*Inittialize!$F$5,HSD!G11*Inittialize!$F$6,HSD!G12*Inittialize!$F$7,HSD!G13*Inittialize!$F$8,HSD!G14*Inittialize!$F$9,HSD!G15*Inittialize!$F$10,HSD!G16*Inittialize!$F$11,HSD!G17*Inittialize!$F$12),
SUM(HS!G40*Inittialize!$F$3,HS!G9*Inittialize!$F$4,HS!G10*Inittialize!$F$5,HS!G11*Inittialize!$F$6,HS!G12*Inittialize!$F$7,HS!G13*Inittialize!$F$8,HS!G14*Inittialize!$F$9,HS!G15*Inittialize!$F$10,HS!G16*Inittialize!$F$11,HS!G17*Inittialize!$F$12)
)+G37)</f>
        <v>0.45984060038489261</v>
      </c>
      <c r="H24" s="1">
        <f>(IF(Rules!$B$10=Rules!$D$10,
SUM(HSD!H40*Inittialize!$F$3,HSD!H9*Inittialize!$F$4,HSD!H10*Inittialize!$F$5,HSD!H11*Inittialize!$F$6,HSD!H12*Inittialize!$F$7,HSD!H13*Inittialize!$F$8,HSD!H14*Inittialize!$F$9,HSD!H15*Inittialize!$F$10,HSD!H16*Inittialize!$F$11,HSD!H17*Inittialize!$F$12),
SUM(HS!H40*Inittialize!$F$3,HS!H9*Inittialize!$F$4,HS!H10*Inittialize!$F$5,HS!H11*Inittialize!$F$6,HS!H12*Inittialize!$F$7,HS!H13*Inittialize!$F$8,HS!H14*Inittialize!$F$9,HS!H15*Inittialize!$F$10,HS!H16*Inittialize!$F$11,HS!H17*Inittialize!$F$12)
)+H37)</f>
        <v>0.32882975745497145</v>
      </c>
      <c r="I24" s="1">
        <f>(IF(Rules!$B$10=Rules!$D$10,
SUM(HSD!I40*Inittialize!$F$3,HSD!I9*Inittialize!$F$4,HSD!I10*Inittialize!$F$5,HSD!I11*Inittialize!$F$6,HSD!I12*Inittialize!$F$7,HSD!I13*Inittialize!$F$8,HSD!I14*Inittialize!$F$9,HSD!I15*Inittialize!$F$10,HSD!I16*Inittialize!$F$11,HSD!I17*Inittialize!$F$12),
SUM(HS!I40*Inittialize!$F$3,HS!I9*Inittialize!$F$4,HS!I10*Inittialize!$F$5,HS!I11*Inittialize!$F$6,HS!I12*Inittialize!$F$7,HS!I13*Inittialize!$F$8,HS!I14*Inittialize!$F$9,HS!I15*Inittialize!$F$10,HS!I16*Inittialize!$F$11,HS!I17*Inittialize!$F$12)
)+I37)</f>
        <v>-0.2395931026346251</v>
      </c>
      <c r="J24" s="1">
        <f>(IF(Rules!$B$10=Rules!$D$10,
SUM(HSD!J40*Inittialize!$F$3,HSD!J9*Inittialize!$F$4,HSD!J10*Inittialize!$F$5,HSD!J11*Inittialize!$F$6,HSD!J12*Inittialize!$F$7,HSD!J13*Inittialize!$F$8,HSD!J14*Inittialize!$F$9,HSD!J15*Inittialize!$F$10,HSD!J16*Inittialize!$F$11,HSD!J17*Inittialize!$F$12),
SUM(HS!J40*Inittialize!$F$3,HS!J9*Inittialize!$F$4,HS!J10*Inittialize!$F$5,HS!J11*Inittialize!$F$6,HS!J12*Inittialize!$F$7,HS!J13*Inittialize!$F$8,HS!J14*Inittialize!$F$9,HS!J15*Inittialize!$F$10,HS!J16*Inittialize!$F$11,HS!J17*Inittialize!$F$12)
)+J37)</f>
        <v>-0.84074532799287072</v>
      </c>
      <c r="K24" s="9">
        <f>(IF(Rules!$B$10=Rules!$D$10,
SUM(HSD!K40*Inittialize!$F$3,HSD!K9*Inittialize!$F$4,HSD!K10*Inittialize!$F$5,HSD!K11*Inittialize!$F$6,HSD!K12*Inittialize!$F$7,HSD!K13*Inittialize!$F$8,HSD!K14*Inittialize!$F$9,HSD!K15*Inittialize!$F$10,HSD!K16*Inittialize!$F$11,HSD!K17*Inittialize!$F$12),
SUM(HS!K40*Inittialize!$F$3,HS!K9*Inittialize!$F$4,HS!K10*Inittialize!$F$5,HS!K11*Inittialize!$F$6,HS!K12*Inittialize!$F$7,HS!K13*Inittialize!$F$8,HS!K14*Inittialize!$F$9,HS!K15*Inittialize!$F$10,HS!K16*Inittialize!$F$11,HS!K17*Inittialize!$F$12)
)+K37)</f>
        <v>-1.2071095445612547</v>
      </c>
    </row>
    <row r="25" spans="1:11" x14ac:dyDescent="0.3">
      <c r="A25" s="98">
        <v>9</v>
      </c>
      <c r="B25" s="93">
        <f>(IF(Rules!$B$10=Rules!$D$10,
SUM(HSD!B41*Inittialize!$F$3,HSD!B10*Inittialize!$F$4,HSD!B11*Inittialize!$F$5,HSD!B12*Inittialize!$F$6,HSD!B13*Inittialize!$F$7,HSD!B14*Inittialize!$F$8,HSD!B15*Inittialize!$F$9,HSD!B16*Inittialize!$F$10,HSD!B17*Inittialize!$F$11,HSD!B18*Inittialize!$F$12),
SUM(HS!B41*Inittialize!$F$3,HS!B10*Inittialize!$F$4,HS!B11*Inittialize!$F$5,HS!B12*Inittialize!$F$6,HS!B13*Inittialize!$F$7,HS!B14*Inittialize!$F$8,HS!B15*Inittialize!$F$9,HS!B16*Inittialize!$F$10,HS!B17*Inittialize!$F$11,HS!B18*Inittialize!$F$12)
)+B38)</f>
        <v>-1.007699047082883</v>
      </c>
      <c r="C25" s="1">
        <f>(IF(Rules!$B$10=Rules!$D$10,
SUM(HSD!C41*Inittialize!$F$3,HSD!C10*Inittialize!$F$4,HSD!C11*Inittialize!$F$5,HSD!C12*Inittialize!$F$6,HSD!C13*Inittialize!$F$7,HSD!C14*Inittialize!$F$8,HSD!C15*Inittialize!$F$9,HSD!C16*Inittialize!$F$10,HSD!C17*Inittialize!$F$11,HSD!C18*Inittialize!$F$12),
SUM(HS!C41*Inittialize!$F$3,HS!C10*Inittialize!$F$4,HS!C11*Inittialize!$F$5,HS!C12*Inittialize!$F$6,HS!C13*Inittialize!$F$7,HS!C14*Inittialize!$F$8,HS!C15*Inittialize!$F$9,HS!C16*Inittialize!$F$10,HS!C17*Inittialize!$F$11,HS!C18*Inittialize!$F$12)
)+C38)</f>
        <v>0.29778415030536221</v>
      </c>
      <c r="D25" s="1">
        <f>(IF(Rules!$B$10=Rules!$D$10,
SUM(HSD!D41*Inittialize!$F$3,HSD!D10*Inittialize!$F$4,HSD!D11*Inittialize!$F$5,HSD!D12*Inittialize!$F$6,HSD!D13*Inittialize!$F$7,HSD!D14*Inittialize!$F$8,HSD!D15*Inittialize!$F$9,HSD!D16*Inittialize!$F$10,HSD!D17*Inittialize!$F$11,HSD!D18*Inittialize!$F$12),
SUM(HS!D41*Inittialize!$F$3,HS!D10*Inittialize!$F$4,HS!D11*Inittialize!$F$5,HS!D12*Inittialize!$F$6,HS!D13*Inittialize!$F$7,HS!D14*Inittialize!$F$8,HS!D15*Inittialize!$F$9,HS!D16*Inittialize!$F$10,HS!D17*Inittialize!$F$11,HS!D18*Inittialize!$F$12)
)+D38)</f>
        <v>0.40505880695550744</v>
      </c>
      <c r="E25" s="1">
        <f>(IF(Rules!$B$10=Rules!$D$10,
SUM(HSD!E41*Inittialize!$F$3,HSD!E10*Inittialize!$F$4,HSD!E11*Inittialize!$F$5,HSD!E12*Inittialize!$F$6,HSD!E13*Inittialize!$F$7,HSD!E14*Inittialize!$F$8,HSD!E15*Inittialize!$F$9,HSD!E16*Inittialize!$F$10,HSD!E17*Inittialize!$F$11,HSD!E18*Inittialize!$F$12),
SUM(HS!E41*Inittialize!$F$3,HS!E10*Inittialize!$F$4,HS!E11*Inittialize!$F$5,HS!E12*Inittialize!$F$6,HS!E13*Inittialize!$F$7,HS!E14*Inittialize!$F$8,HS!E15*Inittialize!$F$9,HS!E16*Inittialize!$F$10,HS!E17*Inittialize!$F$11,HS!E18*Inittialize!$F$12)
)+E38)</f>
        <v>0.5159235247829671</v>
      </c>
      <c r="F25" s="1">
        <f>(IF(Rules!$B$10=Rules!$D$10,
SUM(HSD!F41*Inittialize!$F$3,HSD!F10*Inittialize!$F$4,HSD!F11*Inittialize!$F$5,HSD!F12*Inittialize!$F$6,HSD!F13*Inittialize!$F$7,HSD!F14*Inittialize!$F$8,HSD!F15*Inittialize!$F$9,HSD!F16*Inittialize!$F$10,HSD!F17*Inittialize!$F$11,HSD!F18*Inittialize!$F$12),
SUM(HS!F41*Inittialize!$F$3,HS!F10*Inittialize!$F$4,HS!F11*Inittialize!$F$5,HS!F12*Inittialize!$F$6,HS!F13*Inittialize!$F$7,HS!F14*Inittialize!$F$8,HS!F15*Inittialize!$F$9,HS!F16*Inittialize!$F$10,HS!F17*Inittialize!$F$11,HS!F18*Inittialize!$F$12)
)+F38)</f>
        <v>0.63212742506606889</v>
      </c>
      <c r="G25" s="1">
        <f>(IF(Rules!$B$10=Rules!$D$10,
SUM(HSD!G41*Inittialize!$F$3,HSD!G10*Inittialize!$F$4,HSD!G11*Inittialize!$F$5,HSD!G12*Inittialize!$F$6,HSD!G13*Inittialize!$F$7,HSD!G14*Inittialize!$F$8,HSD!G15*Inittialize!$F$9,HSD!G16*Inittialize!$F$10,HSD!G17*Inittialize!$F$11,HSD!G18*Inittialize!$F$12),
SUM(HS!G41*Inittialize!$F$3,HS!G10*Inittialize!$F$4,HS!G11*Inittialize!$F$5,HS!G12*Inittialize!$F$6,HS!G13*Inittialize!$F$7,HS!G14*Inittialize!$F$8,HS!G15*Inittialize!$F$9,HS!G16*Inittialize!$F$10,HS!G17*Inittialize!$F$11,HS!G18*Inittialize!$F$12)
)+G38)</f>
        <v>0.78407535702911479</v>
      </c>
      <c r="H25" s="1">
        <f>(IF(Rules!$B$10=Rules!$D$10,
SUM(HSD!H41*Inittialize!$F$3,HSD!H10*Inittialize!$F$4,HSD!H11*Inittialize!$F$5,HSD!H12*Inittialize!$F$6,HSD!H13*Inittialize!$F$7,HSD!H14*Inittialize!$F$8,HSD!H15*Inittialize!$F$9,HSD!H16*Inittialize!$F$10,HSD!H17*Inittialize!$F$11,HSD!H18*Inittialize!$F$12),
SUM(HS!H41*Inittialize!$F$3,HS!H10*Inittialize!$F$4,HS!H11*Inittialize!$F$5,HS!H12*Inittialize!$F$6,HS!H13*Inittialize!$F$7,HS!H14*Inittialize!$F$8,HS!H15*Inittialize!$F$9,HS!H16*Inittialize!$F$10,HS!H17*Inittialize!$F$11,HS!H18*Inittialize!$F$12)
)+H38)</f>
        <v>0.68747143974781066</v>
      </c>
      <c r="I25" s="1">
        <f>(IF(Rules!$B$10=Rules!$D$10,
SUM(HSD!I41*Inittialize!$F$3,HSD!I10*Inittialize!$F$4,HSD!I11*Inittialize!$F$5,HSD!I12*Inittialize!$F$6,HSD!I13*Inittialize!$F$7,HSD!I14*Inittialize!$F$8,HSD!I15*Inittialize!$F$9,HSD!I16*Inittialize!$F$10,HSD!I17*Inittialize!$F$11,HSD!I18*Inittialize!$F$12),
SUM(HS!I41*Inittialize!$F$3,HS!I10*Inittialize!$F$4,HS!I11*Inittialize!$F$5,HS!I12*Inittialize!$F$6,HS!I13*Inittialize!$F$7,HS!I14*Inittialize!$F$8,HS!I15*Inittialize!$F$9,HS!I16*Inittialize!$F$10,HS!I17*Inittialize!$F$11,HS!I18*Inittialize!$F$12)
)+I38)</f>
        <v>0.39350486974157017</v>
      </c>
      <c r="J25" s="1">
        <f>(IF(Rules!$B$10=Rules!$D$10,
SUM(HSD!J41*Inittialize!$F$3,HSD!J10*Inittialize!$F$4,HSD!J11*Inittialize!$F$5,HSD!J12*Inittialize!$F$6,HSD!J13*Inittialize!$F$7,HSD!J14*Inittialize!$F$8,HSD!J15*Inittialize!$F$9,HSD!J16*Inittialize!$F$10,HSD!J17*Inittialize!$F$11,HSD!J18*Inittialize!$F$12),
SUM(HS!J41*Inittialize!$F$3,HS!J10*Inittialize!$F$4,HS!J11*Inittialize!$F$5,HS!J12*Inittialize!$F$6,HS!J13*Inittialize!$F$7,HS!J14*Inittialize!$F$8,HS!J15*Inittialize!$F$9,HS!J16*Inittialize!$F$10,HS!J17*Inittialize!$F$11,HS!J18*Inittialize!$F$12)
)+J38)</f>
        <v>-0.20871221385060706</v>
      </c>
      <c r="K25" s="9">
        <f>(IF(Rules!$B$10=Rules!$D$10,
SUM(HSD!K41*Inittialize!$F$3,HSD!K10*Inittialize!$F$4,HSD!K11*Inittialize!$F$5,HSD!K12*Inittialize!$F$6,HSD!K13*Inittialize!$F$7,HSD!K14*Inittialize!$F$8,HSD!K15*Inittialize!$F$9,HSD!K16*Inittialize!$F$10,HSD!K17*Inittialize!$F$11,HSD!K18*Inittialize!$F$12),
SUM(HS!K41*Inittialize!$F$3,HS!K10*Inittialize!$F$4,HS!K11*Inittialize!$F$5,HS!K12*Inittialize!$F$6,HS!K13*Inittialize!$F$7,HS!K14*Inittialize!$F$8,HS!K15*Inittialize!$F$9,HS!K16*Inittialize!$F$10,HS!K17*Inittialize!$F$11,HS!K18*Inittialize!$F$12)
)+K38)</f>
        <v>-0.85372676142826265</v>
      </c>
    </row>
    <row r="26" spans="1:11" ht="16.2" thickBot="1" x14ac:dyDescent="0.35">
      <c r="A26" s="99">
        <v>10</v>
      </c>
      <c r="B26" s="94">
        <f>(IF(Rules!$B$10=Rules!$D$10,
SUM(HSD!B42*Inittialize!$F$3,HSD!B11*Inittialize!$F$4,HSD!B12*Inittialize!$F$5,HSD!B13*Inittialize!$F$6,HSD!B14*Inittialize!$F$7,HSD!B15*Inittialize!$F$8,HSD!B16*Inittialize!$F$9,HSD!B17*Inittialize!$F$10,HSD!B18*Inittialize!$F$11,HSD!B19*Inittialize!$F$12),
SUM(HS!B42*Inittialize!$F$3,HS!B11*Inittialize!$F$4,HS!B12*Inittialize!$F$5,HS!B13*Inittialize!$F$6,HS!B14*Inittialize!$F$7,HS!B15*Inittialize!$F$8,HS!B16*Inittialize!$F$9,HS!B17*Inittialize!$F$10,HS!B18*Inittialize!$F$11,HS!B19*Inittialize!$F$12)
)+B39)</f>
        <v>-0.5866715705214347</v>
      </c>
      <c r="C26" s="109">
        <f>(IF(Rules!$B$10=Rules!$D$10,
SUM(HSD!C42*Inittialize!$F$3,HSD!C11*Inittialize!$F$4,HSD!C12*Inittialize!$F$5,HSD!C13*Inittialize!$F$6,HSD!C14*Inittialize!$F$7,HSD!C15*Inittialize!$F$8,HSD!C16*Inittialize!$F$9,HSD!C17*Inittialize!$F$10,HSD!C18*Inittialize!$F$11,HSD!C19*Inittialize!$F$12),
SUM(HS!C42*Inittialize!$F$3,HS!C11*Inittialize!$F$4,HS!C12*Inittialize!$F$5,HS!C13*Inittialize!$F$6,HS!C14*Inittialize!$F$7,HS!C15*Inittialize!$F$8,HS!C16*Inittialize!$F$9,HS!C17*Inittialize!$F$10,HS!C18*Inittialize!$F$11,HS!C19*Inittialize!$F$12)
)+C39)</f>
        <v>0.72999997603617983</v>
      </c>
      <c r="D26" s="109">
        <f>(IF(Rules!$B$10=Rules!$D$10,
SUM(HSD!D42*Inittialize!$F$3,HSD!D11*Inittialize!$F$4,HSD!D12*Inittialize!$F$5,HSD!D13*Inittialize!$F$6,HSD!D14*Inittialize!$F$7,HSD!D15*Inittialize!$F$8,HSD!D16*Inittialize!$F$9,HSD!D17*Inittialize!$F$10,HSD!D18*Inittialize!$F$11,HSD!D19*Inittialize!$F$12),
SUM(HS!D42*Inittialize!$F$3,HS!D11*Inittialize!$F$4,HS!D12*Inittialize!$F$5,HS!D13*Inittialize!$F$6,HS!D14*Inittialize!$F$7,HS!D15*Inittialize!$F$8,HS!D16*Inittialize!$F$9,HS!D17*Inittialize!$F$10,HS!D18*Inittialize!$F$11,HS!D19*Inittialize!$F$12)
)+D39)</f>
        <v>0.82435190325576402</v>
      </c>
      <c r="E26" s="109">
        <f>(IF(Rules!$B$10=Rules!$D$10,
SUM(HSD!E42*Inittialize!$F$3,HSD!E11*Inittialize!$F$4,HSD!E12*Inittialize!$F$5,HSD!E13*Inittialize!$F$6,HSD!E14*Inittialize!$F$7,HSD!E15*Inittialize!$F$8,HSD!E16*Inittialize!$F$9,HSD!E17*Inittialize!$F$10,HSD!E18*Inittialize!$F$11,HSD!E19*Inittialize!$F$12),
SUM(HS!E42*Inittialize!$F$3,HS!E11*Inittialize!$F$4,HS!E12*Inittialize!$F$5,HS!E13*Inittialize!$F$6,HS!E14*Inittialize!$F$7,HS!E15*Inittialize!$F$8,HS!E16*Inittialize!$F$9,HS!E17*Inittialize!$F$10,HS!E18*Inittialize!$F$11,HS!E19*Inittialize!$F$12)
)+E39)</f>
        <v>0.92188048758870789</v>
      </c>
      <c r="F26" s="109">
        <f>(IF(Rules!$B$10=Rules!$D$10,
SUM(HSD!F42*Inittialize!$F$3,HSD!F11*Inittialize!$F$4,HSD!F12*Inittialize!$F$5,HSD!F13*Inittialize!$F$6,HSD!F14*Inittialize!$F$7,HSD!F15*Inittialize!$F$8,HSD!F16*Inittialize!$F$9,HSD!F17*Inittialize!$F$10,HSD!F18*Inittialize!$F$11,HSD!F19*Inittialize!$F$12),
SUM(HS!F42*Inittialize!$F$3,HS!F11*Inittialize!$F$4,HS!F12*Inittialize!$F$5,HS!F13*Inittialize!$F$6,HS!F14*Inittialize!$F$7,HS!F15*Inittialize!$F$8,HS!F16*Inittialize!$F$9,HS!F17*Inittialize!$F$10,HS!F18*Inittialize!$F$11,HS!F19*Inittialize!$F$12)
)+F39)</f>
        <v>1.0250342180065353</v>
      </c>
      <c r="G26" s="109">
        <f>(IF(Rules!$B$10=Rules!$D$10,
SUM(HSD!G42*Inittialize!$F$3,HSD!G11*Inittialize!$F$4,HSD!G12*Inittialize!$F$5,HSD!G13*Inittialize!$F$6,HSD!G14*Inittialize!$F$7,HSD!G15*Inittialize!$F$8,HSD!G16*Inittialize!$F$9,HSD!G17*Inittialize!$F$10,HSD!G18*Inittialize!$F$11,HSD!G19*Inittialize!$F$12),
SUM(HS!G42*Inittialize!$F$3,HS!G11*Inittialize!$F$4,HS!G12*Inittialize!$F$5,HS!G13*Inittialize!$F$6,HS!G14*Inittialize!$F$7,HS!G15*Inittialize!$F$8,HS!G16*Inittialize!$F$9,HS!G17*Inittialize!$F$10,HS!G18*Inittialize!$F$11,HS!G19*Inittialize!$F$12)
)+G39)</f>
        <v>1.1511803371955369</v>
      </c>
      <c r="H26" s="109">
        <f>(IF(Rules!$B$10=Rules!$D$10,
SUM(HSD!H42*Inittialize!$F$3,HSD!H11*Inittialize!$F$4,HSD!H12*Inittialize!$F$5,HSD!H13*Inittialize!$F$6,HSD!H14*Inittialize!$F$7,HSD!H15*Inittialize!$F$8,HSD!H16*Inittialize!$F$9,HSD!H17*Inittialize!$F$10,HSD!H18*Inittialize!$F$11,HSD!H19*Inittialize!$F$12),
SUM(HS!H42*Inittialize!$F$3,HS!H11*Inittialize!$F$4,HS!H12*Inittialize!$F$5,HS!H13*Inittialize!$F$6,HS!H14*Inittialize!$F$7,HS!H15*Inittialize!$F$8,HS!H16*Inittialize!$F$9,HS!H17*Inittialize!$F$10,HS!H18*Inittialize!$F$11,HS!H19*Inittialize!$F$12)
)+H39)</f>
        <v>1.0276349773443463</v>
      </c>
      <c r="I26" s="109">
        <f>(IF(Rules!$B$10=Rules!$D$10,
SUM(HSD!I42*Inittialize!$F$3,HSD!I11*Inittialize!$F$4,HSD!I12*Inittialize!$F$5,HSD!I13*Inittialize!$F$6,HSD!I14*Inittialize!$F$7,HSD!I15*Inittialize!$F$8,HSD!I16*Inittialize!$F$9,HSD!I17*Inittialize!$F$10,HSD!I18*Inittialize!$F$11,HSD!I19*Inittialize!$F$12),
SUM(HS!I42*Inittialize!$F$3,HS!I11*Inittialize!$F$4,HS!I12*Inittialize!$F$5,HS!I13*Inittialize!$F$6,HS!I14*Inittialize!$F$7,HS!I15*Inittialize!$F$8,HS!I16*Inittialize!$F$9,HS!I17*Inittialize!$F$10,HS!I18*Inittialize!$F$11,HS!I19*Inittialize!$F$12)
)+I39)</f>
        <v>0.79181483332790459</v>
      </c>
      <c r="J26" s="109">
        <f>(IF(Rules!$B$10=Rules!$D$10,
SUM(HSD!J42*Inittialize!$F$3,HSD!J11*Inittialize!$F$4,HSD!J12*Inittialize!$F$5,HSD!J13*Inittialize!$F$6,HSD!J14*Inittialize!$F$7,HSD!J15*Inittialize!$F$8,HSD!J16*Inittialize!$F$9,HSD!J17*Inittialize!$F$10,HSD!J18*Inittialize!$F$11,HSD!J19*Inittialize!$F$12),
SUM(HS!J42*Inittialize!$F$3,HS!J11*Inittialize!$F$4,HS!J12*Inittialize!$F$5,HS!J13*Inittialize!$F$6,HS!J14*Inittialize!$F$7,HS!J15*Inittialize!$F$8,HS!J16*Inittialize!$F$9,HS!J17*Inittialize!$F$10,HS!J18*Inittialize!$F$11,HS!J19*Inittialize!$F$12)
)+J39)</f>
        <v>0.46611836427713532</v>
      </c>
      <c r="K26" s="10">
        <f>(IF(Rules!$B$10=Rules!$D$10,
SUM(HSD!K42*Inittialize!$F$3,HSD!K11*Inittialize!$F$4,HSD!K12*Inittialize!$F$5,HSD!K13*Inittialize!$F$6,HSD!K14*Inittialize!$F$7,HSD!K15*Inittialize!$F$8,HSD!K16*Inittialize!$F$9,HSD!K17*Inittialize!$F$10,HSD!K18*Inittialize!$F$11,HSD!K19*Inittialize!$F$12),
SUM(HS!K42*Inittialize!$F$3,HS!K11*Inittialize!$F$4,HS!K12*Inittialize!$F$5,HS!K13*Inittialize!$F$6,HS!K14*Inittialize!$F$7,HS!K15*Inittialize!$F$8,HS!K16*Inittialize!$F$9,HS!K17*Inittialize!$F$10,HS!K18*Inittialize!$F$11,HS!K19*Inittialize!$F$12)
)+K39)</f>
        <v>-0.1799610415344518</v>
      </c>
    </row>
    <row r="27" spans="1:11" ht="16.2" thickBot="1" x14ac:dyDescent="0.35"/>
    <row r="28" spans="1:11" ht="16.2" thickBot="1" x14ac:dyDescent="0.35">
      <c r="A28" s="461" t="s">
        <v>75</v>
      </c>
      <c r="B28" s="530"/>
      <c r="C28" s="530"/>
      <c r="D28" s="530"/>
      <c r="E28" s="530"/>
      <c r="F28" s="530"/>
      <c r="G28" s="530"/>
      <c r="H28" s="530"/>
      <c r="I28" s="530"/>
      <c r="J28" s="530"/>
      <c r="K28" s="531"/>
    </row>
    <row r="29" spans="1:11" ht="16.2" thickBot="1" x14ac:dyDescent="0.35">
      <c r="A29" s="102" t="s">
        <v>7</v>
      </c>
      <c r="B29" s="115">
        <v>1</v>
      </c>
      <c r="C29" s="116">
        <v>2</v>
      </c>
      <c r="D29" s="116">
        <v>3</v>
      </c>
      <c r="E29" s="116">
        <v>4</v>
      </c>
      <c r="F29" s="116">
        <v>5</v>
      </c>
      <c r="G29" s="116">
        <v>6</v>
      </c>
      <c r="H29" s="116">
        <v>7</v>
      </c>
      <c r="I29" s="116">
        <v>8</v>
      </c>
      <c r="J29" s="116">
        <v>9</v>
      </c>
      <c r="K29" s="104">
        <v>10</v>
      </c>
    </row>
    <row r="30" spans="1:11" x14ac:dyDescent="0.3">
      <c r="A30" s="100" t="s">
        <v>22</v>
      </c>
      <c r="B30" s="107">
        <f>(IF(Rules!$B$13=Rules!$E$13,
SUM(Stand!B33*Inittialize!$F$3,Stand!B34*Inittialize!$F$4,Stand!B35*Inittialize!$F$5,Stand!B36*Inittialize!$F$6,Stand!B37*Inittialize!$F$7,Stand!B38*Inittialize!$F$8,Stand!B39*Inittialize!$F$9,Stand!B40*Inittialize!$F$10,Stand!B41*Inittialize!$F$11,Stand!B42*Inittialize!$F$12),
IF(Rules!$B$10=Rules!$D$10,SUM(HSD!B33*Inittialize!$F$3,HSD!B34*Inittialize!$F$4,HSD!B35*Inittialize!$F$5,HSD!B36*Inittialize!$F$6,HSD!B37*Inittialize!$F$7,HSD!B38*Inittialize!$F$8,HSD!B39*Inittialize!$F$9,HSD!B40*Inittialize!$F$10,HSD!B41*Inittialize!$F$11,HSD!B42*Inittialize!$F$12),
SUM(HS!B33*Inittialize!$F$3,HS!B34*Inittialize!$F$4,HS!B35*Inittialize!$F$5,HS!B36*Inittialize!$F$6,HS!B37*Inittialize!$F$7,HS!B38*Inittialize!$F$8,HS!B39*Inittialize!$F$9,HS!B40*Inittialize!$F$10,HS!B41*Inittialize!$F$11,HS!B43*Inittialize!$F$12))
)+B43)</f>
        <v>-0.17723572654314693</v>
      </c>
      <c r="C30" s="108">
        <f>(IF(Rules!$B$13=Rules!$E$13,
SUM(Stand!C33*Inittialize!$F$3,Stand!C34*Inittialize!$F$4,Stand!C35*Inittialize!$F$5,Stand!C36*Inittialize!$F$6,Stand!C37*Inittialize!$F$7,Stand!C38*Inittialize!$F$8,Stand!C39*Inittialize!$F$9,Stand!C40*Inittialize!$F$10,Stand!C41*Inittialize!$F$11,Stand!C42*Inittialize!$F$12),
IF(Rules!$B$10=Rules!$D$10,SUM(HSD!C33*Inittialize!$F$3,HSD!C34*Inittialize!$F$4,HSD!C35*Inittialize!$F$5,HSD!C36*Inittialize!$F$6,HSD!C37*Inittialize!$F$7,HSD!C38*Inittialize!$F$8,HSD!C39*Inittialize!$F$9,HSD!C40*Inittialize!$F$10,HSD!C41*Inittialize!$F$11,HSD!C42*Inittialize!$F$12),
SUM(HS!C33*Inittialize!$F$3,HS!C34*Inittialize!$F$4,HS!C35*Inittialize!$F$5,HS!C36*Inittialize!$F$6,HS!C37*Inittialize!$F$7,HS!C38*Inittialize!$F$8,HS!C39*Inittialize!$F$9,HS!C40*Inittialize!$F$10,HS!C41*Inittialize!$F$11,HS!C43*Inittialize!$F$12))
)+C43)</f>
        <v>0.70596138500920358</v>
      </c>
      <c r="D30" s="108">
        <f>(IF(Rules!$B$13=Rules!$E$13,
SUM(Stand!D33*Inittialize!$F$3,Stand!D34*Inittialize!$F$4,Stand!D35*Inittialize!$F$5,Stand!D36*Inittialize!$F$6,Stand!D37*Inittialize!$F$7,Stand!D38*Inittialize!$F$8,Stand!D39*Inittialize!$F$9,Stand!D40*Inittialize!$F$10,Stand!D41*Inittialize!$F$11,Stand!D42*Inittialize!$F$12),
IF(Rules!$B$10=Rules!$D$10,SUM(HSD!D33*Inittialize!$F$3,HSD!D34*Inittialize!$F$4,HSD!D35*Inittialize!$F$5,HSD!D36*Inittialize!$F$6,HSD!D37*Inittialize!$F$7,HSD!D38*Inittialize!$F$8,HSD!D39*Inittialize!$F$9,HSD!D40*Inittialize!$F$10,HSD!D41*Inittialize!$F$11,HSD!D42*Inittialize!$F$12),
SUM(HS!D33*Inittialize!$F$3,HS!D34*Inittialize!$F$4,HS!D35*Inittialize!$F$5,HS!D36*Inittialize!$F$6,HS!D37*Inittialize!$F$7,HS!D38*Inittialize!$F$8,HS!D39*Inittialize!$F$9,HS!D40*Inittialize!$F$10,HS!D41*Inittialize!$F$11,HS!D43*Inittialize!$F$12))
)+D43)</f>
        <v>0.77669287968332545</v>
      </c>
      <c r="E30" s="108">
        <f>(IF(Rules!$B$13=Rules!$E$13,
SUM(Stand!E33*Inittialize!$F$3,Stand!E34*Inittialize!$F$4,Stand!E35*Inittialize!$F$5,Stand!E36*Inittialize!$F$6,Stand!E37*Inittialize!$F$7,Stand!E38*Inittialize!$F$8,Stand!E39*Inittialize!$F$9,Stand!E40*Inittialize!$F$10,Stand!E41*Inittialize!$F$11,Stand!E42*Inittialize!$F$12),
IF(Rules!$B$10=Rules!$D$10,SUM(HSD!E33*Inittialize!$F$3,HSD!E34*Inittialize!$F$4,HSD!E35*Inittialize!$F$5,HSD!E36*Inittialize!$F$6,HSD!E37*Inittialize!$F$7,HSD!E38*Inittialize!$F$8,HSD!E39*Inittialize!$F$9,HSD!E40*Inittialize!$F$10,HSD!E41*Inittialize!$F$11,HSD!E42*Inittialize!$F$12),
SUM(HS!E33*Inittialize!$F$3,HS!E34*Inittialize!$F$4,HS!E35*Inittialize!$F$5,HS!E36*Inittialize!$F$6,HS!E37*Inittialize!$F$7,HS!E38*Inittialize!$F$8,HS!E39*Inittialize!$F$9,HS!E40*Inittialize!$F$10,HS!E41*Inittialize!$F$11,HS!E43*Inittialize!$F$12))
)+E43)</f>
        <v>0.84906082562696394</v>
      </c>
      <c r="F30" s="108">
        <f>(IF(Rules!$B$13=Rules!$E$13,
SUM(Stand!F33*Inittialize!$F$3,Stand!F34*Inittialize!$F$4,Stand!F35*Inittialize!$F$5,Stand!F36*Inittialize!$F$6,Stand!F37*Inittialize!$F$7,Stand!F38*Inittialize!$F$8,Stand!F39*Inittialize!$F$9,Stand!F40*Inittialize!$F$10,Stand!F41*Inittialize!$F$11,Stand!F42*Inittialize!$F$12),
IF(Rules!$B$10=Rules!$D$10,SUM(HSD!F33*Inittialize!$F$3,HSD!F34*Inittialize!$F$4,HSD!F35*Inittialize!$F$5,HSD!F36*Inittialize!$F$6,HSD!F37*Inittialize!$F$7,HSD!F38*Inittialize!$F$8,HSD!F39*Inittialize!$F$9,HSD!F40*Inittialize!$F$10,HSD!F41*Inittialize!$F$11,HSD!F42*Inittialize!$F$12),
SUM(HS!F33*Inittialize!$F$3,HS!F34*Inittialize!$F$4,HS!F35*Inittialize!$F$5,HS!F36*Inittialize!$F$6,HS!F37*Inittialize!$F$7,HS!F38*Inittialize!$F$8,HS!F39*Inittialize!$F$9,HS!F40*Inittialize!$F$10,HS!F41*Inittialize!$F$11,HS!F43*Inittialize!$F$12))
)+F43)</f>
        <v>0.92204852686354155</v>
      </c>
      <c r="G30" s="108">
        <f>(IF(Rules!$B$13=Rules!$E$13,
SUM(Stand!G33*Inittialize!$F$3,Stand!G34*Inittialize!$F$4,Stand!G35*Inittialize!$F$5,Stand!G36*Inittialize!$F$6,Stand!G37*Inittialize!$F$7,Stand!G38*Inittialize!$F$8,Stand!G39*Inittialize!$F$9,Stand!G40*Inittialize!$F$10,Stand!G41*Inittialize!$F$11,Stand!G42*Inittialize!$F$12),
IF(Rules!$B$10=Rules!$D$10,SUM(HSD!G33*Inittialize!$F$3,HSD!G34*Inittialize!$F$4,HSD!G35*Inittialize!$F$5,HSD!G36*Inittialize!$F$6,HSD!G37*Inittialize!$F$7,HSD!G38*Inittialize!$F$8,HSD!G39*Inittialize!$F$9,HSD!G40*Inittialize!$F$10,HSD!G41*Inittialize!$F$11,HSD!G42*Inittialize!$F$12),
SUM(HS!G33*Inittialize!$F$3,HS!G34*Inittialize!$F$4,HS!G35*Inittialize!$F$5,HS!G36*Inittialize!$F$6,HS!G37*Inittialize!$F$7,HS!G38*Inittialize!$F$8,HS!G39*Inittialize!$F$9,HS!G40*Inittialize!$F$10,HS!G41*Inittialize!$F$11,HS!G43*Inittialize!$F$12))
)+G43)</f>
        <v>1.0010701423613542</v>
      </c>
      <c r="H30" s="108">
        <f>(IF(Rules!$B$13=Rules!$E$13,
SUM(Stand!H33*Inittialize!$F$3,Stand!H34*Inittialize!$F$4,Stand!H35*Inittialize!$F$5,Stand!H36*Inittialize!$F$6,Stand!H37*Inittialize!$F$7,Stand!H38*Inittialize!$F$8,Stand!H39*Inittialize!$F$9,Stand!H40*Inittialize!$F$10,Stand!H41*Inittialize!$F$11,Stand!H42*Inittialize!$F$12),
IF(Rules!$B$10=Rules!$D$10,SUM(HSD!H33*Inittialize!$F$3,HSD!H34*Inittialize!$F$4,HSD!H35*Inittialize!$F$5,HSD!H36*Inittialize!$F$6,HSD!H37*Inittialize!$F$7,HSD!H38*Inittialize!$F$8,HSD!H39*Inittialize!$F$9,HSD!H40*Inittialize!$F$10,HSD!H41*Inittialize!$F$11,HSD!H42*Inittialize!$F$12),
SUM(HS!H33*Inittialize!$F$3,HS!H34*Inittialize!$F$4,HS!H35*Inittialize!$F$5,HS!H36*Inittialize!$F$6,HS!H37*Inittialize!$F$7,HS!H38*Inittialize!$F$8,HS!H39*Inittialize!$F$9,HS!H40*Inittialize!$F$10,HS!H41*Inittialize!$F$11,HS!H43*Inittialize!$F$12))
)+H43)</f>
        <v>0.69433342329643621</v>
      </c>
      <c r="I30" s="108">
        <f>(IF(Rules!$B$13=Rules!$E$13,
SUM(Stand!I33*Inittialize!$F$3,Stand!I34*Inittialize!$F$4,Stand!I35*Inittialize!$F$5,Stand!I36*Inittialize!$F$6,Stand!I37*Inittialize!$F$7,Stand!I38*Inittialize!$F$8,Stand!I39*Inittialize!$F$9,Stand!I40*Inittialize!$F$10,Stand!I41*Inittialize!$F$11,Stand!I42*Inittialize!$F$12),
IF(Rules!$B$10=Rules!$D$10,SUM(HSD!I33*Inittialize!$F$3,HSD!I34*Inittialize!$F$4,HSD!I35*Inittialize!$F$5,HSD!I36*Inittialize!$F$6,HSD!I37*Inittialize!$F$7,HSD!I38*Inittialize!$F$8,HSD!I39*Inittialize!$F$9,HSD!I40*Inittialize!$F$10,HSD!I41*Inittialize!$F$11,HSD!I42*Inittialize!$F$12),
SUM(HS!I33*Inittialize!$F$3,HS!I34*Inittialize!$F$4,HS!I35*Inittialize!$F$5,HS!I36*Inittialize!$F$6,HS!I37*Inittialize!$F$7,HS!I38*Inittialize!$F$8,HS!I39*Inittialize!$F$9,HS!I40*Inittialize!$F$10,HS!I41*Inittialize!$F$11,HS!I43*Inittialize!$F$12))
)+I43)</f>
        <v>0.52603888630547257</v>
      </c>
      <c r="J30" s="108">
        <f>(IF(Rules!$B$13=Rules!$E$13,
SUM(Stand!J33*Inittialize!$F$3,Stand!J34*Inittialize!$F$4,Stand!J35*Inittialize!$F$5,Stand!J36*Inittialize!$F$6,Stand!J37*Inittialize!$F$7,Stand!J38*Inittialize!$F$8,Stand!J39*Inittialize!$F$9,Stand!J40*Inittialize!$F$10,Stand!J41*Inittialize!$F$11,Stand!J42*Inittialize!$F$12),
IF(Rules!$B$10=Rules!$D$10,SUM(HSD!J33*Inittialize!$F$3,HSD!J34*Inittialize!$F$4,HSD!J35*Inittialize!$F$5,HSD!J36*Inittialize!$F$6,HSD!J37*Inittialize!$F$7,HSD!J38*Inittialize!$F$8,HSD!J39*Inittialize!$F$9,HSD!J40*Inittialize!$F$10,HSD!J41*Inittialize!$F$11,HSD!J42*Inittialize!$F$12),
SUM(HS!J33*Inittialize!$F$3,HS!J34*Inittialize!$F$4,HS!J35*Inittialize!$F$5,HS!J36*Inittialize!$F$6,HS!J37*Inittialize!$F$7,HS!J38*Inittialize!$F$8,HS!J39*Inittialize!$F$9,HS!J40*Inittialize!$F$10,HS!J41*Inittialize!$F$11,HS!J43*Inittialize!$F$12))
)+J43)</f>
        <v>0.34167513472868205</v>
      </c>
      <c r="K30" s="57">
        <f>(IF(Rules!$B$13=Rules!$E$13,
SUM(Stand!K33*Inittialize!$F$3,Stand!K34*Inittialize!$F$4,Stand!K35*Inittialize!$F$5,Stand!K36*Inittialize!$F$6,Stand!K37*Inittialize!$F$7,Stand!K38*Inittialize!$F$8,Stand!K39*Inittialize!$F$9,Stand!K40*Inittialize!$F$10,Stand!K41*Inittialize!$F$11,Stand!K42*Inittialize!$F$12),
IF(Rules!$B$10=Rules!$D$10,SUM(HSD!K33*Inittialize!$F$3,HSD!K34*Inittialize!$F$4,HSD!K35*Inittialize!$F$5,HSD!K36*Inittialize!$F$6,HSD!K37*Inittialize!$F$7,HSD!K38*Inittialize!$F$8,HSD!K39*Inittialize!$F$9,HSD!K40*Inittialize!$F$10,HSD!K41*Inittialize!$F$11,HSD!K42*Inittialize!$F$12),
SUM(HS!K33*Inittialize!$F$3,HS!K34*Inittialize!$F$4,HS!K35*Inittialize!$F$5,HS!K36*Inittialize!$F$6,HS!K37*Inittialize!$F$7,HS!K38*Inittialize!$F$8,HS!K39*Inittialize!$F$9,HS!K40*Inittialize!$F$10,HS!K41*Inittialize!$F$11,HS!K43*Inittialize!$F$12))
)+K43)</f>
        <v>8.903646280596561E-2</v>
      </c>
    </row>
    <row r="31" spans="1:11" x14ac:dyDescent="0.3">
      <c r="A31" s="98">
        <v>2</v>
      </c>
      <c r="B31" s="93">
        <f>(IF(Rules!$B$10=Rules!$D$10,
SUM(HSD!B34*Inittialize!$F$3,HSD!B3*Inittialize!$F$4,HSD!B4*Inittialize!$F$5,HSD!B5*Inittialize!$F$6,HSD!B6*Inittialize!$F$7,HSD!B7*Inittialize!$F$8,HSD!B8*Inittialize!$F$9,HSD!B9*Inittialize!$F$10,HSD!B10*Inittialize!$F$11,HSD!B11*Inittialize!$F$12),
SUM(HS!B34*Inittialize!$F$3,HS!B3*Inittialize!$F$4,HS!B4*Inittialize!$F$5,HS!B5*Inittialize!$F$6,HS!B6*Inittialize!$F$7,HS!B7*Inittialize!$F$8,HS!B8*Inittialize!$F$9,HS!B9*Inittialize!$F$10,HS!B10*Inittialize!$F$11,HS!B11*Inittialize!$F$12)
)+B44)</f>
        <v>-1.0337051157760255</v>
      </c>
      <c r="C31" s="1">
        <f>(IF(Rules!$B$10=Rules!$D$10,
SUM(HSD!C34*Inittialize!$F$3,HSD!C3*Inittialize!$F$4,HSD!C4*Inittialize!$F$5,HSD!C5*Inittialize!$F$6,HSD!C6*Inittialize!$F$7,HSD!C7*Inittialize!$F$8,HSD!C8*Inittialize!$F$9,HSD!C9*Inittialize!$F$10,HSD!C10*Inittialize!$F$11,HSD!C11*Inittialize!$F$12),
SUM(HS!C34*Inittialize!$F$3,HS!C3*Inittialize!$F$4,HS!C4*Inittialize!$F$5,HS!C5*Inittialize!$F$6,HS!C6*Inittialize!$F$7,HS!C7*Inittialize!$F$8,HS!C8*Inittialize!$F$9,HS!C9*Inittialize!$F$10,HS!C10*Inittialize!$F$11,HS!C11*Inittialize!$F$12)
)+C44)</f>
        <v>-0.22765307495684722</v>
      </c>
      <c r="D31" s="1">
        <f>(IF(Rules!$B$10=Rules!$D$10,
SUM(HSD!D34*Inittialize!$F$3,HSD!D3*Inittialize!$F$4,HSD!D4*Inittialize!$F$5,HSD!D5*Inittialize!$F$6,HSD!D6*Inittialize!$F$7,HSD!D7*Inittialize!$F$8,HSD!D8*Inittialize!$F$9,HSD!D9*Inittialize!$F$10,HSD!D10*Inittialize!$F$11,HSD!D11*Inittialize!$F$12),
SUM(HS!D34*Inittialize!$F$3,HS!D3*Inittialize!$F$4,HS!D4*Inittialize!$F$5,HS!D5*Inittialize!$F$6,HS!D6*Inittialize!$F$7,HS!D7*Inittialize!$F$8,HS!D8*Inittialize!$F$9,HS!D9*Inittialize!$F$10,HS!D10*Inittialize!$F$11,HS!D11*Inittialize!$F$12)
)+D44)</f>
        <v>-0.14925211843923597</v>
      </c>
      <c r="E31" s="1">
        <f>(IF(Rules!$B$10=Rules!$D$10,
SUM(HSD!E34*Inittialize!$F$3,HSD!E3*Inittialize!$F$4,HSD!E4*Inittialize!$F$5,HSD!E5*Inittialize!$F$6,HSD!E6*Inittialize!$F$7,HSD!E7*Inittialize!$F$8,HSD!E8*Inittialize!$F$9,HSD!E9*Inittialize!$F$10,HSD!E10*Inittialize!$F$11,HSD!E11*Inittialize!$F$12),
SUM(HS!E34*Inittialize!$F$3,HS!E3*Inittialize!$F$4,HS!E4*Inittialize!$F$5,HS!E5*Inittialize!$F$6,HS!E6*Inittialize!$F$7,HS!E7*Inittialize!$F$8,HS!E8*Inittialize!$F$9,HS!E9*Inittialize!$F$10,HS!E10*Inittialize!$F$11,HS!E11*Inittialize!$F$12)
)+E44)</f>
        <v>-6.6301236407503239E-2</v>
      </c>
      <c r="F31" s="1">
        <f>(IF(Rules!$B$10=Rules!$D$10,
SUM(HSD!F34*Inittialize!$F$3,HSD!F3*Inittialize!$F$4,HSD!F4*Inittialize!$F$5,HSD!F5*Inittialize!$F$6,HSD!F6*Inittialize!$F$7,HSD!F7*Inittialize!$F$8,HSD!F8*Inittialize!$F$9,HSD!F9*Inittialize!$F$10,HSD!F10*Inittialize!$F$11,HSD!F11*Inittialize!$F$12),
SUM(HS!F34*Inittialize!$F$3,HS!F3*Inittialize!$F$4,HS!F4*Inittialize!$F$5,HS!F5*Inittialize!$F$6,HS!F6*Inittialize!$F$7,HS!F7*Inittialize!$F$8,HS!F8*Inittialize!$F$9,HS!F9*Inittialize!$F$10,HS!F10*Inittialize!$F$11,HS!F11*Inittialize!$F$12)
)+F44)</f>
        <v>4.1190096854350204E-2</v>
      </c>
      <c r="G31" s="1">
        <f>(IF(Rules!$B$10=Rules!$D$10,
SUM(HSD!G34*Inittialize!$F$3,HSD!G3*Inittialize!$F$4,HSD!G4*Inittialize!$F$5,HSD!G5*Inittialize!$F$6,HSD!G6*Inittialize!$F$7,HSD!G7*Inittialize!$F$8,HSD!G8*Inittialize!$F$9,HSD!G9*Inittialize!$F$10,HSD!G10*Inittialize!$F$11,HSD!G11*Inittialize!$F$12),
SUM(HS!G34*Inittialize!$F$3,HS!G3*Inittialize!$F$4,HS!G4*Inittialize!$F$5,HS!G5*Inittialize!$F$6,HS!G6*Inittialize!$F$7,HS!G7*Inittialize!$F$8,HS!G8*Inittialize!$F$9,HS!G9*Inittialize!$F$10,HS!G10*Inittialize!$F$11,HS!G11*Inittialize!$F$12)
)+G44)</f>
        <v>0.11665023583890355</v>
      </c>
      <c r="H31" s="1">
        <f>(IF(Rules!$B$10=Rules!$D$10,
SUM(HSD!H34*Inittialize!$F$3,HSD!H3*Inittialize!$F$4,HSD!H4*Inittialize!$F$5,HSD!H5*Inittialize!$F$6,HSD!H6*Inittialize!$F$7,HSD!H7*Inittialize!$F$8,HSD!H8*Inittialize!$F$9,HSD!H9*Inittialize!$F$10,HSD!H10*Inittialize!$F$11,HSD!H11*Inittialize!$F$12),
SUM(HS!H34*Inittialize!$F$3,HS!H3*Inittialize!$F$4,HS!H4*Inittialize!$F$5,HS!H5*Inittialize!$F$6,HS!H6*Inittialize!$F$7,HS!H7*Inittialize!$F$8,HS!H8*Inittialize!$F$9,HS!H9*Inittialize!$F$10,HS!H10*Inittialize!$F$11,HS!H11*Inittialize!$F$12)
)+H44)</f>
        <v>-8.1771064127586751E-2</v>
      </c>
      <c r="I31" s="1">
        <f>(IF(Rules!$B$10=Rules!$D$10,
SUM(HSD!I34*Inittialize!$F$3,HSD!I3*Inittialize!$F$4,HSD!I4*Inittialize!$F$5,HSD!I5*Inittialize!$F$6,HSD!I6*Inittialize!$F$7,HSD!I7*Inittialize!$F$8,HSD!I8*Inittialize!$F$9,HSD!I9*Inittialize!$F$10,HSD!I10*Inittialize!$F$11,HSD!I11*Inittialize!$F$12),
SUM(HS!I34*Inittialize!$F$3,HS!I3*Inittialize!$F$4,HS!I4*Inittialize!$F$5,HS!I5*Inittialize!$F$6,HS!I6*Inittialize!$F$7,HS!I7*Inittialize!$F$8,HS!I8*Inittialize!$F$9,HS!I9*Inittialize!$F$10,HS!I10*Inittialize!$F$11,HS!I11*Inittialize!$F$12)
)+I44)</f>
        <v>-0.30948518332538155</v>
      </c>
      <c r="J31" s="1">
        <f>(IF(Rules!$B$10=Rules!$D$10,
SUM(HSD!J34*Inittialize!$F$3,HSD!J3*Inittialize!$F$4,HSD!J4*Inittialize!$F$5,HSD!J5*Inittialize!$F$6,HSD!J6*Inittialize!$F$7,HSD!J7*Inittialize!$F$8,HSD!J8*Inittialize!$F$9,HSD!J9*Inittialize!$F$10,HSD!J10*Inittialize!$F$11,HSD!J11*Inittialize!$F$12),
SUM(HS!J34*Inittialize!$F$3,HS!J3*Inittialize!$F$4,HS!J4*Inittialize!$F$5,HS!J5*Inittialize!$F$6,HS!J6*Inittialize!$F$7,HS!J7*Inittialize!$F$8,HS!J8*Inittialize!$F$9,HS!J9*Inittialize!$F$10,HS!J10*Inittialize!$F$11,HS!J11*Inittialize!$F$12)
)+J44)</f>
        <v>-0.57014142916052535</v>
      </c>
      <c r="K31" s="9">
        <f>(IF(Rules!$B$10=Rules!$D$10,
SUM(HSD!K34*Inittialize!$F$3,HSD!K3*Inittialize!$F$4,HSD!K4*Inittialize!$F$5,HSD!K5*Inittialize!$F$6,HSD!K6*Inittialize!$F$7,HSD!K7*Inittialize!$F$8,HSD!K8*Inittialize!$F$9,HSD!K9*Inittialize!$F$10,HSD!K10*Inittialize!$F$11,HSD!K11*Inittialize!$F$12),
SUM(HS!K34*Inittialize!$F$3,HS!K3*Inittialize!$F$4,HS!K4*Inittialize!$F$5,HS!K5*Inittialize!$F$6,HS!K6*Inittialize!$F$7,HS!K7*Inittialize!$F$8,HS!K8*Inittialize!$F$9,HS!K9*Inittialize!$F$10,HS!K10*Inittialize!$F$11,HS!K11*Inittialize!$F$12)
)+K44)</f>
        <v>-0.87289118321932291</v>
      </c>
    </row>
    <row r="32" spans="1:11" x14ac:dyDescent="0.3">
      <c r="A32" s="98">
        <v>3</v>
      </c>
      <c r="B32" s="93">
        <f>(IF(Rules!$B$10=Rules!$D$10,
SUM(HSD!B35*Inittialize!$F$3,HSD!B4*Inittialize!$F$4,HSD!B5*Inittialize!$F$5,HSD!B6*Inittialize!$F$6,HSD!B7*Inittialize!$F$7,HSD!B8*Inittialize!$F$8,HSD!B9*Inittialize!$F$9,HSD!B10*Inittialize!$F$10,HSD!B11*Inittialize!$F$11,HSD!B12*Inittialize!$F$12),
SUM(HS!B35*Inittialize!$F$3,HS!B4*Inittialize!$F$4,HS!B5*Inittialize!$F$5,HS!B6*Inittialize!$F$6,HS!B7*Inittialize!$F$7,HS!B8*Inittialize!$F$8,HS!B9*Inittialize!$F$9,HS!B10*Inittialize!$F$10,HS!B11*Inittialize!$F$11,HS!B12*Inittialize!$F$12)
)+B45)</f>
        <v>-1.0942339229842661</v>
      </c>
      <c r="C32" s="1">
        <f>(IF(Rules!$B$10=Rules!$D$10,
SUM(HSD!C35*Inittialize!$F$3,HSD!C4*Inittialize!$F$4,HSD!C5*Inittialize!$F$5,HSD!C6*Inittialize!$F$6,HSD!C7*Inittialize!$F$7,HSD!C8*Inittialize!$F$8,HSD!C9*Inittialize!$F$9,HSD!C10*Inittialize!$F$10,HSD!C11*Inittialize!$F$11,HSD!C12*Inittialize!$F$12),
SUM(HS!C35*Inittialize!$F$3,HS!C4*Inittialize!$F$4,HS!C5*Inittialize!$F$5,HS!C6*Inittialize!$F$6,HS!C7*Inittialize!$F$7,HS!C8*Inittialize!$F$8,HS!C9*Inittialize!$F$9,HS!C10*Inittialize!$F$10,HS!C11*Inittialize!$F$11,HS!C12*Inittialize!$F$12)
)+C45)</f>
        <v>-0.30156751319355757</v>
      </c>
      <c r="D32" s="1">
        <f>(IF(Rules!$B$10=Rules!$D$10,
SUM(HSD!D35*Inittialize!$F$3,HSD!D4*Inittialize!$F$4,HSD!D5*Inittialize!$F$5,HSD!D6*Inittialize!$F$6,HSD!D7*Inittialize!$F$7,HSD!D8*Inittialize!$F$8,HSD!D9*Inittialize!$F$9,HSD!D10*Inittialize!$F$10,HSD!D11*Inittialize!$F$11,HSD!D12*Inittialize!$F$12),
SUM(HS!D35*Inittialize!$F$3,HS!D4*Inittialize!$F$4,HS!D5*Inittialize!$F$5,HS!D6*Inittialize!$F$6,HS!D7*Inittialize!$F$7,HS!D8*Inittialize!$F$8,HS!D9*Inittialize!$F$9,HS!D10*Inittialize!$F$10,HS!D11*Inittialize!$F$11,HS!D12*Inittialize!$F$12)
)+D45)</f>
        <v>-0.20662757483669236</v>
      </c>
      <c r="E32" s="1">
        <f>(IF(Rules!$B$10=Rules!$D$10,
SUM(HSD!E35*Inittialize!$F$3,HSD!E4*Inittialize!$F$4,HSD!E5*Inittialize!$F$5,HSD!E6*Inittialize!$F$6,HSD!E7*Inittialize!$F$7,HSD!E8*Inittialize!$F$8,HSD!E9*Inittialize!$F$9,HSD!E10*Inittialize!$F$10,HSD!E11*Inittialize!$F$11,HSD!E12*Inittialize!$F$12),
SUM(HS!E35*Inittialize!$F$3,HS!E4*Inittialize!$F$4,HS!E5*Inittialize!$F$5,HS!E6*Inittialize!$F$6,HS!E7*Inittialize!$F$7,HS!E8*Inittialize!$F$8,HS!E9*Inittialize!$F$9,HS!E10*Inittialize!$F$10,HS!E11*Inittialize!$F$11,HS!E12*Inittialize!$F$12)
)+E45)</f>
        <v>-0.1087838721267161</v>
      </c>
      <c r="F32" s="1">
        <f>(IF(Rules!$B$10=Rules!$D$10,
SUM(HSD!F35*Inittialize!$F$3,HSD!F4*Inittialize!$F$4,HSD!F5*Inittialize!$F$5,HSD!F6*Inittialize!$F$6,HSD!F7*Inittialize!$F$7,HSD!F8*Inittialize!$F$8,HSD!F9*Inittialize!$F$9,HSD!F10*Inittialize!$F$10,HSD!F11*Inittialize!$F$11,HSD!F12*Inittialize!$F$12),
SUM(HS!F35*Inittialize!$F$3,HS!F4*Inittialize!$F$4,HS!F5*Inittialize!$F$5,HS!F6*Inittialize!$F$6,HS!F7*Inittialize!$F$7,HS!F8*Inittialize!$F$8,HS!F9*Inittialize!$F$9,HS!F10*Inittialize!$F$10,HS!F11*Inittialize!$F$11,HS!F12*Inittialize!$F$12)
)+F45)</f>
        <v>5.0987136419013146E-4</v>
      </c>
      <c r="G32" s="1">
        <f>(IF(Rules!$B$10=Rules!$D$10,
SUM(HSD!G35*Inittialize!$F$3,HSD!G4*Inittialize!$F$4,HSD!G5*Inittialize!$F$5,HSD!G6*Inittialize!$F$6,HSD!G7*Inittialize!$F$7,HSD!G8*Inittialize!$F$8,HSD!G9*Inittialize!$F$9,HSD!G10*Inittialize!$F$10,HSD!G11*Inittialize!$F$11,HSD!G12*Inittialize!$F$12),
SUM(HS!G35*Inittialize!$F$3,HS!G4*Inittialize!$F$4,HS!G5*Inittialize!$F$5,HS!G6*Inittialize!$F$6,HS!G7*Inittialize!$F$7,HS!G8*Inittialize!$F$8,HS!G9*Inittialize!$F$9,HS!G10*Inittialize!$F$10,HS!G11*Inittialize!$F$11,HS!G12*Inittialize!$F$12)
)+G45)</f>
        <v>7.3413909619677933E-2</v>
      </c>
      <c r="H32" s="1">
        <f>(IF(Rules!$B$10=Rules!$D$10,
SUM(HSD!H35*Inittialize!$F$3,HSD!H4*Inittialize!$F$4,HSD!H5*Inittialize!$F$5,HSD!H6*Inittialize!$F$6,HSD!H7*Inittialize!$F$7,HSD!H8*Inittialize!$F$8,HSD!H9*Inittialize!$F$9,HSD!H10*Inittialize!$F$10,HSD!H11*Inittialize!$F$11,HSD!H12*Inittialize!$F$12),
SUM(HS!H35*Inittialize!$F$3,HS!H4*Inittialize!$F$4,HS!H5*Inittialize!$F$5,HS!H6*Inittialize!$F$6,HS!H7*Inittialize!$F$7,HS!H8*Inittialize!$F$8,HS!H9*Inittialize!$F$9,HS!H10*Inittialize!$F$10,HS!H11*Inittialize!$F$11,HS!H12*Inittialize!$F$12)
)+H45)</f>
        <v>-0.17231276562106998</v>
      </c>
      <c r="I32" s="1">
        <f>(IF(Rules!$B$10=Rules!$D$10,
SUM(HSD!I35*Inittialize!$F$3,HSD!I4*Inittialize!$F$4,HSD!I5*Inittialize!$F$5,HSD!I6*Inittialize!$F$6,HSD!I7*Inittialize!$F$7,HSD!I8*Inittialize!$F$8,HSD!I9*Inittialize!$F$9,HSD!I10*Inittialize!$F$10,HSD!I11*Inittialize!$F$11,HSD!I12*Inittialize!$F$12),
SUM(HS!I35*Inittialize!$F$3,HS!I4*Inittialize!$F$4,HS!I5*Inittialize!$F$5,HS!I6*Inittialize!$F$6,HS!I7*Inittialize!$F$7,HS!I8*Inittialize!$F$8,HS!I9*Inittialize!$F$9,HS!I10*Inittialize!$F$10,HS!I11*Inittialize!$F$11,HS!I12*Inittialize!$F$12)
)+I45)</f>
        <v>-0.39282564195060304</v>
      </c>
      <c r="J32" s="1">
        <f>(IF(Rules!$B$10=Rules!$D$10,
SUM(HSD!J35*Inittialize!$F$3,HSD!J4*Inittialize!$F$4,HSD!J5*Inittialize!$F$5,HSD!J6*Inittialize!$F$6,HSD!J7*Inittialize!$F$7,HSD!J8*Inittialize!$F$8,HSD!J9*Inittialize!$F$9,HSD!J10*Inittialize!$F$10,HSD!J11*Inittialize!$F$11,HSD!J12*Inittialize!$F$12),
SUM(HS!J35*Inittialize!$F$3,HS!J4*Inittialize!$F$4,HS!J5*Inittialize!$F$5,HS!J6*Inittialize!$F$6,HS!J7*Inittialize!$F$7,HS!J8*Inittialize!$F$8,HS!J9*Inittialize!$F$9,HS!J10*Inittialize!$F$10,HS!J11*Inittialize!$F$11,HS!J12*Inittialize!$F$12)
)+J45)</f>
        <v>-0.64522986844087304</v>
      </c>
      <c r="K32" s="9">
        <f>(IF(Rules!$B$10=Rules!$D$10,
SUM(HSD!K35*Inittialize!$F$3,HSD!K4*Inittialize!$F$4,HSD!K5*Inittialize!$F$5,HSD!K6*Inittialize!$F$6,HSD!K7*Inittialize!$F$7,HSD!K8*Inittialize!$F$8,HSD!K9*Inittialize!$F$9,HSD!K10*Inittialize!$F$10,HSD!K11*Inittialize!$F$11,HSD!K12*Inittialize!$F$12),
SUM(HS!K35*Inittialize!$F$3,HS!K4*Inittialize!$F$4,HS!K5*Inittialize!$F$5,HS!K6*Inittialize!$F$6,HS!K7*Inittialize!$F$7,HS!K8*Inittialize!$F$8,HS!K9*Inittialize!$F$9,HS!K10*Inittialize!$F$10,HS!K11*Inittialize!$F$11,HS!K12*Inittialize!$F$12)
)+K45)</f>
        <v>-0.93833940384779424</v>
      </c>
    </row>
    <row r="33" spans="1:11" x14ac:dyDescent="0.3">
      <c r="A33" s="98">
        <v>4</v>
      </c>
      <c r="B33" s="93">
        <f>(IF(Rules!$B$10=Rules!$D$10,
SUM(HSD!B36*Inittialize!$F$3,HSD!B5*Inittialize!$F$4,HSD!B6*Inittialize!$F$5,HSD!B7*Inittialize!$F$6,HSD!B8*Inittialize!$F$7,HSD!B9*Inittialize!$F$8,HSD!B10*Inittialize!$F$9,HSD!B11*Inittialize!$F$10,HSD!B12*Inittialize!$F$11,HSD!B13*Inittialize!$F$12),
SUM(HS!B36*Inittialize!$F$3,HS!B5*Inittialize!$F$4,HS!B6*Inittialize!$F$5,HS!B7*Inittialize!$F$6,HS!B8*Inittialize!$F$7,HS!B9*Inittialize!$F$8,HS!B10*Inittialize!$F$9,HS!B11*Inittialize!$F$10,HS!B12*Inittialize!$F$11,HS!B13*Inittialize!$F$12)
)+B46)</f>
        <v>-1.1561559198505988</v>
      </c>
      <c r="C33" s="1">
        <f>(IF(Rules!$B$10=Rules!$D$10,
SUM(HSD!C36*Inittialize!$F$3,HSD!C5*Inittialize!$F$4,HSD!C6*Inittialize!$F$5,HSD!C7*Inittialize!$F$6,HSD!C8*Inittialize!$F$7,HSD!C9*Inittialize!$F$8,HSD!C10*Inittialize!$F$9,HSD!C11*Inittialize!$F$10,HSD!C12*Inittialize!$F$11,HSD!C13*Inittialize!$F$12),
SUM(HS!C36*Inittialize!$F$3,HS!C5*Inittialize!$F$4,HS!C6*Inittialize!$F$5,HS!C7*Inittialize!$F$6,HS!C8*Inittialize!$F$7,HS!C9*Inittialize!$F$8,HS!C10*Inittialize!$F$9,HS!C11*Inittialize!$F$10,HS!C12*Inittialize!$F$11,HS!C13*Inittialize!$F$12)
)+C46)</f>
        <v>-0.34473998285676416</v>
      </c>
      <c r="D33" s="1">
        <f>(IF(Rules!$B$10=Rules!$D$10,
SUM(HSD!D36*Inittialize!$F$3,HSD!D5*Inittialize!$F$4,HSD!D6*Inittialize!$F$5,HSD!D7*Inittialize!$F$6,HSD!D8*Inittialize!$F$7,HSD!D9*Inittialize!$F$8,HSD!D10*Inittialize!$F$9,HSD!D11*Inittialize!$F$10,HSD!D12*Inittialize!$F$11,HSD!D13*Inittialize!$F$12),
SUM(HS!D36*Inittialize!$F$3,HS!D5*Inittialize!$F$4,HS!D6*Inittialize!$F$5,HS!D7*Inittialize!$F$6,HS!D8*Inittialize!$F$7,HS!D9*Inittialize!$F$8,HS!D10*Inittialize!$F$9,HS!D11*Inittialize!$F$10,HS!D12*Inittialize!$F$11,HS!D13*Inittialize!$F$12)
)+D46)</f>
        <v>-0.24783994289923295</v>
      </c>
      <c r="E33" s="1">
        <f>(IF(Rules!$B$10=Rules!$D$10,
SUM(HSD!E36*Inittialize!$F$3,HSD!E5*Inittialize!$F$4,HSD!E6*Inittialize!$F$5,HSD!E7*Inittialize!$F$6,HSD!E8*Inittialize!$F$7,HSD!E9*Inittialize!$F$8,HSD!E10*Inittialize!$F$9,HSD!E11*Inittialize!$F$10,HSD!E12*Inittialize!$F$11,HSD!E13*Inittialize!$F$12),
SUM(HS!E36*Inittialize!$F$3,HS!E5*Inittialize!$F$4,HS!E6*Inittialize!$F$5,HS!E7*Inittialize!$F$6,HS!E8*Inittialize!$F$7,HS!E9*Inittialize!$F$8,HS!E10*Inittialize!$F$9,HS!E11*Inittialize!$F$10,HS!E12*Inittialize!$F$11,HS!E13*Inittialize!$F$12)
)+E46)</f>
        <v>-0.1481022603207508</v>
      </c>
      <c r="F33" s="1">
        <f>(IF(Rules!$B$10=Rules!$D$10,
SUM(HSD!F36*Inittialize!$F$3,HSD!F5*Inittialize!$F$4,HSD!F6*Inittialize!$F$5,HSD!F7*Inittialize!$F$6,HSD!F8*Inittialize!$F$7,HSD!F9*Inittialize!$F$8,HSD!F10*Inittialize!$F$9,HSD!F11*Inittialize!$F$10,HSD!F12*Inittialize!$F$11,HSD!F13*Inittialize!$F$12),
SUM(HS!F36*Inittialize!$F$3,HS!F5*Inittialize!$F$4,HS!F6*Inittialize!$F$5,HS!F7*Inittialize!$F$6,HS!F8*Inittialize!$F$7,HS!F9*Inittialize!$F$8,HS!F10*Inittialize!$F$9,HS!F11*Inittialize!$F$10,HS!F12*Inittialize!$F$11,HS!F13*Inittialize!$F$12)
)+F46)</f>
        <v>-3.7139779559779658E-2</v>
      </c>
      <c r="G33" s="1">
        <f>(IF(Rules!$B$10=Rules!$D$10,
SUM(HSD!G36*Inittialize!$F$3,HSD!G5*Inittialize!$F$4,HSD!G6*Inittialize!$F$5,HSD!G7*Inittialize!$F$6,HSD!G8*Inittialize!$F$7,HSD!G9*Inittialize!$F$8,HSD!G10*Inittialize!$F$9,HSD!G11*Inittialize!$F$10,HSD!G12*Inittialize!$F$11,HSD!G13*Inittialize!$F$12),
SUM(HS!G36*Inittialize!$F$3,HS!G5*Inittialize!$F$4,HS!G6*Inittialize!$F$5,HS!G7*Inittialize!$F$6,HS!G8*Inittialize!$F$7,HS!G9*Inittialize!$F$8,HS!G10*Inittialize!$F$9,HS!G11*Inittialize!$F$10,HS!G12*Inittialize!$F$11,HS!G13*Inittialize!$F$12)
)+G46)</f>
        <v>3.3391251842939229E-2</v>
      </c>
      <c r="H33" s="1">
        <f>(IF(Rules!$B$10=Rules!$D$10,
SUM(HSD!H36*Inittialize!$F$3,HSD!H5*Inittialize!$F$4,HSD!H6*Inittialize!$F$5,HSD!H7*Inittialize!$F$6,HSD!H8*Inittialize!$F$7,HSD!H9*Inittialize!$F$8,HSD!H10*Inittialize!$F$9,HSD!H11*Inittialize!$F$10,HSD!H12*Inittialize!$F$11,HSD!H13*Inittialize!$F$12),
SUM(HS!H36*Inittialize!$F$3,HS!H5*Inittialize!$F$4,HS!H6*Inittialize!$F$5,HS!H7*Inittialize!$F$6,HS!H8*Inittialize!$F$7,HS!H9*Inittialize!$F$8,HS!H10*Inittialize!$F$9,HS!H11*Inittialize!$F$10,HS!H12*Inittialize!$F$11,HS!H13*Inittialize!$F$12)
)+H46)</f>
        <v>-0.26483760317539107</v>
      </c>
      <c r="I33" s="1">
        <f>(IF(Rules!$B$10=Rules!$D$10,
SUM(HSD!I36*Inittialize!$F$3,HSD!I5*Inittialize!$F$4,HSD!I6*Inittialize!$F$5,HSD!I7*Inittialize!$F$6,HSD!I8*Inittialize!$F$7,HSD!I9*Inittialize!$F$8,HSD!I10*Inittialize!$F$9,HSD!I11*Inittialize!$F$10,HSD!I12*Inittialize!$F$11,HSD!I13*Inittialize!$F$12),
SUM(HS!I36*Inittialize!$F$3,HS!I5*Inittialize!$F$4,HS!I6*Inittialize!$F$5,HS!I7*Inittialize!$F$6,HS!I8*Inittialize!$F$7,HS!I9*Inittialize!$F$8,HS!I10*Inittialize!$F$9,HS!I11*Inittialize!$F$10,HS!I12*Inittialize!$F$11,HS!I13*Inittialize!$F$12)
)+I46)</f>
        <v>-0.47800245798061536</v>
      </c>
      <c r="J33" s="1">
        <f>(IF(Rules!$B$10=Rules!$D$10,
SUM(HSD!J36*Inittialize!$F$3,HSD!J5*Inittialize!$F$4,HSD!J6*Inittialize!$F$5,HSD!J7*Inittialize!$F$6,HSD!J8*Inittialize!$F$7,HSD!J9*Inittialize!$F$8,HSD!J10*Inittialize!$F$9,HSD!J11*Inittialize!$F$10,HSD!J12*Inittialize!$F$11,HSD!J13*Inittialize!$F$12),
SUM(HS!J36*Inittialize!$F$3,HS!J5*Inittialize!$F$4,HS!J6*Inittialize!$F$5,HS!J7*Inittialize!$F$6,HS!J8*Inittialize!$F$7,HS!J9*Inittialize!$F$8,HS!J10*Inittialize!$F$9,HS!J11*Inittialize!$F$10,HS!J12*Inittialize!$F$11,HS!J13*Inittialize!$F$12)
)+J46)</f>
        <v>-0.72199853746009657</v>
      </c>
      <c r="K33" s="9">
        <f>(IF(Rules!$B$10=Rules!$D$10,
SUM(HSD!K36*Inittialize!$F$3,HSD!K5*Inittialize!$F$4,HSD!K6*Inittialize!$F$5,HSD!K7*Inittialize!$F$6,HSD!K8*Inittialize!$F$7,HSD!K9*Inittialize!$F$8,HSD!K10*Inittialize!$F$9,HSD!K11*Inittialize!$F$10,HSD!K12*Inittialize!$F$11,HSD!K13*Inittialize!$F$12),
SUM(HS!K36*Inittialize!$F$3,HS!K5*Inittialize!$F$4,HS!K6*Inittialize!$F$5,HS!K7*Inittialize!$F$6,HS!K8*Inittialize!$F$7,HS!K9*Inittialize!$F$8,HS!K10*Inittialize!$F$9,HS!K11*Inittialize!$F$10,HS!K12*Inittialize!$F$11,HS!K13*Inittialize!$F$12)
)+K46)</f>
        <v>-1.0052995930905331</v>
      </c>
    </row>
    <row r="34" spans="1:11" x14ac:dyDescent="0.3">
      <c r="A34" s="98">
        <v>5</v>
      </c>
      <c r="B34" s="93">
        <f>(IF(Rules!$B$10=Rules!$D$10,
SUM(HSD!B37*Inittialize!$F$3,HSD!B6*Inittialize!$F$4,HSD!B7*Inittialize!$F$5,HSD!B8*Inittialize!$F$6,HSD!B9*Inittialize!$F$7,HSD!B10*Inittialize!$F$8,HSD!B11*Inittialize!$F$9,HSD!B12*Inittialize!$F$10,HSD!B13*Inittialize!$F$11,HSD!B14*Inittialize!$F$12),
SUM(HS!B37*Inittialize!$F$3,HS!B6*Inittialize!$F$4,HS!B7*Inittialize!$F$5,HS!B8*Inittialize!$F$6,HS!B9*Inittialize!$F$7,HS!B10*Inittialize!$F$8,HS!B11*Inittialize!$F$9,HS!B12*Inittialize!$F$10,HS!B13*Inittialize!$F$11,HS!B14*Inittialize!$F$12)
)+B47)</f>
        <v>-1.2189669063342574</v>
      </c>
      <c r="C34" s="1">
        <f>(IF(Rules!$B$10=Rules!$D$10,
SUM(HSD!C37*Inittialize!$F$3,HSD!C6*Inittialize!$F$4,HSD!C7*Inittialize!$F$5,HSD!C8*Inittialize!$F$6,HSD!C9*Inittialize!$F$7,HSD!C10*Inittialize!$F$8,HSD!C11*Inittialize!$F$9,HSD!C12*Inittialize!$F$10,HSD!C13*Inittialize!$F$11,HSD!C14*Inittialize!$F$12),
SUM(HS!C37*Inittialize!$F$3,HS!C6*Inittialize!$F$4,HS!C7*Inittialize!$F$5,HS!C8*Inittialize!$F$6,HS!C9*Inittialize!$F$7,HS!C10*Inittialize!$F$8,HS!C11*Inittialize!$F$9,HS!C12*Inittialize!$F$10,HS!C13*Inittialize!$F$11,HS!C14*Inittialize!$F$12)
)+C47)</f>
        <v>-0.38464670119124256</v>
      </c>
      <c r="D34" s="1">
        <f>(IF(Rules!$B$10=Rules!$D$10,
SUM(HSD!D37*Inittialize!$F$3,HSD!D6*Inittialize!$F$4,HSD!D7*Inittialize!$F$5,HSD!D8*Inittialize!$F$6,HSD!D9*Inittialize!$F$7,HSD!D10*Inittialize!$F$8,HSD!D11*Inittialize!$F$9,HSD!D12*Inittialize!$F$10,HSD!D13*Inittialize!$F$11,HSD!D14*Inittialize!$F$12),
SUM(HS!D37*Inittialize!$F$3,HS!D6*Inittialize!$F$4,HS!D7*Inittialize!$F$5,HS!D8*Inittialize!$F$6,HS!D9*Inittialize!$F$7,HS!D10*Inittialize!$F$8,HS!D11*Inittialize!$F$9,HS!D12*Inittialize!$F$10,HS!D13*Inittialize!$F$11,HS!D14*Inittialize!$F$12)
)+D47)</f>
        <v>-0.28593068178446945</v>
      </c>
      <c r="E34" s="1">
        <f>(IF(Rules!$B$10=Rules!$D$10,
SUM(HSD!E37*Inittialize!$F$3,HSD!E6*Inittialize!$F$4,HSD!E7*Inittialize!$F$5,HSD!E8*Inittialize!$F$6,HSD!E9*Inittialize!$F$7,HSD!E10*Inittialize!$F$8,HSD!E11*Inittialize!$F$9,HSD!E12*Inittialize!$F$10,HSD!E13*Inittialize!$F$11,HSD!E14*Inittialize!$F$12),
SUM(HS!E37*Inittialize!$F$3,HS!E6*Inittialize!$F$4,HS!E7*Inittialize!$F$5,HS!E8*Inittialize!$F$6,HS!E9*Inittialize!$F$7,HS!E10*Inittialize!$F$8,HS!E11*Inittialize!$F$9,HS!E12*Inittialize!$F$10,HS!E13*Inittialize!$F$11,HS!E14*Inittialize!$F$12)
)+E47)</f>
        <v>-0.18443839259908279</v>
      </c>
      <c r="F34" s="1">
        <f>(IF(Rules!$B$10=Rules!$D$10,
SUM(HSD!F37*Inittialize!$F$3,HSD!F6*Inittialize!$F$4,HSD!F7*Inittialize!$F$5,HSD!F8*Inittialize!$F$6,HSD!F9*Inittialize!$F$7,HSD!F10*Inittialize!$F$8,HSD!F11*Inittialize!$F$9,HSD!F12*Inittialize!$F$10,HSD!F13*Inittialize!$F$11,HSD!F14*Inittialize!$F$12),
SUM(HS!F37*Inittialize!$F$3,HS!F6*Inittialize!$F$4,HS!F7*Inittialize!$F$5,HS!F8*Inittialize!$F$6,HS!F9*Inittialize!$F$7,HS!F10*Inittialize!$F$8,HS!F11*Inittialize!$F$9,HS!F12*Inittialize!$F$10,HS!F13*Inittialize!$F$11,HS!F14*Inittialize!$F$12)
)+F47)</f>
        <v>-7.1936911175579391E-2</v>
      </c>
      <c r="G34" s="1">
        <f>(IF(Rules!$B$10=Rules!$D$10,
SUM(HSD!G37*Inittialize!$F$3,HSD!G6*Inittialize!$F$4,HSD!G7*Inittialize!$F$5,HSD!G8*Inittialize!$F$6,HSD!G9*Inittialize!$F$7,HSD!G10*Inittialize!$F$8,HSD!G11*Inittialize!$F$9,HSD!G12*Inittialize!$F$10,HSD!G13*Inittialize!$F$11,HSD!G14*Inittialize!$F$12),
SUM(HS!G37*Inittialize!$F$3,HS!G6*Inittialize!$F$4,HS!G7*Inittialize!$F$5,HS!G8*Inittialize!$F$6,HS!G9*Inittialize!$F$7,HS!G10*Inittialize!$F$8,HS!G11*Inittialize!$F$9,HS!G12*Inittialize!$F$10,HS!G13*Inittialize!$F$11,HS!G14*Inittialize!$F$12)
)+G47)</f>
        <v>-3.5590135153206887E-3</v>
      </c>
      <c r="H34" s="1">
        <f>(IF(Rules!$B$10=Rules!$D$10,
SUM(HSD!H37*Inittialize!$F$3,HSD!H6*Inittialize!$F$4,HSD!H7*Inittialize!$F$5,HSD!H8*Inittialize!$F$6,HSD!H9*Inittialize!$F$7,HSD!H10*Inittialize!$F$8,HSD!H11*Inittialize!$F$9,HSD!H12*Inittialize!$F$10,HSD!H13*Inittialize!$F$11,HSD!H14*Inittialize!$F$12),
SUM(HS!H37*Inittialize!$F$3,HS!H6*Inittialize!$F$4,HS!H7*Inittialize!$F$5,HS!H8*Inittialize!$F$6,HS!H9*Inittialize!$F$7,HS!H10*Inittialize!$F$8,HS!H11*Inittialize!$F$9,HS!H12*Inittialize!$F$10,HS!H13*Inittialize!$F$11,HS!H14*Inittialize!$F$12)
)+H47)</f>
        <v>-0.35834232565244556</v>
      </c>
      <c r="I34" s="1">
        <f>(IF(Rules!$B$10=Rules!$D$10,
SUM(HSD!I37*Inittialize!$F$3,HSD!I6*Inittialize!$F$4,HSD!I7*Inittialize!$F$5,HSD!I8*Inittialize!$F$6,HSD!I9*Inittialize!$F$7,HSD!I10*Inittialize!$F$8,HSD!I11*Inittialize!$F$9,HSD!I12*Inittialize!$F$10,HSD!I13*Inittialize!$F$11,HSD!I14*Inittialize!$F$12),
SUM(HS!I37*Inittialize!$F$3,HS!I6*Inittialize!$F$4,HS!I7*Inittialize!$F$5,HS!I8*Inittialize!$F$6,HS!I9*Inittialize!$F$7,HS!I10*Inittialize!$F$8,HS!I11*Inittialize!$F$9,HS!I12*Inittialize!$F$10,HS!I13*Inittialize!$F$11,HS!I14*Inittialize!$F$12)
)+I47)</f>
        <v>-0.5642799117095556</v>
      </c>
      <c r="J34" s="1">
        <f>(IF(Rules!$B$10=Rules!$D$10,
SUM(HSD!J37*Inittialize!$F$3,HSD!J6*Inittialize!$F$4,HSD!J7*Inittialize!$F$5,HSD!J8*Inittialize!$F$6,HSD!J9*Inittialize!$F$7,HSD!J10*Inittialize!$F$8,HSD!J11*Inittialize!$F$9,HSD!J12*Inittialize!$F$10,HSD!J13*Inittialize!$F$11,HSD!J14*Inittialize!$F$12),
SUM(HS!J37*Inittialize!$F$3,HS!J6*Inittialize!$F$4,HS!J7*Inittialize!$F$5,HS!J8*Inittialize!$F$6,HS!J9*Inittialize!$F$7,HS!J10*Inittialize!$F$8,HS!J11*Inittialize!$F$9,HS!J12*Inittialize!$F$10,HS!J13*Inittialize!$F$11,HS!J14*Inittialize!$F$12)
)+J47)</f>
        <v>-0.79984516007387729</v>
      </c>
      <c r="K34" s="9">
        <f>(IF(Rules!$B$10=Rules!$D$10,
SUM(HSD!K37*Inittialize!$F$3,HSD!K6*Inittialize!$F$4,HSD!K7*Inittialize!$F$5,HSD!K8*Inittialize!$F$6,HSD!K9*Inittialize!$F$7,HSD!K10*Inittialize!$F$8,HSD!K11*Inittialize!$F$9,HSD!K12*Inittialize!$F$10,HSD!K13*Inittialize!$F$11,HSD!K14*Inittialize!$F$12),
SUM(HS!K37*Inittialize!$F$3,HS!K6*Inittialize!$F$4,HS!K7*Inittialize!$F$5,HS!K8*Inittialize!$F$6,HS!K9*Inittialize!$F$7,HS!K10*Inittialize!$F$8,HS!K11*Inittialize!$F$9,HS!K12*Inittialize!$F$10,HS!K13*Inittialize!$F$11,HS!K14*Inittialize!$F$12)
)+K47)</f>
        <v>-1.0732303577426938</v>
      </c>
    </row>
    <row r="35" spans="1:11" x14ac:dyDescent="0.3">
      <c r="A35" s="98">
        <v>6</v>
      </c>
      <c r="B35" s="93">
        <f>(IF(Rules!$B$10=Rules!$D$10,
SUM(HSD!B38*Inittialize!$F$3,HSD!B7*Inittialize!$F$4,HSD!B8*Inittialize!$F$5,HSD!B9*Inittialize!$F$6,HSD!B10*Inittialize!$F$7,HSD!B11*Inittialize!$F$8,HSD!B12*Inittialize!$F$9,HSD!B13*Inittialize!$F$10,HSD!B14*Inittialize!$F$11,HSD!B15*Inittialize!$F$12),
SUM(HS!B38*Inittialize!$F$3,HS!B7*Inittialize!$F$4,HS!B8*Inittialize!$F$5,HS!B9*Inittialize!$F$6,HS!B10*Inittialize!$F$7,HS!B11*Inittialize!$F$8,HS!B12*Inittialize!$F$9,HS!B13*Inittialize!$F$10,HS!B14*Inittialize!$F$11,HS!B15*Inittialize!$F$12)
)+B48)</f>
        <v>-1.2590607104130327</v>
      </c>
      <c r="C35" s="1">
        <f>(IF(Rules!$B$10=Rules!$D$10,
SUM(HSD!C38*Inittialize!$F$3,HSD!C7*Inittialize!$F$4,HSD!C8*Inittialize!$F$5,HSD!C9*Inittialize!$F$6,HSD!C10*Inittialize!$F$7,HSD!C11*Inittialize!$F$8,HSD!C12*Inittialize!$F$9,HSD!C13*Inittialize!$F$10,HSD!C14*Inittialize!$F$11,HSD!C15*Inittialize!$F$12),
SUM(HS!C38*Inittialize!$F$3,HS!C7*Inittialize!$F$4,HS!C8*Inittialize!$F$5,HS!C9*Inittialize!$F$6,HS!C10*Inittialize!$F$7,HS!C11*Inittialize!$F$8,HS!C12*Inittialize!$F$9,HS!C13*Inittialize!$F$10,HS!C14*Inittialize!$F$11,HS!C15*Inittialize!$F$12)
)+C48)</f>
        <v>-0.42227735238005987</v>
      </c>
      <c r="D35" s="1">
        <f>(IF(Rules!$B$10=Rules!$D$10,
SUM(HSD!D38*Inittialize!$F$3,HSD!D7*Inittialize!$F$4,HSD!D8*Inittialize!$F$5,HSD!D9*Inittialize!$F$6,HSD!D10*Inittialize!$F$7,HSD!D11*Inittialize!$F$8,HSD!D12*Inittialize!$F$9,HSD!D13*Inittialize!$F$10,HSD!D14*Inittialize!$F$11,HSD!D15*Inittialize!$F$12),
SUM(HS!D38*Inittialize!$F$3,HS!D7*Inittialize!$F$4,HS!D8*Inittialize!$F$5,HS!D9*Inittialize!$F$6,HS!D10*Inittialize!$F$7,HS!D11*Inittialize!$F$8,HS!D12*Inittialize!$F$9,HS!D13*Inittialize!$F$10,HS!D14*Inittialize!$F$11,HS!D15*Inittialize!$F$12)
)+D48)</f>
        <v>-0.32187323402582496</v>
      </c>
      <c r="E35" s="1">
        <f>(IF(Rules!$B$10=Rules!$D$10,
SUM(HSD!E38*Inittialize!$F$3,HSD!E7*Inittialize!$F$4,HSD!E8*Inittialize!$F$5,HSD!E9*Inittialize!$F$6,HSD!E10*Inittialize!$F$7,HSD!E11*Inittialize!$F$8,HSD!E12*Inittialize!$F$9,HSD!E13*Inittialize!$F$10,HSD!E14*Inittialize!$F$11,HSD!E15*Inittialize!$F$12),
SUM(HS!E38*Inittialize!$F$3,HS!E7*Inittialize!$F$4,HS!E8*Inittialize!$F$5,HS!E9*Inittialize!$F$6,HS!E10*Inittialize!$F$7,HS!E11*Inittialize!$F$8,HS!E12*Inittialize!$F$9,HS!E13*Inittialize!$F$10,HS!E14*Inittialize!$F$11,HS!E15*Inittialize!$F$12)
)+E48)</f>
        <v>-0.21875142577916201</v>
      </c>
      <c r="F35" s="1">
        <f>(IF(Rules!$B$10=Rules!$D$10,
SUM(HSD!F38*Inittialize!$F$3,HSD!F7*Inittialize!$F$4,HSD!F8*Inittialize!$F$5,HSD!F9*Inittialize!$F$6,HSD!F10*Inittialize!$F$7,HSD!F11*Inittialize!$F$8,HSD!F12*Inittialize!$F$9,HSD!F13*Inittialize!$F$10,HSD!F14*Inittialize!$F$11,HSD!F15*Inittialize!$F$12),
SUM(HS!F38*Inittialize!$F$3,HS!F7*Inittialize!$F$4,HS!F8*Inittialize!$F$5,HS!F9*Inittialize!$F$6,HS!F10*Inittialize!$F$7,HS!F11*Inittialize!$F$8,HS!F12*Inittialize!$F$9,HS!F13*Inittialize!$F$10,HS!F14*Inittialize!$F$11,HS!F15*Inittialize!$F$12)
)+F48)</f>
        <v>-0.10474791999030708</v>
      </c>
      <c r="G35" s="1">
        <f>(IF(Rules!$B$10=Rules!$D$10,
SUM(HSD!G38*Inittialize!$F$3,HSD!G7*Inittialize!$F$4,HSD!G8*Inittialize!$F$5,HSD!G9*Inittialize!$F$6,HSD!G10*Inittialize!$F$7,HSD!G11*Inittialize!$F$8,HSD!G12*Inittialize!$F$9,HSD!G13*Inittialize!$F$10,HSD!G14*Inittialize!$F$11,HSD!G15*Inittialize!$F$12),
SUM(HS!G38*Inittialize!$F$3,HS!G7*Inittialize!$F$4,HS!G8*Inittialize!$F$5,HS!G9*Inittialize!$F$6,HS!G10*Inittialize!$F$7,HS!G11*Inittialize!$F$8,HS!G12*Inittialize!$F$9,HS!G13*Inittialize!$F$10,HS!G14*Inittialize!$F$11,HS!G15*Inittialize!$F$12)
)+G48)</f>
        <v>-3.9017506589623038E-2</v>
      </c>
      <c r="H35" s="1">
        <f>(IF(Rules!$B$10=Rules!$D$10,
SUM(HSD!H38*Inittialize!$F$3,HSD!H7*Inittialize!$F$4,HSD!H8*Inittialize!$F$5,HSD!H9*Inittialize!$F$6,HSD!H10*Inittialize!$F$7,HSD!H11*Inittialize!$F$8,HSD!H12*Inittialize!$F$9,HSD!H13*Inittialize!$F$10,HSD!H14*Inittialize!$F$11,HSD!H15*Inittialize!$F$12),
SUM(HS!H38*Inittialize!$F$3,HS!H7*Inittialize!$F$4,HS!H8*Inittialize!$F$5,HS!H9*Inittialize!$F$6,HS!H10*Inittialize!$F$7,HS!H11*Inittialize!$F$8,HS!H12*Inittialize!$F$9,HS!H13*Inittialize!$F$10,HS!H14*Inittialize!$F$11,HS!H15*Inittialize!$F$12)
)+H48)</f>
        <v>-0.45579812171009837</v>
      </c>
      <c r="I35" s="1">
        <f>(IF(Rules!$B$10=Rules!$D$10,
SUM(HSD!I38*Inittialize!$F$3,HSD!I7*Inittialize!$F$4,HSD!I8*Inittialize!$F$5,HSD!I9*Inittialize!$F$6,HSD!I10*Inittialize!$F$7,HSD!I11*Inittialize!$F$8,HSD!I12*Inittialize!$F$9,HSD!I13*Inittialize!$F$10,HSD!I14*Inittialize!$F$11,HSD!I15*Inittialize!$F$12),
SUM(HS!I38*Inittialize!$F$3,HS!I7*Inittialize!$F$4,HS!I8*Inittialize!$F$5,HS!I9*Inittialize!$F$6,HS!I10*Inittialize!$F$7,HS!I11*Inittialize!$F$8,HS!I12*Inittialize!$F$9,HS!I13*Inittialize!$F$10,HS!I14*Inittialize!$F$11,HS!I15*Inittialize!$F$12)
)+I48)</f>
        <v>-0.65172564396235422</v>
      </c>
      <c r="J35" s="1">
        <f>(IF(Rules!$B$10=Rules!$D$10,
SUM(HSD!J38*Inittialize!$F$3,HSD!J7*Inittialize!$F$4,HSD!J8*Inittialize!$F$5,HSD!J9*Inittialize!$F$6,HSD!J10*Inittialize!$F$7,HSD!J11*Inittialize!$F$8,HSD!J12*Inittialize!$F$9,HSD!J13*Inittialize!$F$10,HSD!J14*Inittialize!$F$11,HSD!J15*Inittialize!$F$12),
SUM(HS!J38*Inittialize!$F$3,HS!J7*Inittialize!$F$4,HS!J8*Inittialize!$F$5,HS!J9*Inittialize!$F$6,HS!J10*Inittialize!$F$7,HS!J11*Inittialize!$F$8,HS!J12*Inittialize!$F$9,HS!J13*Inittialize!$F$10,HS!J14*Inittialize!$F$11,HS!J15*Inittialize!$F$12)
)+J48)</f>
        <v>-0.8779221005931781</v>
      </c>
      <c r="K35" s="9">
        <f>(IF(Rules!$B$10=Rules!$D$10,
SUM(HSD!K38*Inittialize!$F$3,HSD!K7*Inittialize!$F$4,HSD!K8*Inittialize!$F$5,HSD!K9*Inittialize!$F$6,HSD!K10*Inittialize!$F$7,HSD!K11*Inittialize!$F$8,HSD!K12*Inittialize!$F$9,HSD!K13*Inittialize!$F$10,HSD!K14*Inittialize!$F$11,HSD!K15*Inittialize!$F$12),
SUM(HS!K38*Inittialize!$F$3,HS!K7*Inittialize!$F$4,HS!K8*Inittialize!$F$5,HS!K9*Inittialize!$F$6,HS!K10*Inittialize!$F$7,HS!K11*Inittialize!$F$8,HS!K12*Inittialize!$F$9,HS!K13*Inittialize!$F$10,HS!K14*Inittialize!$F$11,HS!K15*Inittialize!$F$12)
)+K48)</f>
        <v>-1.1415229868786865</v>
      </c>
    </row>
    <row r="36" spans="1:11" x14ac:dyDescent="0.3">
      <c r="A36" s="98">
        <v>7</v>
      </c>
      <c r="B36" s="93">
        <f>(IF(Rules!$B$10=Rules!$D$10,
SUM(HSD!B39*Inittialize!$F$3,HSD!B8*Inittialize!$F$4,HSD!B9*Inittialize!$F$5,HSD!B10*Inittialize!$F$6,HSD!B11*Inittialize!$F$7,HSD!B12*Inittialize!$F$8,HSD!B13*Inittialize!$F$9,HSD!B14*Inittialize!$F$10,HSD!B15*Inittialize!$F$11,HSD!B16*Inittialize!$F$12),
SUM(HS!B39*Inittialize!$F$3,HS!B8*Inittialize!$F$4,HS!B9*Inittialize!$F$5,HS!B10*Inittialize!$F$6,HS!B11*Inittialize!$F$7,HS!B12*Inittialize!$F$8,HS!B13*Inittialize!$F$9,HS!B14*Inittialize!$F$10,HS!B15*Inittialize!$F$11,HS!B16*Inittialize!$F$12)
)+B49)</f>
        <v>-1.199131151177073</v>
      </c>
      <c r="C36" s="1">
        <f>(IF(Rules!$B$10=Rules!$D$10,
SUM(HSD!C39*Inittialize!$F$3,HSD!C8*Inittialize!$F$4,HSD!C9*Inittialize!$F$5,HSD!C10*Inittialize!$F$6,HSD!C11*Inittialize!$F$7,HSD!C12*Inittialize!$F$8,HSD!C13*Inittialize!$F$9,HSD!C14*Inittialize!$F$10,HSD!C15*Inittialize!$F$11,HSD!C16*Inittialize!$F$12),
SUM(HS!C39*Inittialize!$F$3,HS!C8*Inittialize!$F$4,HS!C9*Inittialize!$F$5,HS!C10*Inittialize!$F$6,HS!C11*Inittialize!$F$7,HS!C12*Inittialize!$F$8,HS!C13*Inittialize!$F$9,HS!C14*Inittialize!$F$10,HS!C15*Inittialize!$F$11,HS!C16*Inittialize!$F$12)
)+C49)</f>
        <v>-0.32755028359984906</v>
      </c>
      <c r="D36" s="1">
        <f>(IF(Rules!$B$10=Rules!$D$10,
SUM(HSD!D39*Inittialize!$F$3,HSD!D8*Inittialize!$F$4,HSD!D9*Inittialize!$F$5,HSD!D10*Inittialize!$F$6,HSD!D11*Inittialize!$F$7,HSD!D12*Inittialize!$F$8,HSD!D13*Inittialize!$F$9,HSD!D14*Inittialize!$F$10,HSD!D15*Inittialize!$F$11,HSD!D16*Inittialize!$F$12),
SUM(HS!D39*Inittialize!$F$3,HS!D8*Inittialize!$F$4,HS!D9*Inittialize!$F$5,HS!D10*Inittialize!$F$6,HS!D11*Inittialize!$F$7,HS!D12*Inittialize!$F$8,HS!D13*Inittialize!$F$9,HS!D14*Inittialize!$F$10,HS!D15*Inittialize!$F$11,HS!D16*Inittialize!$F$12)
)+D49)</f>
        <v>-0.22974894571339058</v>
      </c>
      <c r="E36" s="1">
        <f>(IF(Rules!$B$10=Rules!$D$10,
SUM(HSD!E39*Inittialize!$F$3,HSD!E8*Inittialize!$F$4,HSD!E9*Inittialize!$F$5,HSD!E10*Inittialize!$F$6,HSD!E11*Inittialize!$F$7,HSD!E12*Inittialize!$F$8,HSD!E13*Inittialize!$F$9,HSD!E14*Inittialize!$F$10,HSD!E15*Inittialize!$F$11,HSD!E16*Inittialize!$F$12),
SUM(HS!E39*Inittialize!$F$3,HS!E8*Inittialize!$F$4,HS!E9*Inittialize!$F$5,HS!E10*Inittialize!$F$6,HS!E11*Inittialize!$F$7,HS!E12*Inittialize!$F$8,HS!E13*Inittialize!$F$9,HS!E14*Inittialize!$F$10,HS!E15*Inittialize!$F$11,HS!E16*Inittialize!$F$12)
)+E49)</f>
        <v>-0.12906538201302567</v>
      </c>
      <c r="F36" s="1">
        <f>(IF(Rules!$B$10=Rules!$D$10,
SUM(HSD!F39*Inittialize!$F$3,HSD!F8*Inittialize!$F$4,HSD!F9*Inittialize!$F$5,HSD!F10*Inittialize!$F$6,HSD!F11*Inittialize!$F$7,HSD!F12*Inittialize!$F$8,HSD!F13*Inittialize!$F$9,HSD!F14*Inittialize!$F$10,HSD!F15*Inittialize!$F$11,HSD!F16*Inittialize!$F$12),
SUM(HS!F39*Inittialize!$F$3,HS!F8*Inittialize!$F$4,HS!F9*Inittialize!$F$5,HS!F10*Inittialize!$F$6,HS!F11*Inittialize!$F$7,HS!F12*Inittialize!$F$8,HS!F13*Inittialize!$F$9,HS!F14*Inittialize!$F$10,HS!F15*Inittialize!$F$11,HS!F16*Inittialize!$F$12)
)+F49)</f>
        <v>-2.1814082708823172E-2</v>
      </c>
      <c r="G36" s="1">
        <f>(IF(Rules!$B$10=Rules!$D$10,
SUM(HSD!G39*Inittialize!$F$3,HSD!G8*Inittialize!$F$4,HSD!G9*Inittialize!$F$5,HSD!G10*Inittialize!$F$6,HSD!G11*Inittialize!$F$7,HSD!G12*Inittialize!$F$8,HSD!G13*Inittialize!$F$9,HSD!G14*Inittialize!$F$10,HSD!G15*Inittialize!$F$11,HSD!G16*Inittialize!$F$12),
SUM(HS!G39*Inittialize!$F$3,HS!G8*Inittialize!$F$4,HS!G9*Inittialize!$F$5,HS!G10*Inittialize!$F$6,HS!G11*Inittialize!$F$7,HS!G12*Inittialize!$F$8,HS!G13*Inittialize!$F$9,HS!G14*Inittialize!$F$10,HS!G15*Inittialize!$F$11,HS!G16*Inittialize!$F$12)
)+G49)</f>
        <v>8.7556027061582456E-2</v>
      </c>
      <c r="H36" s="1">
        <f>(IF(Rules!$B$10=Rules!$D$10,
SUM(HSD!H39*Inittialize!$F$3,HSD!H8*Inittialize!$F$4,HSD!H9*Inittialize!$F$5,HSD!H10*Inittialize!$F$6,HSD!H11*Inittialize!$F$7,HSD!H12*Inittialize!$F$8,HSD!H13*Inittialize!$F$9,HSD!H14*Inittialize!$F$10,HSD!H15*Inittialize!$F$11,HSD!H16*Inittialize!$F$12),
SUM(HS!H39*Inittialize!$F$3,HS!H8*Inittialize!$F$4,HS!H9*Inittialize!$F$5,HS!H10*Inittialize!$F$6,HS!H11*Inittialize!$F$7,HS!H12*Inittialize!$F$8,HS!H13*Inittialize!$F$9,HS!H14*Inittialize!$F$10,HS!H15*Inittialize!$F$11,HS!H16*Inittialize!$F$12)
)+H49)</f>
        <v>-0.20642339874128338</v>
      </c>
      <c r="I36" s="1">
        <f>(IF(Rules!$B$10=Rules!$D$10,
SUM(HSD!I39*Inittialize!$F$3,HSD!I8*Inittialize!$F$4,HSD!I9*Inittialize!$F$5,HSD!I10*Inittialize!$F$6,HSD!I11*Inittialize!$F$7,HSD!I12*Inittialize!$F$8,HSD!I13*Inittialize!$F$9,HSD!I14*Inittialize!$F$10,HSD!I15*Inittialize!$F$11,HSD!I16*Inittialize!$F$12),
SUM(HS!I39*Inittialize!$F$3,HS!I8*Inittialize!$F$4,HS!I9*Inittialize!$F$5,HS!I10*Inittialize!$F$6,HS!I11*Inittialize!$F$7,HS!I12*Inittialize!$F$8,HS!I13*Inittialize!$F$9,HS!I14*Inittialize!$F$10,HS!I15*Inittialize!$F$11,HS!I16*Inittialize!$F$12)
)+I49)</f>
        <v>-0.63181430617304901</v>
      </c>
      <c r="J36" s="1">
        <f>(IF(Rules!$B$10=Rules!$D$10,
SUM(HSD!J39*Inittialize!$F$3,HSD!J8*Inittialize!$F$4,HSD!J9*Inittialize!$F$5,HSD!J10*Inittialize!$F$6,HSD!J11*Inittialize!$F$7,HSD!J12*Inittialize!$F$8,HSD!J13*Inittialize!$F$9,HSD!J14*Inittialize!$F$10,HSD!J15*Inittialize!$F$11,HSD!J16*Inittialize!$F$12),
SUM(HS!J39*Inittialize!$F$3,HS!J8*Inittialize!$F$4,HS!J9*Inittialize!$F$5,HS!J10*Inittialize!$F$6,HS!J11*Inittialize!$F$7,HS!J12*Inittialize!$F$8,HS!J13*Inittialize!$F$9,HS!J14*Inittialize!$F$10,HS!J15*Inittialize!$F$11,HS!J16*Inittialize!$F$12)
)+J49)</f>
        <v>-0.85609632146063019</v>
      </c>
      <c r="K36" s="9">
        <f>(IF(Rules!$B$10=Rules!$D$10,
SUM(HSD!K39*Inittialize!$F$3,HSD!K8*Inittialize!$F$4,HSD!K9*Inittialize!$F$5,HSD!K10*Inittialize!$F$6,HSD!K11*Inittialize!$F$7,HSD!K12*Inittialize!$F$8,HSD!K13*Inittialize!$F$9,HSD!K14*Inittialize!$F$10,HSD!K15*Inittialize!$F$11,HSD!K16*Inittialize!$F$12),
SUM(HS!K39*Inittialize!$F$3,HS!K8*Inittialize!$F$4,HS!K9*Inittialize!$F$5,HS!K10*Inittialize!$F$6,HS!K11*Inittialize!$F$7,HS!K12*Inittialize!$F$8,HS!K13*Inittialize!$F$9,HS!K14*Inittialize!$F$10,HS!K15*Inittialize!$F$11,HS!K16*Inittialize!$F$12)
)+K49)</f>
        <v>-1.0952336976418402</v>
      </c>
    </row>
    <row r="37" spans="1:11" x14ac:dyDescent="0.3">
      <c r="A37" s="98">
        <v>8</v>
      </c>
      <c r="B37" s="93">
        <f>(IF(Rules!$B$10=Rules!$D$10,
SUM(HSD!B40*Inittialize!$F$3,HSD!B9*Inittialize!$F$4,HSD!B10*Inittialize!$F$5,HSD!B11*Inittialize!$F$6,HSD!B12*Inittialize!$F$7,HSD!B13*Inittialize!$F$8,HSD!B14*Inittialize!$F$9,HSD!B15*Inittialize!$F$10,HSD!B16*Inittialize!$F$11,HSD!B17*Inittialize!$F$12),
SUM(HS!B40*Inittialize!$F$3,HS!B9*Inittialize!$F$4,HS!B10*Inittialize!$F$5,HS!B11*Inittialize!$F$6,HS!B12*Inittialize!$F$7,HS!B13*Inittialize!$F$8,HS!B14*Inittialize!$F$9,HS!B15*Inittialize!$F$10,HS!B16*Inittialize!$F$11,HS!B17*Inittialize!$F$12)
)+B50)</f>
        <v>-0.99102100377210234</v>
      </c>
      <c r="C37" s="1">
        <f>(IF(Rules!$B$10=Rules!$D$10,
SUM(HSD!C40*Inittialize!$F$3,HSD!C9*Inittialize!$F$4,HSD!C10*Inittialize!$F$5,HSD!C11*Inittialize!$F$6,HSD!C12*Inittialize!$F$7,HSD!C13*Inittialize!$F$8,HSD!C14*Inittialize!$F$9,HSD!C15*Inittialize!$F$10,HSD!C16*Inittialize!$F$11,HSD!C17*Inittialize!$F$12),
SUM(HS!C40*Inittialize!$F$3,HS!C9*Inittialize!$F$4,HS!C10*Inittialize!$F$5,HS!C11*Inittialize!$F$6,HS!C12*Inittialize!$F$7,HS!C13*Inittialize!$F$8,HS!C14*Inittialize!$F$9,HS!C15*Inittialize!$F$10,HS!C16*Inittialize!$F$11,HS!C17*Inittialize!$F$12)
)+C50)</f>
        <v>-6.5394564026416996E-2</v>
      </c>
      <c r="D37" s="1">
        <f>(IF(Rules!$B$10=Rules!$D$10,
SUM(HSD!D40*Inittialize!$F$3,HSD!D9*Inittialize!$F$4,HSD!D10*Inittialize!$F$5,HSD!D11*Inittialize!$F$6,HSD!D12*Inittialize!$F$7,HSD!D13*Inittialize!$F$8,HSD!D14*Inittialize!$F$9,HSD!D15*Inittialize!$F$10,HSD!D16*Inittialize!$F$11,HSD!D17*Inittialize!$F$12),
SUM(HS!D40*Inittialize!$F$3,HS!D9*Inittialize!$F$4,HS!D10*Inittialize!$F$5,HS!D11*Inittialize!$F$6,HS!D12*Inittialize!$F$7,HS!D13*Inittialize!$F$8,HS!D14*Inittialize!$F$9,HS!D15*Inittialize!$F$10,HS!D16*Inittialize!$F$11,HS!D17*Inittialize!$F$12)
)+D50)</f>
        <v>2.4015787591964266E-2</v>
      </c>
      <c r="E37" s="1">
        <f>(IF(Rules!$B$10=Rules!$D$10,
SUM(HSD!E40*Inittialize!$F$3,HSD!E9*Inittialize!$F$4,HSD!E10*Inittialize!$F$5,HSD!E11*Inittialize!$F$6,HSD!E12*Inittialize!$F$7,HSD!E13*Inittialize!$F$8,HSD!E14*Inittialize!$F$9,HSD!E15*Inittialize!$F$10,HSD!E16*Inittialize!$F$11,HSD!E17*Inittialize!$F$12),
SUM(HS!E40*Inittialize!$F$3,HS!E9*Inittialize!$F$4,HS!E10*Inittialize!$F$5,HS!E11*Inittialize!$F$6,HS!E12*Inittialize!$F$7,HS!E13*Inittialize!$F$8,HS!E14*Inittialize!$F$9,HS!E15*Inittialize!$F$10,HS!E16*Inittialize!$F$11,HS!E17*Inittialize!$F$12)
)+E50)</f>
        <v>0.11635341983162642</v>
      </c>
      <c r="F37" s="1">
        <f>(IF(Rules!$B$10=Rules!$D$10,
SUM(HSD!F40*Inittialize!$F$3,HSD!F9*Inittialize!$F$4,HSD!F10*Inittialize!$F$5,HSD!F11*Inittialize!$F$6,HSD!F12*Inittialize!$F$7,HSD!F13*Inittialize!$F$8,HSD!F14*Inittialize!$F$9,HSD!F15*Inittialize!$F$10,HSD!F16*Inittialize!$F$11,HSD!F17*Inittialize!$F$12),
SUM(HS!F40*Inittialize!$F$3,HS!F9*Inittialize!$F$4,HS!F10*Inittialize!$F$5,HS!F11*Inittialize!$F$6,HS!F12*Inittialize!$F$7,HS!F13*Inittialize!$F$8,HS!F14*Inittialize!$F$9,HS!F15*Inittialize!$F$10,HS!F16*Inittialize!$F$11,HS!F17*Inittialize!$F$12)
)+F50)</f>
        <v>0.21241390794910106</v>
      </c>
      <c r="G37" s="1">
        <f>(IF(Rules!$B$10=Rules!$D$10,
SUM(HSD!G40*Inittialize!$F$3,HSD!G9*Inittialize!$F$4,HSD!G10*Inittialize!$F$5,HSD!G11*Inittialize!$F$6,HSD!G12*Inittialize!$F$7,HSD!G13*Inittialize!$F$8,HSD!G14*Inittialize!$F$9,HSD!G15*Inittialize!$F$10,HSD!G16*Inittialize!$F$11,HSD!G17*Inittialize!$F$12),
SUM(HS!G40*Inittialize!$F$3,HS!G9*Inittialize!$F$4,HS!G10*Inittialize!$F$5,HS!G11*Inittialize!$F$6,HS!G12*Inittialize!$F$7,HS!G13*Inittialize!$F$8,HS!G14*Inittialize!$F$9,HS!G15*Inittialize!$F$10,HS!G16*Inittialize!$F$11,HS!G17*Inittialize!$F$12)
)+G50)</f>
        <v>0.34488045028866943</v>
      </c>
      <c r="H37" s="1">
        <f>(IF(Rules!$B$10=Rules!$D$10,
SUM(HSD!H40*Inittialize!$F$3,HSD!H9*Inittialize!$F$4,HSD!H10*Inittialize!$F$5,HSD!H11*Inittialize!$F$6,HSD!H12*Inittialize!$F$7,HSD!H13*Inittialize!$F$8,HSD!H14*Inittialize!$F$9,HSD!H15*Inittialize!$F$10,HSD!H16*Inittialize!$F$11,HSD!H17*Inittialize!$F$12),
SUM(HS!H40*Inittialize!$F$3,HS!H9*Inittialize!$F$4,HS!H10*Inittialize!$F$5,HS!H11*Inittialize!$F$6,HS!H12*Inittialize!$F$7,HS!H13*Inittialize!$F$8,HS!H14*Inittialize!$F$9,HS!H15*Inittialize!$F$10,HS!H16*Inittialize!$F$11,HS!H17*Inittialize!$F$12)
)+H50)</f>
        <v>0.24662231809122859</v>
      </c>
      <c r="I37" s="1">
        <f>(IF(Rules!$B$10=Rules!$D$10,
SUM(HSD!I40*Inittialize!$F$3,HSD!I9*Inittialize!$F$4,HSD!I10*Inittialize!$F$5,HSD!I11*Inittialize!$F$6,HSD!I12*Inittialize!$F$7,HSD!I13*Inittialize!$F$8,HSD!I14*Inittialize!$F$9,HSD!I15*Inittialize!$F$10,HSD!I16*Inittialize!$F$11,HSD!I17*Inittialize!$F$12),
SUM(HS!I40*Inittialize!$F$3,HS!I9*Inittialize!$F$4,HS!I10*Inittialize!$F$5,HS!I11*Inittialize!$F$6,HS!I12*Inittialize!$F$7,HS!I13*Inittialize!$F$8,HS!I14*Inittialize!$F$9,HS!I15*Inittialize!$F$10,HS!I16*Inittialize!$F$11,HS!I17*Inittialize!$F$12)
)+I50)</f>
        <v>-0.17969482697596884</v>
      </c>
      <c r="J37" s="1">
        <f>(IF(Rules!$B$10=Rules!$D$10,
SUM(HSD!J40*Inittialize!$F$3,HSD!J9*Inittialize!$F$4,HSD!J10*Inittialize!$F$5,HSD!J11*Inittialize!$F$6,HSD!J12*Inittialize!$F$7,HSD!J13*Inittialize!$F$8,HSD!J14*Inittialize!$F$9,HSD!J15*Inittialize!$F$10,HSD!J16*Inittialize!$F$11,HSD!J17*Inittialize!$F$12),
SUM(HS!J40*Inittialize!$F$3,HS!J9*Inittialize!$F$4,HS!J10*Inittialize!$F$5,HS!J11*Inittialize!$F$6,HS!J12*Inittialize!$F$7,HS!J13*Inittialize!$F$8,HS!J14*Inittialize!$F$9,HS!J15*Inittialize!$F$10,HS!J16*Inittialize!$F$11,HS!J17*Inittialize!$F$12)
)+J50)</f>
        <v>-0.63055899599465304</v>
      </c>
      <c r="K37" s="9">
        <f>(IF(Rules!$B$10=Rules!$D$10,
SUM(HSD!K40*Inittialize!$F$3,HSD!K9*Inittialize!$F$4,HSD!K10*Inittialize!$F$5,HSD!K11*Inittialize!$F$6,HSD!K12*Inittialize!$F$7,HSD!K13*Inittialize!$F$8,HSD!K14*Inittialize!$F$9,HSD!K15*Inittialize!$F$10,HSD!K16*Inittialize!$F$11,HSD!K17*Inittialize!$F$12),
SUM(HS!K40*Inittialize!$F$3,HS!K9*Inittialize!$F$4,HS!K10*Inittialize!$F$5,HS!K11*Inittialize!$F$6,HS!K12*Inittialize!$F$7,HS!K13*Inittialize!$F$8,HS!K14*Inittialize!$F$9,HS!K15*Inittialize!$F$10,HS!K16*Inittialize!$F$11,HS!K17*Inittialize!$F$12)
)+K50)</f>
        <v>-0.90533215842094106</v>
      </c>
    </row>
    <row r="38" spans="1:11" x14ac:dyDescent="0.3">
      <c r="A38" s="98">
        <v>9</v>
      </c>
      <c r="B38" s="93">
        <f>(IF(Rules!$B$10=Rules!$D$10,
SUM(HSD!B41*Inittialize!$F$3,HSD!B10*Inittialize!$F$4,HSD!B11*Inittialize!$F$5,HSD!B12*Inittialize!$F$6,HSD!B13*Inittialize!$F$7,HSD!B14*Inittialize!$F$8,HSD!B15*Inittialize!$F$9,HSD!B16*Inittialize!$F$10,HSD!B17*Inittialize!$F$11,HSD!B18*Inittialize!$F$12),
SUM(HS!B41*Inittialize!$F$3,HS!B10*Inittialize!$F$4,HS!B11*Inittialize!$F$5,HS!B12*Inittialize!$F$6,HS!B13*Inittialize!$F$7,HS!B14*Inittialize!$F$8,HS!B15*Inittialize!$F$9,HS!B16*Inittialize!$F$10,HS!B17*Inittialize!$F$11,HS!B18*Inittialize!$F$12)
)+B51)</f>
        <v>-0.75577428531216229</v>
      </c>
      <c r="C38" s="1">
        <f>(IF(Rules!$B$10=Rules!$D$10,
SUM(HSD!C41*Inittialize!$F$3,HSD!C10*Inittialize!$F$4,HSD!C11*Inittialize!$F$5,HSD!C12*Inittialize!$F$6,HSD!C13*Inittialize!$F$7,HSD!C14*Inittialize!$F$8,HSD!C15*Inittialize!$F$9,HSD!C16*Inittialize!$F$10,HSD!C17*Inittialize!$F$11,HSD!C18*Inittialize!$F$12),
SUM(HS!C41*Inittialize!$F$3,HS!C10*Inittialize!$F$4,HS!C11*Inittialize!$F$5,HS!C12*Inittialize!$F$6,HS!C13*Inittialize!$F$7,HS!C14*Inittialize!$F$8,HS!C15*Inittialize!$F$9,HS!C16*Inittialize!$F$10,HS!C17*Inittialize!$F$11,HS!C18*Inittialize!$F$12)
)+C51)</f>
        <v>0.22333811272902165</v>
      </c>
      <c r="D38" s="1">
        <f>(IF(Rules!$B$10=Rules!$D$10,
SUM(HSD!D41*Inittialize!$F$3,HSD!D10*Inittialize!$F$4,HSD!D11*Inittialize!$F$5,HSD!D12*Inittialize!$F$6,HSD!D13*Inittialize!$F$7,HSD!D14*Inittialize!$F$8,HSD!D15*Inittialize!$F$9,HSD!D16*Inittialize!$F$10,HSD!D17*Inittialize!$F$11,HSD!D18*Inittialize!$F$12),
SUM(HS!D41*Inittialize!$F$3,HS!D10*Inittialize!$F$4,HS!D11*Inittialize!$F$5,HS!D12*Inittialize!$F$6,HS!D13*Inittialize!$F$7,HS!D14*Inittialize!$F$8,HS!D15*Inittialize!$F$9,HS!D16*Inittialize!$F$10,HS!D17*Inittialize!$F$11,HS!D18*Inittialize!$F$12)
)+D51)</f>
        <v>0.30379410521663058</v>
      </c>
      <c r="E38" s="1">
        <f>(IF(Rules!$B$10=Rules!$D$10,
SUM(HSD!E41*Inittialize!$F$3,HSD!E10*Inittialize!$F$4,HSD!E11*Inittialize!$F$5,HSD!E12*Inittialize!$F$6,HSD!E13*Inittialize!$F$7,HSD!E14*Inittialize!$F$8,HSD!E15*Inittialize!$F$9,HSD!E16*Inittialize!$F$10,HSD!E17*Inittialize!$F$11,HSD!E18*Inittialize!$F$12),
SUM(HS!E41*Inittialize!$F$3,HS!E10*Inittialize!$F$4,HS!E11*Inittialize!$F$5,HS!E12*Inittialize!$F$6,HS!E13*Inittialize!$F$7,HS!E14*Inittialize!$F$8,HS!E15*Inittialize!$F$9,HS!E16*Inittialize!$F$10,HS!E17*Inittialize!$F$11,HS!E18*Inittialize!$F$12)
)+E51)</f>
        <v>0.3869426435872253</v>
      </c>
      <c r="F38" s="1">
        <f>(IF(Rules!$B$10=Rules!$D$10,
SUM(HSD!F41*Inittialize!$F$3,HSD!F10*Inittialize!$F$4,HSD!F11*Inittialize!$F$5,HSD!F12*Inittialize!$F$6,HSD!F13*Inittialize!$F$7,HSD!F14*Inittialize!$F$8,HSD!F15*Inittialize!$F$9,HSD!F16*Inittialize!$F$10,HSD!F17*Inittialize!$F$11,HSD!F18*Inittialize!$F$12),
SUM(HS!F41*Inittialize!$F$3,HS!F10*Inittialize!$F$4,HS!F11*Inittialize!$F$5,HS!F12*Inittialize!$F$6,HS!F13*Inittialize!$F$7,HS!F14*Inittialize!$F$8,HS!F15*Inittialize!$F$9,HS!F16*Inittialize!$F$10,HS!F17*Inittialize!$F$11,HS!F18*Inittialize!$F$12)
)+F51)</f>
        <v>0.47409556879955167</v>
      </c>
      <c r="G38" s="1">
        <f>(IF(Rules!$B$10=Rules!$D$10,
SUM(HSD!G41*Inittialize!$F$3,HSD!G10*Inittialize!$F$4,HSD!G11*Inittialize!$F$5,HSD!G12*Inittialize!$F$6,HSD!G13*Inittialize!$F$7,HSD!G14*Inittialize!$F$8,HSD!G15*Inittialize!$F$9,HSD!G16*Inittialize!$F$10,HSD!G17*Inittialize!$F$11,HSD!G18*Inittialize!$F$12),
SUM(HS!G41*Inittialize!$F$3,HS!G10*Inittialize!$F$4,HS!G11*Inittialize!$F$5,HS!G12*Inittialize!$F$6,HS!G13*Inittialize!$F$7,HS!G14*Inittialize!$F$8,HS!G15*Inittialize!$F$9,HS!G16*Inittialize!$F$10,HS!G17*Inittialize!$F$11,HS!G18*Inittialize!$F$12)
)+G51)</f>
        <v>0.5880565177718361</v>
      </c>
      <c r="H38" s="1">
        <f>(IF(Rules!$B$10=Rules!$D$10,
SUM(HSD!H41*Inittialize!$F$3,HSD!H10*Inittialize!$F$4,HSD!H11*Inittialize!$F$5,HSD!H12*Inittialize!$F$6,HSD!H13*Inittialize!$F$7,HSD!H14*Inittialize!$F$8,HSD!H15*Inittialize!$F$9,HSD!H16*Inittialize!$F$10,HSD!H17*Inittialize!$F$11,HSD!H18*Inittialize!$F$12),
SUM(HS!H41*Inittialize!$F$3,HS!H10*Inittialize!$F$4,HS!H11*Inittialize!$F$5,HS!H12*Inittialize!$F$6,HS!H13*Inittialize!$F$7,HS!H14*Inittialize!$F$8,HS!H15*Inittialize!$F$9,HS!H16*Inittialize!$F$10,HS!H17*Inittialize!$F$11,HS!H18*Inittialize!$F$12)
)+H51)</f>
        <v>0.51560357981085803</v>
      </c>
      <c r="I38" s="1">
        <f>(IF(Rules!$B$10=Rules!$D$10,
SUM(HSD!I41*Inittialize!$F$3,HSD!I10*Inittialize!$F$4,HSD!I11*Inittialize!$F$5,HSD!I12*Inittialize!$F$6,HSD!I13*Inittialize!$F$7,HSD!I14*Inittialize!$F$8,HSD!I15*Inittialize!$F$9,HSD!I16*Inittialize!$F$10,HSD!I17*Inittialize!$F$11,HSD!I18*Inittialize!$F$12),
SUM(HS!I41*Inittialize!$F$3,HS!I10*Inittialize!$F$4,HS!I11*Inittialize!$F$5,HS!I12*Inittialize!$F$6,HS!I13*Inittialize!$F$7,HS!I14*Inittialize!$F$8,HS!I15*Inittialize!$F$9,HS!I16*Inittialize!$F$10,HS!I17*Inittialize!$F$11,HS!I18*Inittialize!$F$12)
)+I51)</f>
        <v>0.29512865230617763</v>
      </c>
      <c r="J38" s="1">
        <f>(IF(Rules!$B$10=Rules!$D$10,
SUM(HSD!J41*Inittialize!$F$3,HSD!J10*Inittialize!$F$4,HSD!J11*Inittialize!$F$5,HSD!J12*Inittialize!$F$6,HSD!J13*Inittialize!$F$7,HSD!J14*Inittialize!$F$8,HSD!J15*Inittialize!$F$9,HSD!J16*Inittialize!$F$10,HSD!J17*Inittialize!$F$11,HSD!J18*Inittialize!$F$12),
SUM(HS!J41*Inittialize!$F$3,HS!J10*Inittialize!$F$4,HS!J11*Inittialize!$F$5,HS!J12*Inittialize!$F$6,HS!J13*Inittialize!$F$7,HS!J14*Inittialize!$F$8,HS!J15*Inittialize!$F$9,HS!J16*Inittialize!$F$10,HS!J17*Inittialize!$F$11,HS!J18*Inittialize!$F$12)
)+J51)</f>
        <v>-0.15653416038795531</v>
      </c>
      <c r="K38" s="9">
        <f>(IF(Rules!$B$10=Rules!$D$10,
SUM(HSD!K41*Inittialize!$F$3,HSD!K10*Inittialize!$F$4,HSD!K11*Inittialize!$F$5,HSD!K12*Inittialize!$F$6,HSD!K13*Inittialize!$F$7,HSD!K14*Inittialize!$F$8,HSD!K15*Inittialize!$F$9,HSD!K16*Inittialize!$F$10,HSD!K17*Inittialize!$F$11,HSD!K18*Inittialize!$F$12),
SUM(HS!K41*Inittialize!$F$3,HS!K10*Inittialize!$F$4,HS!K11*Inittialize!$F$5,HS!K12*Inittialize!$F$6,HS!K13*Inittialize!$F$7,HS!K14*Inittialize!$F$8,HS!K15*Inittialize!$F$9,HS!K16*Inittialize!$F$10,HS!K17*Inittialize!$F$11,HS!K18*Inittialize!$F$12)
)+K51)</f>
        <v>-0.64029507107119699</v>
      </c>
    </row>
    <row r="39" spans="1:11" ht="16.2" thickBot="1" x14ac:dyDescent="0.35">
      <c r="A39" s="99">
        <v>10</v>
      </c>
      <c r="B39" s="94">
        <f>(IF(Rules!$B$10=Rules!$D$10,
SUM(HSD!B42*Inittialize!$F$3,HSD!B11*Inittialize!$F$4,HSD!B12*Inittialize!$F$5,HSD!B13*Inittialize!$F$6,HSD!B14*Inittialize!$F$7,HSD!B15*Inittialize!$F$8,HSD!B16*Inittialize!$F$9,HSD!B17*Inittialize!$F$10,HSD!B18*Inittialize!$F$11,HSD!B19*Inittialize!$F$12),
SUM(HS!B42*Inittialize!$F$3,HS!B11*Inittialize!$F$4,HS!B12*Inittialize!$F$5,HS!B13*Inittialize!$F$6,HS!B14*Inittialize!$F$7,HS!B15*Inittialize!$F$8,HS!B16*Inittialize!$F$9,HS!B17*Inittialize!$F$10,HS!B18*Inittialize!$F$11,HS!B19*Inittialize!$F$12)
)+B52)</f>
        <v>-0.44000367789107608</v>
      </c>
      <c r="C39" s="109">
        <f>(IF(Rules!$B$10=Rules!$D$10,
SUM(HSD!C42*Inittialize!$F$3,HSD!C11*Inittialize!$F$4,HSD!C12*Inittialize!$F$5,HSD!C13*Inittialize!$F$6,HSD!C14*Inittialize!$F$7,HSD!C15*Inittialize!$F$8,HSD!C16*Inittialize!$F$9,HSD!C17*Inittialize!$F$10,HSD!C18*Inittialize!$F$11,HSD!C19*Inittialize!$F$12),
SUM(HS!C42*Inittialize!$F$3,HS!C11*Inittialize!$F$4,HS!C12*Inittialize!$F$5,HS!C13*Inittialize!$F$6,HS!C14*Inittialize!$F$7,HS!C15*Inittialize!$F$8,HS!C16*Inittialize!$F$9,HS!C17*Inittialize!$F$10,HS!C18*Inittialize!$F$11,HS!C19*Inittialize!$F$12)
)+C52)</f>
        <v>0.5474999820271349</v>
      </c>
      <c r="D39" s="109">
        <f>(IF(Rules!$B$10=Rules!$D$10,
SUM(HSD!D42*Inittialize!$F$3,HSD!D11*Inittialize!$F$4,HSD!D12*Inittialize!$F$5,HSD!D13*Inittialize!$F$6,HSD!D14*Inittialize!$F$7,HSD!D15*Inittialize!$F$8,HSD!D16*Inittialize!$F$9,HSD!D17*Inittialize!$F$10,HSD!D18*Inittialize!$F$11,HSD!D19*Inittialize!$F$12),
SUM(HS!D42*Inittialize!$F$3,HS!D11*Inittialize!$F$4,HS!D12*Inittialize!$F$5,HS!D13*Inittialize!$F$6,HS!D14*Inittialize!$F$7,HS!D15*Inittialize!$F$8,HS!D16*Inittialize!$F$9,HS!D17*Inittialize!$F$10,HS!D18*Inittialize!$F$11,HS!D19*Inittialize!$F$12)
)+D52)</f>
        <v>0.61826392744182301</v>
      </c>
      <c r="E39" s="109">
        <f>(IF(Rules!$B$10=Rules!$D$10,
SUM(HSD!E42*Inittialize!$F$3,HSD!E11*Inittialize!$F$4,HSD!E12*Inittialize!$F$5,HSD!E13*Inittialize!$F$6,HSD!E14*Inittialize!$F$7,HSD!E15*Inittialize!$F$8,HSD!E16*Inittialize!$F$9,HSD!E17*Inittialize!$F$10,HSD!E18*Inittialize!$F$11,HSD!E19*Inittialize!$F$12),
SUM(HS!E42*Inittialize!$F$3,HS!E11*Inittialize!$F$4,HS!E12*Inittialize!$F$5,HS!E13*Inittialize!$F$6,HS!E14*Inittialize!$F$7,HS!E15*Inittialize!$F$8,HS!E16*Inittialize!$F$9,HS!E17*Inittialize!$F$10,HS!E18*Inittialize!$F$11,HS!E19*Inittialize!$F$12)
)+E52)</f>
        <v>0.69141036569153091</v>
      </c>
      <c r="F39" s="109">
        <f>(IF(Rules!$B$10=Rules!$D$10,
SUM(HSD!F42*Inittialize!$F$3,HSD!F11*Inittialize!$F$4,HSD!F12*Inittialize!$F$5,HSD!F13*Inittialize!$F$6,HSD!F14*Inittialize!$F$7,HSD!F15*Inittialize!$F$8,HSD!F16*Inittialize!$F$9,HSD!F17*Inittialize!$F$10,HSD!F18*Inittialize!$F$11,HSD!F19*Inittialize!$F$12),
SUM(HS!F42*Inittialize!$F$3,HS!F11*Inittialize!$F$4,HS!F12*Inittialize!$F$5,HS!F13*Inittialize!$F$6,HS!F14*Inittialize!$F$7,HS!F15*Inittialize!$F$8,HS!F16*Inittialize!$F$9,HS!F17*Inittialize!$F$10,HS!F18*Inittialize!$F$11,HS!F19*Inittialize!$F$12)
)+F52)</f>
        <v>0.76877566350490145</v>
      </c>
      <c r="G39" s="109">
        <f>(IF(Rules!$B$10=Rules!$D$10,
SUM(HSD!G42*Inittialize!$F$3,HSD!G11*Inittialize!$F$4,HSD!G12*Inittialize!$F$5,HSD!G13*Inittialize!$F$6,HSD!G14*Inittialize!$F$7,HSD!G15*Inittialize!$F$8,HSD!G16*Inittialize!$F$9,HSD!G17*Inittialize!$F$10,HSD!G18*Inittialize!$F$11,HSD!G19*Inittialize!$F$12),
SUM(HS!G42*Inittialize!$F$3,HS!G11*Inittialize!$F$4,HS!G12*Inittialize!$F$5,HS!G13*Inittialize!$F$6,HS!G14*Inittialize!$F$7,HS!G15*Inittialize!$F$8,HS!G16*Inittialize!$F$9,HS!G17*Inittialize!$F$10,HS!G18*Inittialize!$F$11,HS!G19*Inittialize!$F$12)
)+G52)</f>
        <v>0.86338525289665269</v>
      </c>
      <c r="H39" s="109">
        <f>(IF(Rules!$B$10=Rules!$D$10,
SUM(HSD!H42*Inittialize!$F$3,HSD!H11*Inittialize!$F$4,HSD!H12*Inittialize!$F$5,HSD!H13*Inittialize!$F$6,HSD!H14*Inittialize!$F$7,HSD!H15*Inittialize!$F$8,HSD!H16*Inittialize!$F$9,HSD!H17*Inittialize!$F$10,HSD!H18*Inittialize!$F$11,HSD!H19*Inittialize!$F$12),
SUM(HS!H42*Inittialize!$F$3,HS!H11*Inittialize!$F$4,HS!H12*Inittialize!$F$5,HS!H13*Inittialize!$F$6,HS!H14*Inittialize!$F$7,HS!H15*Inittialize!$F$8,HS!H16*Inittialize!$F$9,HS!H17*Inittialize!$F$10,HS!H18*Inittialize!$F$11,HS!H19*Inittialize!$F$12)
)+H52)</f>
        <v>0.77072623300825971</v>
      </c>
      <c r="I39" s="109">
        <f>(IF(Rules!$B$10=Rules!$D$10,
SUM(HSD!I42*Inittialize!$F$3,HSD!I11*Inittialize!$F$4,HSD!I12*Inittialize!$F$5,HSD!I13*Inittialize!$F$6,HSD!I14*Inittialize!$F$7,HSD!I15*Inittialize!$F$8,HSD!I16*Inittialize!$F$9,HSD!I17*Inittialize!$F$10,HSD!I18*Inittialize!$F$11,HSD!I19*Inittialize!$F$12),
SUM(HS!I42*Inittialize!$F$3,HS!I11*Inittialize!$F$4,HS!I12*Inittialize!$F$5,HS!I13*Inittialize!$F$6,HS!I14*Inittialize!$F$7,HS!I15*Inittialize!$F$8,HS!I16*Inittialize!$F$9,HS!I17*Inittialize!$F$10,HS!I18*Inittialize!$F$11,HS!I19*Inittialize!$F$12)
)+I52)</f>
        <v>0.59386112499592847</v>
      </c>
      <c r="J39" s="109">
        <f>(IF(Rules!$B$10=Rules!$D$10,
SUM(HSD!J42*Inittialize!$F$3,HSD!J11*Inittialize!$F$4,HSD!J12*Inittialize!$F$5,HSD!J13*Inittialize!$F$6,HSD!J14*Inittialize!$F$7,HSD!J15*Inittialize!$F$8,HSD!J16*Inittialize!$F$9,HSD!J17*Inittialize!$F$10,HSD!J18*Inittialize!$F$11,HSD!J19*Inittialize!$F$12),
SUM(HS!J42*Inittialize!$F$3,HS!J11*Inittialize!$F$4,HS!J12*Inittialize!$F$5,HS!J13*Inittialize!$F$6,HS!J14*Inittialize!$F$7,HS!J15*Inittialize!$F$8,HS!J16*Inittialize!$F$9,HS!J17*Inittialize!$F$10,HS!J18*Inittialize!$F$11,HS!J19*Inittialize!$F$12)
)+J52)</f>
        <v>0.34958877320785148</v>
      </c>
      <c r="K39" s="10">
        <f>(IF(Rules!$B$10=Rules!$D$10,
SUM(HSD!K42*Inittialize!$F$3,HSD!K11*Inittialize!$F$4,HSD!K12*Inittialize!$F$5,HSD!K13*Inittialize!$F$6,HSD!K14*Inittialize!$F$7,HSD!K15*Inittialize!$F$8,HSD!K16*Inittialize!$F$9,HSD!K17*Inittialize!$F$10,HSD!K18*Inittialize!$F$11,HSD!K19*Inittialize!$F$12),
SUM(HS!K42*Inittialize!$F$3,HS!K11*Inittialize!$F$4,HS!K12*Inittialize!$F$5,HS!K13*Inittialize!$F$6,HS!K14*Inittialize!$F$7,HS!K15*Inittialize!$F$8,HS!K16*Inittialize!$F$9,HS!K17*Inittialize!$F$10,HS!K18*Inittialize!$F$11,HS!K19*Inittialize!$F$12)
)+K52)</f>
        <v>-0.13497078115083885</v>
      </c>
    </row>
    <row r="40" spans="1:11" ht="16.2" thickBot="1" x14ac:dyDescent="0.35"/>
    <row r="41" spans="1:11" ht="16.2" thickBot="1" x14ac:dyDescent="0.35">
      <c r="A41" s="525" t="s">
        <v>76</v>
      </c>
      <c r="B41" s="485"/>
      <c r="C41" s="485"/>
      <c r="D41" s="485"/>
      <c r="E41" s="485"/>
      <c r="F41" s="485"/>
      <c r="G41" s="485"/>
      <c r="H41" s="485"/>
      <c r="I41" s="485"/>
      <c r="J41" s="485"/>
      <c r="K41" s="526"/>
    </row>
    <row r="42" spans="1:11" ht="16.2" thickBot="1" x14ac:dyDescent="0.35">
      <c r="A42" s="138" t="s">
        <v>7</v>
      </c>
      <c r="B42" s="115">
        <v>1</v>
      </c>
      <c r="C42" s="116">
        <v>2</v>
      </c>
      <c r="D42" s="116">
        <v>3</v>
      </c>
      <c r="E42" s="116">
        <v>4</v>
      </c>
      <c r="F42" s="116">
        <v>5</v>
      </c>
      <c r="G42" s="116">
        <v>6</v>
      </c>
      <c r="H42" s="116">
        <v>7</v>
      </c>
      <c r="I42" s="116">
        <v>8</v>
      </c>
      <c r="J42" s="116">
        <v>9</v>
      </c>
      <c r="K42" s="104">
        <v>10</v>
      </c>
    </row>
    <row r="43" spans="1:11" x14ac:dyDescent="0.3">
      <c r="A43" s="100" t="s">
        <v>22</v>
      </c>
      <c r="B43" s="107">
        <f>(IF(Rules!$B$13=Rules!$E$13,
SUM(Stand!B33*Inittialize!$F$3,Stand!B34*Inittialize!$F$4,Stand!B35*Inittialize!$F$5,Stand!B36*Inittialize!$F$6,Stand!B37*Inittialize!$F$7,Stand!B38*Inittialize!$F$8,Stand!B39*Inittialize!$F$9,Stand!B40*Inittialize!$F$10,Stand!B41*Inittialize!$F$11,Stand!B42*Inittialize!$F$12),
IF(Rules!$B$10=Rules!$D$10,SUM(HSD!B33*Inittialize!$F$3,HSD!B34*Inittialize!$F$4,HSD!B35*Inittialize!$F$5,HSD!B36*Inittialize!$F$6,HSD!B37*Inittialize!$F$7,HSD!B38*Inittialize!$F$8,HSD!B39*Inittialize!$F$9,HSD!B40*Inittialize!$F$10,HSD!B41*Inittialize!$F$11,HSD!B42*Inittialize!$F$12),
SUM(HS!B33*Inittialize!$F$3,HS!B34*Inittialize!$F$4,HS!B35*Inittialize!$F$5,HS!B36*Inittialize!$F$6,HS!B37*Inittialize!$F$7,HS!B38*Inittialize!$F$8,HS!B39*Inittialize!$F$9,HS!B40*Inittialize!$F$10,HS!B41*Inittialize!$F$11,HS!B43*Inittialize!$F$12))
)*2)</f>
        <v>-0.11815715102876462</v>
      </c>
      <c r="C43" s="108">
        <f>(IF(Rules!$B$13=Rules!$E$13,
SUM(Stand!C33*Inittialize!$F$3,Stand!C34*Inittialize!$F$4,Stand!C35*Inittialize!$F$5,Stand!C36*Inittialize!$F$6,Stand!C37*Inittialize!$F$7,Stand!C38*Inittialize!$F$8,Stand!C39*Inittialize!$F$9,Stand!C40*Inittialize!$F$10,Stand!C41*Inittialize!$F$11,Stand!C42*Inittialize!$F$12),
IF(Rules!$B$10=Rules!$D$10,SUM(HSD!C33*Inittialize!$F$3,HSD!C34*Inittialize!$F$4,HSD!C35*Inittialize!$F$5,HSD!C36*Inittialize!$F$6,HSD!C37*Inittialize!$F$7,HSD!C38*Inittialize!$F$8,HSD!C39*Inittialize!$F$9,HSD!C40*Inittialize!$F$10,HSD!C41*Inittialize!$F$11,HSD!C42*Inittialize!$F$12),
SUM(HS!C33*Inittialize!$F$3,HS!C34*Inittialize!$F$4,HS!C35*Inittialize!$F$5,HS!C36*Inittialize!$F$6,HS!C37*Inittialize!$F$7,HS!C38*Inittialize!$F$8,HS!C39*Inittialize!$F$9,HS!C40*Inittialize!$F$10,HS!C41*Inittialize!$F$11,HS!C43*Inittialize!$F$12))
)*2)</f>
        <v>0.47064092333946905</v>
      </c>
      <c r="D43" s="108">
        <f>(IF(Rules!$B$13=Rules!$E$13,
SUM(Stand!D33*Inittialize!$F$3,Stand!D34*Inittialize!$F$4,Stand!D35*Inittialize!$F$5,Stand!D36*Inittialize!$F$6,Stand!D37*Inittialize!$F$7,Stand!D38*Inittialize!$F$8,Stand!D39*Inittialize!$F$9,Stand!D40*Inittialize!$F$10,Stand!D41*Inittialize!$F$11,Stand!D42*Inittialize!$F$12),
IF(Rules!$B$10=Rules!$D$10,SUM(HSD!D33*Inittialize!$F$3,HSD!D34*Inittialize!$F$4,HSD!D35*Inittialize!$F$5,HSD!D36*Inittialize!$F$6,HSD!D37*Inittialize!$F$7,HSD!D38*Inittialize!$F$8,HSD!D39*Inittialize!$F$9,HSD!D40*Inittialize!$F$10,HSD!D41*Inittialize!$F$11,HSD!D42*Inittialize!$F$12),
SUM(HS!D33*Inittialize!$F$3,HS!D34*Inittialize!$F$4,HS!D35*Inittialize!$F$5,HS!D36*Inittialize!$F$6,HS!D37*Inittialize!$F$7,HS!D38*Inittialize!$F$8,HS!D39*Inittialize!$F$9,HS!D40*Inittialize!$F$10,HS!D41*Inittialize!$F$11,HS!D43*Inittialize!$F$12))
)*2)</f>
        <v>0.51779525312221697</v>
      </c>
      <c r="E43" s="108">
        <f>(IF(Rules!$B$13=Rules!$E$13,
SUM(Stand!E33*Inittialize!$F$3,Stand!E34*Inittialize!$F$4,Stand!E35*Inittialize!$F$5,Stand!E36*Inittialize!$F$6,Stand!E37*Inittialize!$F$7,Stand!E38*Inittialize!$F$8,Stand!E39*Inittialize!$F$9,Stand!E40*Inittialize!$F$10,Stand!E41*Inittialize!$F$11,Stand!E42*Inittialize!$F$12),
IF(Rules!$B$10=Rules!$D$10,SUM(HSD!E33*Inittialize!$F$3,HSD!E34*Inittialize!$F$4,HSD!E35*Inittialize!$F$5,HSD!E36*Inittialize!$F$6,HSD!E37*Inittialize!$F$7,HSD!E38*Inittialize!$F$8,HSD!E39*Inittialize!$F$9,HSD!E40*Inittialize!$F$10,HSD!E41*Inittialize!$F$11,HSD!E42*Inittialize!$F$12),
SUM(HS!E33*Inittialize!$F$3,HS!E34*Inittialize!$F$4,HS!E35*Inittialize!$F$5,HS!E36*Inittialize!$F$6,HS!E37*Inittialize!$F$7,HS!E38*Inittialize!$F$8,HS!E39*Inittialize!$F$9,HS!E40*Inittialize!$F$10,HS!E41*Inittialize!$F$11,HS!E43*Inittialize!$F$12))
)*2)</f>
        <v>0.56604055041797596</v>
      </c>
      <c r="F43" s="108">
        <f>(IF(Rules!$B$13=Rules!$E$13,
SUM(Stand!F33*Inittialize!$F$3,Stand!F34*Inittialize!$F$4,Stand!F35*Inittialize!$F$5,Stand!F36*Inittialize!$F$6,Stand!F37*Inittialize!$F$7,Stand!F38*Inittialize!$F$8,Stand!F39*Inittialize!$F$9,Stand!F40*Inittialize!$F$10,Stand!F41*Inittialize!$F$11,Stand!F42*Inittialize!$F$12),
IF(Rules!$B$10=Rules!$D$10,SUM(HSD!F33*Inittialize!$F$3,HSD!F34*Inittialize!$F$4,HSD!F35*Inittialize!$F$5,HSD!F36*Inittialize!$F$6,HSD!F37*Inittialize!$F$7,HSD!F38*Inittialize!$F$8,HSD!F39*Inittialize!$F$9,HSD!F40*Inittialize!$F$10,HSD!F41*Inittialize!$F$11,HSD!F42*Inittialize!$F$12),
SUM(HS!F33*Inittialize!$F$3,HS!F34*Inittialize!$F$4,HS!F35*Inittialize!$F$5,HS!F36*Inittialize!$F$6,HS!F37*Inittialize!$F$7,HS!F38*Inittialize!$F$8,HS!F39*Inittialize!$F$9,HS!F40*Inittialize!$F$10,HS!F41*Inittialize!$F$11,HS!F43*Inittialize!$F$12))
)*2)</f>
        <v>0.6146990179090277</v>
      </c>
      <c r="G43" s="108">
        <f>(IF(Rules!$B$13=Rules!$E$13,
SUM(Stand!G33*Inittialize!$F$3,Stand!G34*Inittialize!$F$4,Stand!G35*Inittialize!$F$5,Stand!G36*Inittialize!$F$6,Stand!G37*Inittialize!$F$7,Stand!G38*Inittialize!$F$8,Stand!G39*Inittialize!$F$9,Stand!G40*Inittialize!$F$10,Stand!G41*Inittialize!$F$11,Stand!G42*Inittialize!$F$12),
IF(Rules!$B$10=Rules!$D$10,SUM(HSD!G33*Inittialize!$F$3,HSD!G34*Inittialize!$F$4,HSD!G35*Inittialize!$F$5,HSD!G36*Inittialize!$F$6,HSD!G37*Inittialize!$F$7,HSD!G38*Inittialize!$F$8,HSD!G39*Inittialize!$F$9,HSD!G40*Inittialize!$F$10,HSD!G41*Inittialize!$F$11,HSD!G42*Inittialize!$F$12),
SUM(HS!G33*Inittialize!$F$3,HS!G34*Inittialize!$F$4,HS!G35*Inittialize!$F$5,HS!G36*Inittialize!$F$6,HS!G37*Inittialize!$F$7,HS!G38*Inittialize!$F$8,HS!G39*Inittialize!$F$9,HS!G40*Inittialize!$F$10,HS!G41*Inittialize!$F$11,HS!G43*Inittialize!$F$12))
)*2)</f>
        <v>0.66738009490756944</v>
      </c>
      <c r="H43" s="108">
        <f>(IF(Rules!$B$13=Rules!$E$13,
SUM(Stand!H33*Inittialize!$F$3,Stand!H34*Inittialize!$F$4,Stand!H35*Inittialize!$F$5,Stand!H36*Inittialize!$F$6,Stand!H37*Inittialize!$F$7,Stand!H38*Inittialize!$F$8,Stand!H39*Inittialize!$F$9,Stand!H40*Inittialize!$F$10,Stand!H41*Inittialize!$F$11,Stand!H42*Inittialize!$F$12),
IF(Rules!$B$10=Rules!$D$10,SUM(HSD!H33*Inittialize!$F$3,HSD!H34*Inittialize!$F$4,HSD!H35*Inittialize!$F$5,HSD!H36*Inittialize!$F$6,HSD!H37*Inittialize!$F$7,HSD!H38*Inittialize!$F$8,HSD!H39*Inittialize!$F$9,HSD!H40*Inittialize!$F$10,HSD!H41*Inittialize!$F$11,HSD!H42*Inittialize!$F$12),
SUM(HS!H33*Inittialize!$F$3,HS!H34*Inittialize!$F$4,HS!H35*Inittialize!$F$5,HS!H36*Inittialize!$F$6,HS!H37*Inittialize!$F$7,HS!H38*Inittialize!$F$8,HS!H39*Inittialize!$F$9,HS!H40*Inittialize!$F$10,HS!H41*Inittialize!$F$11,HS!H43*Inittialize!$F$12))
)*2)</f>
        <v>0.46288894886429077</v>
      </c>
      <c r="I43" s="108">
        <f>(IF(Rules!$B$13=Rules!$E$13,
SUM(Stand!I33*Inittialize!$F$3,Stand!I34*Inittialize!$F$4,Stand!I35*Inittialize!$F$5,Stand!I36*Inittialize!$F$6,Stand!I37*Inittialize!$F$7,Stand!I38*Inittialize!$F$8,Stand!I39*Inittialize!$F$9,Stand!I40*Inittialize!$F$10,Stand!I41*Inittialize!$F$11,Stand!I42*Inittialize!$F$12),
IF(Rules!$B$10=Rules!$D$10,SUM(HSD!I33*Inittialize!$F$3,HSD!I34*Inittialize!$F$4,HSD!I35*Inittialize!$F$5,HSD!I36*Inittialize!$F$6,HSD!I37*Inittialize!$F$7,HSD!I38*Inittialize!$F$8,HSD!I39*Inittialize!$F$9,HSD!I40*Inittialize!$F$10,HSD!I41*Inittialize!$F$11,HSD!I42*Inittialize!$F$12),
SUM(HS!I33*Inittialize!$F$3,HS!I34*Inittialize!$F$4,HS!I35*Inittialize!$F$5,HS!I36*Inittialize!$F$6,HS!I37*Inittialize!$F$7,HS!I38*Inittialize!$F$8,HS!I39*Inittialize!$F$9,HS!I40*Inittialize!$F$10,HS!I41*Inittialize!$F$11,HS!I43*Inittialize!$F$12))
)*2)</f>
        <v>0.35069259087031507</v>
      </c>
      <c r="J43" s="108">
        <f>(IF(Rules!$B$13=Rules!$E$13,
SUM(Stand!J33*Inittialize!$F$3,Stand!J34*Inittialize!$F$4,Stand!J35*Inittialize!$F$5,Stand!J36*Inittialize!$F$6,Stand!J37*Inittialize!$F$7,Stand!J38*Inittialize!$F$8,Stand!J39*Inittialize!$F$9,Stand!J40*Inittialize!$F$10,Stand!J41*Inittialize!$F$11,Stand!J42*Inittialize!$F$12),
IF(Rules!$B$10=Rules!$D$10,SUM(HSD!J33*Inittialize!$F$3,HSD!J34*Inittialize!$F$4,HSD!J35*Inittialize!$F$5,HSD!J36*Inittialize!$F$6,HSD!J37*Inittialize!$F$7,HSD!J38*Inittialize!$F$8,HSD!J39*Inittialize!$F$9,HSD!J40*Inittialize!$F$10,HSD!J41*Inittialize!$F$11,HSD!J42*Inittialize!$F$12),
SUM(HS!J33*Inittialize!$F$3,HS!J34*Inittialize!$F$4,HS!J35*Inittialize!$F$5,HS!J36*Inittialize!$F$6,HS!J37*Inittialize!$F$7,HS!J38*Inittialize!$F$8,HS!J39*Inittialize!$F$9,HS!J40*Inittialize!$F$10,HS!J41*Inittialize!$F$11,HS!J43*Inittialize!$F$12))
)*2)</f>
        <v>0.2277834231524547</v>
      </c>
      <c r="K43" s="57">
        <f>(IF(Rules!$B$13=Rules!$E$13,
SUM(Stand!K33*Inittialize!$F$3,Stand!K34*Inittialize!$F$4,Stand!K35*Inittialize!$F$5,Stand!K36*Inittialize!$F$6,Stand!K37*Inittialize!$F$7,Stand!K38*Inittialize!$F$8,Stand!K39*Inittialize!$F$9,Stand!K40*Inittialize!$F$10,Stand!K41*Inittialize!$F$11,Stand!K42*Inittialize!$F$12),
IF(Rules!$B$10=Rules!$D$10,SUM(HSD!K33*Inittialize!$F$3,HSD!K34*Inittialize!$F$4,HSD!K35*Inittialize!$F$5,HSD!K36*Inittialize!$F$6,HSD!K37*Inittialize!$F$7,HSD!K38*Inittialize!$F$8,HSD!K39*Inittialize!$F$9,HSD!K40*Inittialize!$F$10,HSD!K41*Inittialize!$F$11,HSD!K42*Inittialize!$F$12),
SUM(HS!K33*Inittialize!$F$3,HS!K34*Inittialize!$F$4,HS!K35*Inittialize!$F$5,HS!K36*Inittialize!$F$6,HS!K37*Inittialize!$F$7,HS!K38*Inittialize!$F$8,HS!K39*Inittialize!$F$9,HS!K40*Inittialize!$F$10,HS!K41*Inittialize!$F$11,HS!K43*Inittialize!$F$12))
)*2)</f>
        <v>5.935764187064374E-2</v>
      </c>
    </row>
    <row r="44" spans="1:11" x14ac:dyDescent="0.3">
      <c r="A44" s="98">
        <v>2</v>
      </c>
      <c r="B44" s="93">
        <f>(IF(Rules!$B$10=Rules!$D$10,
SUM(HSD!B34*Inittialize!$F$3,HSD!B3*Inittialize!$F$4,HSD!B4*Inittialize!$F$5,HSD!B5*Inittialize!$F$6,HSD!B6*Inittialize!$F$7,HSD!B7*Inittialize!$F$8,HSD!B8*Inittialize!$F$9,HSD!B9*Inittialize!$F$10,HSD!B10*Inittialize!$F$11,HSD!B11*Inittialize!$F$12),
SUM(HS!B34*Inittialize!$F$3,HS!B3*Inittialize!$F$4,HS!B4*Inittialize!$F$5,HS!B5*Inittialize!$F$6,HS!B6*Inittialize!$F$7,HS!B7*Inittialize!$F$8,HS!B8*Inittialize!$F$9,HS!B9*Inittialize!$F$10,HS!B10*Inittialize!$F$11,HS!B11*Inittialize!$F$12)
)*2)</f>
        <v>-0.68913674385068369</v>
      </c>
      <c r="C44" s="1">
        <f>(IF(Rules!$B$10=Rules!$D$10,
SUM(HSD!C34*Inittialize!$F$3,HSD!C3*Inittialize!$F$4,HSD!C4*Inittialize!$F$5,HSD!C5*Inittialize!$F$6,HSD!C6*Inittialize!$F$7,HSD!C7*Inittialize!$F$8,HSD!C8*Inittialize!$F$9,HSD!C9*Inittialize!$F$10,HSD!C10*Inittialize!$F$11,HSD!C11*Inittialize!$F$12),
SUM(HS!C34*Inittialize!$F$3,HS!C3*Inittialize!$F$4,HS!C4*Inittialize!$F$5,HS!C5*Inittialize!$F$6,HS!C6*Inittialize!$F$7,HS!C7*Inittialize!$F$8,HS!C8*Inittialize!$F$9,HS!C9*Inittialize!$F$10,HS!C10*Inittialize!$F$11,HS!C11*Inittialize!$F$12)
)*2)</f>
        <v>-0.15176871663789815</v>
      </c>
      <c r="D44" s="1">
        <f>(IF(Rules!$B$10=Rules!$D$10,
SUM(HSD!D34*Inittialize!$F$3,HSD!D3*Inittialize!$F$4,HSD!D4*Inittialize!$F$5,HSD!D5*Inittialize!$F$6,HSD!D6*Inittialize!$F$7,HSD!D7*Inittialize!$F$8,HSD!D8*Inittialize!$F$9,HSD!D9*Inittialize!$F$10,HSD!D10*Inittialize!$F$11,HSD!D11*Inittialize!$F$12),
SUM(HS!D34*Inittialize!$F$3,HS!D3*Inittialize!$F$4,HS!D4*Inittialize!$F$5,HS!D5*Inittialize!$F$6,HS!D6*Inittialize!$F$7,HS!D7*Inittialize!$F$8,HS!D8*Inittialize!$F$9,HS!D9*Inittialize!$F$10,HS!D10*Inittialize!$F$11,HS!D11*Inittialize!$F$12)
)*2)</f>
        <v>-9.9501412292823971E-2</v>
      </c>
      <c r="E44" s="1">
        <f>(IF(Rules!$B$10=Rules!$D$10,
SUM(HSD!E34*Inittialize!$F$3,HSD!E3*Inittialize!$F$4,HSD!E4*Inittialize!$F$5,HSD!E5*Inittialize!$F$6,HSD!E6*Inittialize!$F$7,HSD!E7*Inittialize!$F$8,HSD!E8*Inittialize!$F$9,HSD!E9*Inittialize!$F$10,HSD!E10*Inittialize!$F$11,HSD!E11*Inittialize!$F$12),
SUM(HS!E34*Inittialize!$F$3,HS!E3*Inittialize!$F$4,HS!E4*Inittialize!$F$5,HS!E5*Inittialize!$F$6,HS!E6*Inittialize!$F$7,HS!E7*Inittialize!$F$8,HS!E8*Inittialize!$F$9,HS!E9*Inittialize!$F$10,HS!E10*Inittialize!$F$11,HS!E11*Inittialize!$F$12)
)*2)</f>
        <v>-4.4200824271668826E-2</v>
      </c>
      <c r="F44" s="1">
        <f>(IF(Rules!$B$10=Rules!$D$10,
SUM(HSD!F34*Inittialize!$F$3,HSD!F3*Inittialize!$F$4,HSD!F4*Inittialize!$F$5,HSD!F5*Inittialize!$F$6,HSD!F6*Inittialize!$F$7,HSD!F7*Inittialize!$F$8,HSD!F8*Inittialize!$F$9,HSD!F9*Inittialize!$F$10,HSD!F10*Inittialize!$F$11,HSD!F11*Inittialize!$F$12),
SUM(HS!F34*Inittialize!$F$3,HS!F3*Inittialize!$F$4,HS!F4*Inittialize!$F$5,HS!F5*Inittialize!$F$6,HS!F6*Inittialize!$F$7,HS!F7*Inittialize!$F$8,HS!F8*Inittialize!$F$9,HS!F9*Inittialize!$F$10,HS!F10*Inittialize!$F$11,HS!F11*Inittialize!$F$12)
)*2)</f>
        <v>2.7460064569566803E-2</v>
      </c>
      <c r="G44" s="1">
        <f>(IF(Rules!$B$10=Rules!$D$10,
SUM(HSD!G34*Inittialize!$F$3,HSD!G3*Inittialize!$F$4,HSD!G4*Inittialize!$F$5,HSD!G5*Inittialize!$F$6,HSD!G6*Inittialize!$F$7,HSD!G7*Inittialize!$F$8,HSD!G8*Inittialize!$F$9,HSD!G9*Inittialize!$F$10,HSD!G10*Inittialize!$F$11,HSD!G11*Inittialize!$F$12),
SUM(HS!G34*Inittialize!$F$3,HS!G3*Inittialize!$F$4,HS!G4*Inittialize!$F$5,HS!G5*Inittialize!$F$6,HS!G6*Inittialize!$F$7,HS!G7*Inittialize!$F$8,HS!G8*Inittialize!$F$9,HS!G9*Inittialize!$F$10,HS!G10*Inittialize!$F$11,HS!G11*Inittialize!$F$12)
)*2)</f>
        <v>7.7766823892602366E-2</v>
      </c>
      <c r="H44" s="1">
        <f>(IF(Rules!$B$10=Rules!$D$10,
SUM(HSD!H34*Inittialize!$F$3,HSD!H3*Inittialize!$F$4,HSD!H4*Inittialize!$F$5,HSD!H5*Inittialize!$F$6,HSD!H6*Inittialize!$F$7,HSD!H7*Inittialize!$F$8,HSD!H8*Inittialize!$F$9,HSD!H9*Inittialize!$F$10,HSD!H10*Inittialize!$F$11,HSD!H11*Inittialize!$F$12),
SUM(HS!H34*Inittialize!$F$3,HS!H3*Inittialize!$F$4,HS!H4*Inittialize!$F$5,HS!H5*Inittialize!$F$6,HS!H6*Inittialize!$F$7,HS!H7*Inittialize!$F$8,HS!H8*Inittialize!$F$9,HS!H9*Inittialize!$F$10,HS!H10*Inittialize!$F$11,HS!H11*Inittialize!$F$12)
)*2)</f>
        <v>-5.4514042751724501E-2</v>
      </c>
      <c r="I44" s="1">
        <f>(IF(Rules!$B$10=Rules!$D$10,
SUM(HSD!I34*Inittialize!$F$3,HSD!I3*Inittialize!$F$4,HSD!I4*Inittialize!$F$5,HSD!I5*Inittialize!$F$6,HSD!I6*Inittialize!$F$7,HSD!I7*Inittialize!$F$8,HSD!I8*Inittialize!$F$9,HSD!I9*Inittialize!$F$10,HSD!I10*Inittialize!$F$11,HSD!I11*Inittialize!$F$12),
SUM(HS!I34*Inittialize!$F$3,HS!I3*Inittialize!$F$4,HS!I4*Inittialize!$F$5,HS!I5*Inittialize!$F$6,HS!I6*Inittialize!$F$7,HS!I7*Inittialize!$F$8,HS!I8*Inittialize!$F$9,HS!I9*Inittialize!$F$10,HS!I10*Inittialize!$F$11,HS!I11*Inittialize!$F$12)
)*2)</f>
        <v>-0.20632345555025439</v>
      </c>
      <c r="J44" s="1">
        <f>(IF(Rules!$B$10=Rules!$D$10,
SUM(HSD!J34*Inittialize!$F$3,HSD!J3*Inittialize!$F$4,HSD!J4*Inittialize!$F$5,HSD!J5*Inittialize!$F$6,HSD!J6*Inittialize!$F$7,HSD!J7*Inittialize!$F$8,HSD!J8*Inittialize!$F$9,HSD!J9*Inittialize!$F$10,HSD!J10*Inittialize!$F$11,HSD!J11*Inittialize!$F$12),
SUM(HS!J34*Inittialize!$F$3,HS!J3*Inittialize!$F$4,HS!J4*Inittialize!$F$5,HS!J5*Inittialize!$F$6,HS!J6*Inittialize!$F$7,HS!J7*Inittialize!$F$8,HS!J8*Inittialize!$F$9,HS!J9*Inittialize!$F$10,HS!J10*Inittialize!$F$11,HS!J11*Inittialize!$F$12)
)*2)</f>
        <v>-0.3800942861070169</v>
      </c>
      <c r="K44" s="9">
        <f>(IF(Rules!$B$10=Rules!$D$10,
SUM(HSD!K34*Inittialize!$F$3,HSD!K3*Inittialize!$F$4,HSD!K4*Inittialize!$F$5,HSD!K5*Inittialize!$F$6,HSD!K6*Inittialize!$F$7,HSD!K7*Inittialize!$F$8,HSD!K8*Inittialize!$F$9,HSD!K9*Inittialize!$F$10,HSD!K10*Inittialize!$F$11,HSD!K11*Inittialize!$F$12),
SUM(HS!K34*Inittialize!$F$3,HS!K3*Inittialize!$F$4,HS!K4*Inittialize!$F$5,HS!K5*Inittialize!$F$6,HS!K6*Inittialize!$F$7,HS!K7*Inittialize!$F$8,HS!K8*Inittialize!$F$9,HS!K9*Inittialize!$F$10,HS!K10*Inittialize!$F$11,HS!K11*Inittialize!$F$12)
)*2)</f>
        <v>-0.58192745547954861</v>
      </c>
    </row>
    <row r="45" spans="1:11" x14ac:dyDescent="0.3">
      <c r="A45" s="98">
        <v>3</v>
      </c>
      <c r="B45" s="93">
        <f>(IF(Rules!$B$10=Rules!$D$10,SUM(HSD!B4:B11)+Rules!$B$6*HSD!B12+HSD!B35,SUM(HS!B4:B11)+Rules!$B$6*HS!B12+HS!B35)/(9+Rules!$B$6))*2</f>
        <v>-0.72948928198951069</v>
      </c>
      <c r="C45" s="1">
        <f>(IF(Rules!$B$10=Rules!$D$10,
SUM(HSD!C35*Inittialize!$F$3,HSD!C4*Inittialize!$F$4,HSD!C5*Inittialize!$F$5,HSD!C6*Inittialize!$F$6,HSD!C7*Inittialize!$F$7,HSD!C8*Inittialize!$F$8,HSD!C9*Inittialize!$F$9,HSD!C10*Inittialize!$F$10,HSD!C11*Inittialize!$F$11,HSD!C12*Inittialize!$F$12),
SUM(HS!C35*Inittialize!$F$3,HS!C4*Inittialize!$F$4,HS!C5*Inittialize!$F$5,HS!C6*Inittialize!$F$6,HS!C7*Inittialize!$F$7,HS!C8*Inittialize!$F$8,HS!C9*Inittialize!$F$9,HS!C10*Inittialize!$F$10,HS!C11*Inittialize!$F$11,HS!C12*Inittialize!$F$12)
)*2)</f>
        <v>-0.20104500879570503</v>
      </c>
      <c r="D45" s="1">
        <f>(IF(Rules!$B$10=Rules!$D$10,
SUM(HSD!D35*Inittialize!$F$3,HSD!D4*Inittialize!$F$4,HSD!D5*Inittialize!$F$5,HSD!D6*Inittialize!$F$6,HSD!D7*Inittialize!$F$7,HSD!D8*Inittialize!$F$8,HSD!D9*Inittialize!$F$9,HSD!D10*Inittialize!$F$10,HSD!D11*Inittialize!$F$11,HSD!D12*Inittialize!$F$12),
SUM(HS!D35*Inittialize!$F$3,HS!D4*Inittialize!$F$4,HS!D5*Inittialize!$F$5,HS!D6*Inittialize!$F$6,HS!D7*Inittialize!$F$7,HS!D8*Inittialize!$F$8,HS!D9*Inittialize!$F$9,HS!D10*Inittialize!$F$10,HS!D11*Inittialize!$F$11,HS!D12*Inittialize!$F$12)
)*2)</f>
        <v>-0.13775171655779492</v>
      </c>
      <c r="E45" s="1">
        <f>(IF(Rules!$B$10=Rules!$D$10,
SUM(HSD!E35*Inittialize!$F$3,HSD!E4*Inittialize!$F$4,HSD!E5*Inittialize!$F$5,HSD!E6*Inittialize!$F$6,HSD!E7*Inittialize!$F$7,HSD!E8*Inittialize!$F$8,HSD!E9*Inittialize!$F$9,HSD!E10*Inittialize!$F$10,HSD!E11*Inittialize!$F$11,HSD!E12*Inittialize!$F$12),
SUM(HS!E35*Inittialize!$F$3,HS!E4*Inittialize!$F$4,HS!E5*Inittialize!$F$5,HS!E6*Inittialize!$F$6,HS!E7*Inittialize!$F$7,HS!E8*Inittialize!$F$8,HS!E9*Inittialize!$F$9,HS!E10*Inittialize!$F$10,HS!E11*Inittialize!$F$11,HS!E12*Inittialize!$F$12)
)*2)</f>
        <v>-7.2522581417810733E-2</v>
      </c>
      <c r="F45" s="1">
        <f>(IF(Rules!$B$10=Rules!$D$10,
SUM(HSD!F35*Inittialize!$F$3,HSD!F4*Inittialize!$F$4,HSD!F5*Inittialize!$F$5,HSD!F6*Inittialize!$F$6,HSD!F7*Inittialize!$F$7,HSD!F8*Inittialize!$F$8,HSD!F9*Inittialize!$F$9,HSD!F10*Inittialize!$F$10,HSD!F11*Inittialize!$F$11,HSD!F12*Inittialize!$F$12),
SUM(HS!F35*Inittialize!$F$3,HS!F4*Inittialize!$F$4,HS!F5*Inittialize!$F$5,HS!F6*Inittialize!$F$6,HS!F7*Inittialize!$F$7,HS!F8*Inittialize!$F$8,HS!F9*Inittialize!$F$9,HS!F10*Inittialize!$F$10,HS!F11*Inittialize!$F$11,HS!F12*Inittialize!$F$12)
)*2)</f>
        <v>3.3991424279342097E-4</v>
      </c>
      <c r="G45" s="1">
        <f>(IF(Rules!$B$10=Rules!$D$10,
SUM(HSD!G35*Inittialize!$F$3,HSD!G4*Inittialize!$F$4,HSD!G5*Inittialize!$F$5,HSD!G6*Inittialize!$F$6,HSD!G7*Inittialize!$F$7,HSD!G8*Inittialize!$F$8,HSD!G9*Inittialize!$F$9,HSD!G10*Inittialize!$F$10,HSD!G11*Inittialize!$F$11,HSD!G12*Inittialize!$F$12),
SUM(HS!G35*Inittialize!$F$3,HS!G4*Inittialize!$F$4,HS!G5*Inittialize!$F$5,HS!G6*Inittialize!$F$6,HS!G7*Inittialize!$F$7,HS!G8*Inittialize!$F$8,HS!G9*Inittialize!$F$9,HS!G10*Inittialize!$F$10,HS!G11*Inittialize!$F$11,HS!G12*Inittialize!$F$12)
)*2)</f>
        <v>4.8942606413118622E-2</v>
      </c>
      <c r="H45" s="1">
        <f>(IF(Rules!$B$10=Rules!$D$10,
SUM(HSD!H35*Inittialize!$F$3,HSD!H4*Inittialize!$F$4,HSD!H5*Inittialize!$F$5,HSD!H6*Inittialize!$F$6,HSD!H7*Inittialize!$F$7,HSD!H8*Inittialize!$F$8,HSD!H9*Inittialize!$F$9,HSD!H10*Inittialize!$F$10,HSD!H11*Inittialize!$F$11,HSD!H12*Inittialize!$F$12),
SUM(HS!H35*Inittialize!$F$3,HS!H4*Inittialize!$F$4,HS!H5*Inittialize!$F$5,HS!H6*Inittialize!$F$6,HS!H7*Inittialize!$F$7,HS!H8*Inittialize!$F$8,HS!H9*Inittialize!$F$9,HS!H10*Inittialize!$F$10,HS!H11*Inittialize!$F$11,HS!H12*Inittialize!$F$12)
)*2)</f>
        <v>-0.11487517708071332</v>
      </c>
      <c r="I45" s="1">
        <f>(IF(Rules!$B$10=Rules!$D$10,
SUM(HSD!I35*Inittialize!$F$3,HSD!I4*Inittialize!$F$4,HSD!I5*Inittialize!$F$5,HSD!I6*Inittialize!$F$6,HSD!I7*Inittialize!$F$7,HSD!I8*Inittialize!$F$8,HSD!I9*Inittialize!$F$9,HSD!I10*Inittialize!$F$10,HSD!I11*Inittialize!$F$11,HSD!I12*Inittialize!$F$12),
SUM(HS!I35*Inittialize!$F$3,HS!I4*Inittialize!$F$4,HS!I5*Inittialize!$F$5,HS!I6*Inittialize!$F$6,HS!I7*Inittialize!$F$7,HS!I8*Inittialize!$F$8,HS!I9*Inittialize!$F$9,HS!I10*Inittialize!$F$10,HS!I11*Inittialize!$F$11,HS!I12*Inittialize!$F$12)
)*2)</f>
        <v>-0.26188376130040203</v>
      </c>
      <c r="J45" s="1">
        <f>(IF(Rules!$B$10=Rules!$D$10,
SUM(HSD!J35*Inittialize!$F$3,HSD!J4*Inittialize!$F$4,HSD!J5*Inittialize!$F$5,HSD!J6*Inittialize!$F$6,HSD!J7*Inittialize!$F$7,HSD!J8*Inittialize!$F$8,HSD!J9*Inittialize!$F$9,HSD!J10*Inittialize!$F$10,HSD!J11*Inittialize!$F$11,HSD!J12*Inittialize!$F$12),
SUM(HS!J35*Inittialize!$F$3,HS!J4*Inittialize!$F$4,HS!J5*Inittialize!$F$5,HS!J6*Inittialize!$F$6,HS!J7*Inittialize!$F$7,HS!J8*Inittialize!$F$8,HS!J9*Inittialize!$F$9,HS!J10*Inittialize!$F$10,HS!J11*Inittialize!$F$11,HS!J12*Inittialize!$F$12)
)*2)</f>
        <v>-0.43015324562724871</v>
      </c>
      <c r="K45" s="9">
        <f>(IF(Rules!$B$10=Rules!$D$10,
SUM(HSD!K35*Inittialize!$F$3,HSD!K4*Inittialize!$F$4,HSD!K5*Inittialize!$F$5,HSD!K6*Inittialize!$F$6,HSD!K7*Inittialize!$F$7,HSD!K8*Inittialize!$F$8,HSD!K9*Inittialize!$F$9,HSD!K10*Inittialize!$F$10,HSD!K11*Inittialize!$F$11,HSD!K12*Inittialize!$F$12),
SUM(HS!K35*Inittialize!$F$3,HS!K4*Inittialize!$F$4,HS!K5*Inittialize!$F$5,HS!K6*Inittialize!$F$6,HS!K7*Inittialize!$F$7,HS!K8*Inittialize!$F$8,HS!K9*Inittialize!$F$9,HS!K10*Inittialize!$F$10,HS!K11*Inittialize!$F$11,HS!K12*Inittialize!$F$12)
)*2)</f>
        <v>-0.62555960256519616</v>
      </c>
    </row>
    <row r="46" spans="1:11" x14ac:dyDescent="0.3">
      <c r="A46" s="98">
        <v>4</v>
      </c>
      <c r="B46" s="93">
        <f>(IF(Rules!$B$10=Rules!$D$10,SUM(HSD!B5:B12)+Rules!$B$6*HSD!B13+HSD!B36,SUM(HS!B5:B12)+Rules!$B$6*HS!B13+HS!B36)/(9+Rules!$B$6))*2</f>
        <v>-0.77077061323373264</v>
      </c>
      <c r="C46" s="1">
        <f>(IF(Rules!$B$10=Rules!$D$10,
SUM(HSD!C36*Inittialize!$F$3,HSD!C5*Inittialize!$F$4,HSD!C6*Inittialize!$F$5,HSD!C7*Inittialize!$F$6,HSD!C8*Inittialize!$F$7,HSD!C9*Inittialize!$F$8,HSD!C10*Inittialize!$F$9,HSD!C11*Inittialize!$F$10,HSD!C12*Inittialize!$F$11,HSD!C13*Inittialize!$F$12),
SUM(HS!C36*Inittialize!$F$3,HS!C5*Inittialize!$F$4,HS!C6*Inittialize!$F$5,HS!C7*Inittialize!$F$6,HS!C8*Inittialize!$F$7,HS!C9*Inittialize!$F$8,HS!C10*Inittialize!$F$9,HS!C11*Inittialize!$F$10,HS!C12*Inittialize!$F$11,HS!C13*Inittialize!$F$12)
)*2)</f>
        <v>-0.22982665523784276</v>
      </c>
      <c r="D46" s="1">
        <f>(IF(Rules!$B$10=Rules!$D$10,
SUM(HSD!D36*Inittialize!$F$3,HSD!D5*Inittialize!$F$4,HSD!D6*Inittialize!$F$5,HSD!D7*Inittialize!$F$6,HSD!D8*Inittialize!$F$7,HSD!D9*Inittialize!$F$8,HSD!D10*Inittialize!$F$9,HSD!D11*Inittialize!$F$10,HSD!D12*Inittialize!$F$11,HSD!D13*Inittialize!$F$12),
SUM(HS!D36*Inittialize!$F$3,HS!D5*Inittialize!$F$4,HS!D6*Inittialize!$F$5,HS!D7*Inittialize!$F$6,HS!D8*Inittialize!$F$7,HS!D9*Inittialize!$F$8,HS!D10*Inittialize!$F$9,HS!D11*Inittialize!$F$10,HS!D12*Inittialize!$F$11,HS!D13*Inittialize!$F$12)
)*2)</f>
        <v>-0.16522662859948864</v>
      </c>
      <c r="E46" s="1">
        <f>(IF(Rules!$B$10=Rules!$D$10,
SUM(HSD!E36*Inittialize!$F$3,HSD!E5*Inittialize!$F$4,HSD!E6*Inittialize!$F$5,HSD!E7*Inittialize!$F$6,HSD!E8*Inittialize!$F$7,HSD!E9*Inittialize!$F$8,HSD!E10*Inittialize!$F$9,HSD!E11*Inittialize!$F$10,HSD!E12*Inittialize!$F$11,HSD!E13*Inittialize!$F$12),
SUM(HS!E36*Inittialize!$F$3,HS!E5*Inittialize!$F$4,HS!E6*Inittialize!$F$5,HS!E7*Inittialize!$F$6,HS!E8*Inittialize!$F$7,HS!E9*Inittialize!$F$8,HS!E10*Inittialize!$F$9,HS!E11*Inittialize!$F$10,HS!E12*Inittialize!$F$11,HS!E13*Inittialize!$F$12)
)*2)</f>
        <v>-9.8734840213833858E-2</v>
      </c>
      <c r="F46" s="1">
        <f>(IF(Rules!$B$10=Rules!$D$10,
SUM(HSD!F36*Inittialize!$F$3,HSD!F5*Inittialize!$F$4,HSD!F6*Inittialize!$F$5,HSD!F7*Inittialize!$F$6,HSD!F8*Inittialize!$F$7,HSD!F9*Inittialize!$F$8,HSD!F10*Inittialize!$F$9,HSD!F11*Inittialize!$F$10,HSD!F12*Inittialize!$F$11,HSD!F13*Inittialize!$F$12),
SUM(HS!F36*Inittialize!$F$3,HS!F5*Inittialize!$F$4,HS!F6*Inittialize!$F$5,HS!F7*Inittialize!$F$6,HS!F8*Inittialize!$F$7,HS!F9*Inittialize!$F$8,HS!F10*Inittialize!$F$9,HS!F11*Inittialize!$F$10,HS!F12*Inittialize!$F$11,HS!F13*Inittialize!$F$12)
)*2)</f>
        <v>-2.4759853039853105E-2</v>
      </c>
      <c r="G46" s="1">
        <f>(IF(Rules!$B$10=Rules!$D$10,
SUM(HSD!G36*Inittialize!$F$3,HSD!G5*Inittialize!$F$4,HSD!G6*Inittialize!$F$5,HSD!G7*Inittialize!$F$6,HSD!G8*Inittialize!$F$7,HSD!G9*Inittialize!$F$8,HSD!G10*Inittialize!$F$9,HSD!G11*Inittialize!$F$10,HSD!G12*Inittialize!$F$11,HSD!G13*Inittialize!$F$12),
SUM(HS!G36*Inittialize!$F$3,HS!G5*Inittialize!$F$4,HS!G6*Inittialize!$F$5,HS!G7*Inittialize!$F$6,HS!G8*Inittialize!$F$7,HS!G9*Inittialize!$F$8,HS!G10*Inittialize!$F$9,HS!G11*Inittialize!$F$10,HS!G12*Inittialize!$F$11,HS!G13*Inittialize!$F$12)
)*2)</f>
        <v>2.2260834561959486E-2</v>
      </c>
      <c r="H46" s="1">
        <f>(IF(Rules!$B$10=Rules!$D$10,
SUM(HSD!H36*Inittialize!$F$3,HSD!H5*Inittialize!$F$4,HSD!H6*Inittialize!$F$5,HSD!H7*Inittialize!$F$6,HSD!H8*Inittialize!$F$7,HSD!H9*Inittialize!$F$8,HSD!H10*Inittialize!$F$9,HSD!H11*Inittialize!$F$10,HSD!H12*Inittialize!$F$11,HSD!H13*Inittialize!$F$12),
SUM(HS!H36*Inittialize!$F$3,HS!H5*Inittialize!$F$4,HS!H6*Inittialize!$F$5,HS!H7*Inittialize!$F$6,HS!H8*Inittialize!$F$7,HS!H9*Inittialize!$F$8,HS!H10*Inittialize!$F$9,HS!H11*Inittialize!$F$10,HS!H12*Inittialize!$F$11,HS!H13*Inittialize!$F$12)
)*2)</f>
        <v>-0.17655840211692739</v>
      </c>
      <c r="I46" s="1">
        <f>(IF(Rules!$B$10=Rules!$D$10,
SUM(HSD!I36*Inittialize!$F$3,HSD!I5*Inittialize!$F$4,HSD!I6*Inittialize!$F$5,HSD!I7*Inittialize!$F$6,HSD!I8*Inittialize!$F$7,HSD!I9*Inittialize!$F$8,HSD!I10*Inittialize!$F$9,HSD!I11*Inittialize!$F$10,HSD!I12*Inittialize!$F$11,HSD!I13*Inittialize!$F$12),
SUM(HS!I36*Inittialize!$F$3,HS!I5*Inittialize!$F$4,HS!I6*Inittialize!$F$5,HS!I7*Inittialize!$F$6,HS!I8*Inittialize!$F$7,HS!I9*Inittialize!$F$8,HS!I10*Inittialize!$F$9,HS!I11*Inittialize!$F$10,HS!I12*Inittialize!$F$11,HS!I13*Inittialize!$F$12)
)*2)</f>
        <v>-0.31866830532041024</v>
      </c>
      <c r="J46" s="1">
        <f>(IF(Rules!$B$10=Rules!$D$10,
SUM(HSD!J36*Inittialize!$F$3,HSD!J5*Inittialize!$F$4,HSD!J6*Inittialize!$F$5,HSD!J7*Inittialize!$F$6,HSD!J8*Inittialize!$F$7,HSD!J9*Inittialize!$F$8,HSD!J10*Inittialize!$F$9,HSD!J11*Inittialize!$F$10,HSD!J12*Inittialize!$F$11,HSD!J13*Inittialize!$F$12),
SUM(HS!J36*Inittialize!$F$3,HS!J5*Inittialize!$F$4,HS!J6*Inittialize!$F$5,HS!J7*Inittialize!$F$6,HS!J8*Inittialize!$F$7,HS!J9*Inittialize!$F$8,HS!J10*Inittialize!$F$9,HS!J11*Inittialize!$F$10,HS!J12*Inittialize!$F$11,HS!J13*Inittialize!$F$12)
)*2)</f>
        <v>-0.48133235830673105</v>
      </c>
      <c r="K46" s="9">
        <f>(IF(Rules!$B$10=Rules!$D$10,
SUM(HSD!K36*Inittialize!$F$3,HSD!K5*Inittialize!$F$4,HSD!K6*Inittialize!$F$5,HSD!K7*Inittialize!$F$6,HSD!K8*Inittialize!$F$7,HSD!K9*Inittialize!$F$8,HSD!K10*Inittialize!$F$9,HSD!K11*Inittialize!$F$10,HSD!K12*Inittialize!$F$11,HSD!K13*Inittialize!$F$12),
SUM(HS!K36*Inittialize!$F$3,HS!K5*Inittialize!$F$4,HS!K6*Inittialize!$F$5,HS!K7*Inittialize!$F$6,HS!K8*Inittialize!$F$7,HS!K9*Inittialize!$F$8,HS!K10*Inittialize!$F$9,HS!K11*Inittialize!$F$10,HS!K12*Inittialize!$F$11,HS!K13*Inittialize!$F$12)
)*2)</f>
        <v>-0.67019972872702205</v>
      </c>
    </row>
    <row r="47" spans="1:11" x14ac:dyDescent="0.3">
      <c r="A47" s="98">
        <v>5</v>
      </c>
      <c r="B47" s="93">
        <f>(IF(Rules!$B$10=Rules!$D$10,SUM(HSD!B6:B13)+Rules!$B$6*HSD!B14+HSD!B37,SUM(HS!B6:B13)+Rules!$B$6*HS!B14+HS!B37)/(9+Rules!$B$6))*2</f>
        <v>-0.81264460422283835</v>
      </c>
      <c r="C47" s="1">
        <f>(IF(Rules!$B$10=Rules!$D$10,
SUM(HSD!C37*Inittialize!$F$3,HSD!C6*Inittialize!$F$4,HSD!C7*Inittialize!$F$5,HSD!C8*Inittialize!$F$6,HSD!C9*Inittialize!$F$7,HSD!C10*Inittialize!$F$8,HSD!C11*Inittialize!$F$9,HSD!C12*Inittialize!$F$10,HSD!C13*Inittialize!$F$11,HSD!C14*Inittialize!$F$12),
SUM(HS!C37*Inittialize!$F$3,HS!C6*Inittialize!$F$4,HS!C7*Inittialize!$F$5,HS!C8*Inittialize!$F$6,HS!C9*Inittialize!$F$7,HS!C10*Inittialize!$F$8,HS!C11*Inittialize!$F$9,HS!C12*Inittialize!$F$10,HS!C13*Inittialize!$F$11,HS!C14*Inittialize!$F$12)
)*2)</f>
        <v>-0.25643113412749502</v>
      </c>
      <c r="D47" s="1">
        <f>(IF(Rules!$B$10=Rules!$D$10,
SUM(HSD!D37*Inittialize!$F$3,HSD!D6*Inittialize!$F$4,HSD!D7*Inittialize!$F$5,HSD!D8*Inittialize!$F$6,HSD!D9*Inittialize!$F$7,HSD!D10*Inittialize!$F$8,HSD!D11*Inittialize!$F$9,HSD!D12*Inittialize!$F$10,HSD!D13*Inittialize!$F$11,HSD!D14*Inittialize!$F$12),
SUM(HS!D37*Inittialize!$F$3,HS!D6*Inittialize!$F$4,HS!D7*Inittialize!$F$5,HS!D8*Inittialize!$F$6,HS!D9*Inittialize!$F$7,HS!D10*Inittialize!$F$8,HS!D11*Inittialize!$F$9,HS!D12*Inittialize!$F$10,HS!D13*Inittialize!$F$11,HS!D14*Inittialize!$F$12)
)*2)</f>
        <v>-0.19062045452297965</v>
      </c>
      <c r="E47" s="1">
        <f>(IF(Rules!$B$10=Rules!$D$10,
SUM(HSD!E37*Inittialize!$F$3,HSD!E6*Inittialize!$F$4,HSD!E7*Inittialize!$F$5,HSD!E8*Inittialize!$F$6,HSD!E9*Inittialize!$F$7,HSD!E10*Inittialize!$F$8,HSD!E11*Inittialize!$F$9,HSD!E12*Inittialize!$F$10,HSD!E13*Inittialize!$F$11,HSD!E14*Inittialize!$F$12),
SUM(HS!E37*Inittialize!$F$3,HS!E6*Inittialize!$F$4,HS!E7*Inittialize!$F$5,HS!E8*Inittialize!$F$6,HS!E9*Inittialize!$F$7,HS!E10*Inittialize!$F$8,HS!E11*Inittialize!$F$9,HS!E12*Inittialize!$F$10,HS!E13*Inittialize!$F$11,HS!E14*Inittialize!$F$12)
)*2)</f>
        <v>-0.12295892839938853</v>
      </c>
      <c r="F47" s="1">
        <f>(IF(Rules!$B$10=Rules!$D$10,
SUM(HSD!F37*Inittialize!$F$3,HSD!F6*Inittialize!$F$4,HSD!F7*Inittialize!$F$5,HSD!F8*Inittialize!$F$6,HSD!F9*Inittialize!$F$7,HSD!F10*Inittialize!$F$8,HSD!F11*Inittialize!$F$9,HSD!F12*Inittialize!$F$10,HSD!F13*Inittialize!$F$11,HSD!F14*Inittialize!$F$12),
SUM(HS!F37*Inittialize!$F$3,HS!F6*Inittialize!$F$4,HS!F7*Inittialize!$F$5,HS!F8*Inittialize!$F$6,HS!F9*Inittialize!$F$7,HS!F10*Inittialize!$F$8,HS!F11*Inittialize!$F$9,HS!F12*Inittialize!$F$10,HS!F13*Inittialize!$F$11,HS!F14*Inittialize!$F$12)
)*2)</f>
        <v>-4.7957940783719594E-2</v>
      </c>
      <c r="G47" s="1">
        <f>(IF(Rules!$B$10=Rules!$D$10,
SUM(HSD!G37*Inittialize!$F$3,HSD!G6*Inittialize!$F$4,HSD!G7*Inittialize!$F$5,HSD!G8*Inittialize!$F$6,HSD!G9*Inittialize!$F$7,HSD!G10*Inittialize!$F$8,HSD!G11*Inittialize!$F$9,HSD!G12*Inittialize!$F$10,HSD!G13*Inittialize!$F$11,HSD!G14*Inittialize!$F$12),
SUM(HS!G37*Inittialize!$F$3,HS!G6*Inittialize!$F$4,HS!G7*Inittialize!$F$5,HS!G8*Inittialize!$F$6,HS!G9*Inittialize!$F$7,HS!G10*Inittialize!$F$8,HS!G11*Inittialize!$F$9,HS!G12*Inittialize!$F$10,HS!G13*Inittialize!$F$11,HS!G14*Inittialize!$F$12)
)*2)</f>
        <v>-2.3726756768804591E-3</v>
      </c>
      <c r="H47" s="1">
        <f>(IF(Rules!$B$10=Rules!$D$10,
SUM(HSD!H37*Inittialize!$F$3,HSD!H6*Inittialize!$F$4,HSD!H7*Inittialize!$F$5,HSD!H8*Inittialize!$F$6,HSD!H9*Inittialize!$F$7,HSD!H10*Inittialize!$F$8,HSD!H11*Inittialize!$F$9,HSD!H12*Inittialize!$F$10,HSD!H13*Inittialize!$F$11,HSD!H14*Inittialize!$F$12),
SUM(HS!H37*Inittialize!$F$3,HS!H6*Inittialize!$F$4,HS!H7*Inittialize!$F$5,HS!H8*Inittialize!$F$6,HS!H9*Inittialize!$F$7,HS!H10*Inittialize!$F$8,HS!H11*Inittialize!$F$9,HS!H12*Inittialize!$F$10,HS!H13*Inittialize!$F$11,HS!H14*Inittialize!$F$12)
)*2)</f>
        <v>-0.23889488376829704</v>
      </c>
      <c r="I47" s="1">
        <f>(IF(Rules!$B$10=Rules!$D$10,
SUM(HSD!I37*Inittialize!$F$3,HSD!I6*Inittialize!$F$4,HSD!I7*Inittialize!$F$5,HSD!I8*Inittialize!$F$6,HSD!I9*Inittialize!$F$7,HSD!I10*Inittialize!$F$8,HSD!I11*Inittialize!$F$9,HSD!I12*Inittialize!$F$10,HSD!I13*Inittialize!$F$11,HSD!I14*Inittialize!$F$12),
SUM(HS!I37*Inittialize!$F$3,HS!I6*Inittialize!$F$4,HS!I7*Inittialize!$F$5,HS!I8*Inittialize!$F$6,HS!I9*Inittialize!$F$7,HS!I10*Inittialize!$F$8,HS!I11*Inittialize!$F$9,HS!I12*Inittialize!$F$10,HS!I13*Inittialize!$F$11,HS!I14*Inittialize!$F$12)
)*2)</f>
        <v>-0.37618660780637042</v>
      </c>
      <c r="J47" s="1">
        <f>(IF(Rules!$B$10=Rules!$D$10,
SUM(HSD!J37*Inittialize!$F$3,HSD!J6*Inittialize!$F$4,HSD!J7*Inittialize!$F$5,HSD!J8*Inittialize!$F$6,HSD!J9*Inittialize!$F$7,HSD!J10*Inittialize!$F$8,HSD!J11*Inittialize!$F$9,HSD!J12*Inittialize!$F$10,HSD!J13*Inittialize!$F$11,HSD!J14*Inittialize!$F$12),
SUM(HS!J37*Inittialize!$F$3,HS!J6*Inittialize!$F$4,HS!J7*Inittialize!$F$5,HS!J8*Inittialize!$F$6,HS!J9*Inittialize!$F$7,HS!J10*Inittialize!$F$8,HS!J11*Inittialize!$F$9,HS!J12*Inittialize!$F$10,HS!J13*Inittialize!$F$11,HS!J14*Inittialize!$F$12)
)*2)</f>
        <v>-0.5332301067159182</v>
      </c>
      <c r="K47" s="9">
        <f>(IF(Rules!$B$10=Rules!$D$10,
SUM(HSD!K37*Inittialize!$F$3,HSD!K6*Inittialize!$F$4,HSD!K7*Inittialize!$F$5,HSD!K8*Inittialize!$F$6,HSD!K9*Inittialize!$F$7,HSD!K10*Inittialize!$F$8,HSD!K11*Inittialize!$F$9,HSD!K12*Inittialize!$F$10,HSD!K13*Inittialize!$F$11,HSD!K14*Inittialize!$F$12),
SUM(HS!K37*Inittialize!$F$3,HS!K6*Inittialize!$F$4,HS!K7*Inittialize!$F$5,HS!K8*Inittialize!$F$6,HS!K9*Inittialize!$F$7,HS!K10*Inittialize!$F$8,HS!K11*Inittialize!$F$9,HS!K12*Inittialize!$F$10,HS!K13*Inittialize!$F$11,HS!K14*Inittialize!$F$12)
)*2)</f>
        <v>-0.71548690516179581</v>
      </c>
    </row>
    <row r="48" spans="1:11" x14ac:dyDescent="0.3">
      <c r="A48" s="98">
        <v>6</v>
      </c>
      <c r="B48" s="93">
        <f>(IF(Rules!$B$10=Rules!$D$10,SUM(HSD!B7:B14)+Rules!$B$6*HSD!B15+HSD!B38,SUM(HS!B7:B14)+Rules!$B$6*HS!B15+HS!B38)/(9+Rules!$B$6))*2</f>
        <v>-0.83937380694202168</v>
      </c>
      <c r="C48" s="1">
        <f>(IF(Rules!$B$10=Rules!$D$10,
SUM(HSD!C38*Inittialize!$F$3,HSD!C7*Inittialize!$F$4,HSD!C8*Inittialize!$F$5,HSD!C9*Inittialize!$F$6,HSD!C10*Inittialize!$F$7,HSD!C11*Inittialize!$F$8,HSD!C12*Inittialize!$F$9,HSD!C13*Inittialize!$F$10,HSD!C14*Inittialize!$F$11,HSD!C15*Inittialize!$F$12),
SUM(HS!C38*Inittialize!$F$3,HS!C7*Inittialize!$F$4,HS!C8*Inittialize!$F$5,HS!C9*Inittialize!$F$6,HS!C10*Inittialize!$F$7,HS!C11*Inittialize!$F$8,HS!C12*Inittialize!$F$9,HS!C13*Inittialize!$F$10,HS!C14*Inittialize!$F$11,HS!C15*Inittialize!$F$12)
)*2)</f>
        <v>-0.28151823492003991</v>
      </c>
      <c r="D48" s="1">
        <f>(IF(Rules!$B$10=Rules!$D$10,
SUM(HSD!D38*Inittialize!$F$3,HSD!D7*Inittialize!$F$4,HSD!D8*Inittialize!$F$5,HSD!D9*Inittialize!$F$6,HSD!D10*Inittialize!$F$7,HSD!D11*Inittialize!$F$8,HSD!D12*Inittialize!$F$9,HSD!D13*Inittialize!$F$10,HSD!D14*Inittialize!$F$11,HSD!D15*Inittialize!$F$12),
SUM(HS!D38*Inittialize!$F$3,HS!D7*Inittialize!$F$4,HS!D8*Inittialize!$F$5,HS!D9*Inittialize!$F$6,HS!D10*Inittialize!$F$7,HS!D11*Inittialize!$F$8,HS!D12*Inittialize!$F$9,HS!D13*Inittialize!$F$10,HS!D14*Inittialize!$F$11,HS!D15*Inittialize!$F$12)
)*2)</f>
        <v>-0.21458215601721664</v>
      </c>
      <c r="E48" s="1">
        <f>(IF(Rules!$B$10=Rules!$D$10,
SUM(HSD!E38*Inittialize!$F$3,HSD!E7*Inittialize!$F$4,HSD!E8*Inittialize!$F$5,HSD!E9*Inittialize!$F$6,HSD!E10*Inittialize!$F$7,HSD!E11*Inittialize!$F$8,HSD!E12*Inittialize!$F$9,HSD!E13*Inittialize!$F$10,HSD!E14*Inittialize!$F$11,HSD!E15*Inittialize!$F$12),
SUM(HS!E38*Inittialize!$F$3,HS!E7*Inittialize!$F$4,HS!E8*Inittialize!$F$5,HS!E9*Inittialize!$F$6,HS!E10*Inittialize!$F$7,HS!E11*Inittialize!$F$8,HS!E12*Inittialize!$F$9,HS!E13*Inittialize!$F$10,HS!E14*Inittialize!$F$11,HS!E15*Inittialize!$F$12)
)*2)</f>
        <v>-0.14583428385277467</v>
      </c>
      <c r="F48" s="1">
        <f>(IF(Rules!$B$10=Rules!$D$10,
SUM(HSD!F38*Inittialize!$F$3,HSD!F7*Inittialize!$F$4,HSD!F8*Inittialize!$F$5,HSD!F9*Inittialize!$F$6,HSD!F10*Inittialize!$F$7,HSD!F11*Inittialize!$F$8,HSD!F12*Inittialize!$F$9,HSD!F13*Inittialize!$F$10,HSD!F14*Inittialize!$F$11,HSD!F15*Inittialize!$F$12),
SUM(HS!F38*Inittialize!$F$3,HS!F7*Inittialize!$F$4,HS!F8*Inittialize!$F$5,HS!F9*Inittialize!$F$6,HS!F10*Inittialize!$F$7,HS!F11*Inittialize!$F$8,HS!F12*Inittialize!$F$9,HS!F13*Inittialize!$F$10,HS!F14*Inittialize!$F$11,HS!F15*Inittialize!$F$12)
)*2)</f>
        <v>-6.9831946660204716E-2</v>
      </c>
      <c r="G48" s="1">
        <f>(IF(Rules!$B$10=Rules!$D$10,
SUM(HSD!G38*Inittialize!$F$3,HSD!G7*Inittialize!$F$4,HSD!G8*Inittialize!$F$5,HSD!G9*Inittialize!$F$6,HSD!G10*Inittialize!$F$7,HSD!G11*Inittialize!$F$8,HSD!G12*Inittialize!$F$9,HSD!G13*Inittialize!$F$10,HSD!G14*Inittialize!$F$11,HSD!G15*Inittialize!$F$12),
SUM(HS!G38*Inittialize!$F$3,HS!G7*Inittialize!$F$4,HS!G8*Inittialize!$F$5,HS!G9*Inittialize!$F$6,HS!G10*Inittialize!$F$7,HS!G11*Inittialize!$F$8,HS!G12*Inittialize!$F$9,HS!G13*Inittialize!$F$10,HS!G14*Inittialize!$F$11,HS!G15*Inittialize!$F$12)
)*2)</f>
        <v>-2.6011671059748692E-2</v>
      </c>
      <c r="H48" s="1">
        <f>(IF(Rules!$B$10=Rules!$D$10,
SUM(HSD!H38*Inittialize!$F$3,HSD!H7*Inittialize!$F$4,HSD!H8*Inittialize!$F$5,HSD!H9*Inittialize!$F$6,HSD!H10*Inittialize!$F$7,HSD!H11*Inittialize!$F$8,HSD!H12*Inittialize!$F$9,HSD!H13*Inittialize!$F$10,HSD!H14*Inittialize!$F$11,HSD!H15*Inittialize!$F$12),
SUM(HS!H38*Inittialize!$F$3,HS!H7*Inittialize!$F$4,HS!H8*Inittialize!$F$5,HS!H9*Inittialize!$F$6,HS!H10*Inittialize!$F$7,HS!H11*Inittialize!$F$8,HS!H12*Inittialize!$F$9,HS!H13*Inittialize!$F$10,HS!H14*Inittialize!$F$11,HS!H15*Inittialize!$F$12)
)*2)</f>
        <v>-0.30386541447339893</v>
      </c>
      <c r="I48" s="1">
        <f>(IF(Rules!$B$10=Rules!$D$10,
SUM(HSD!I38*Inittialize!$F$3,HSD!I7*Inittialize!$F$4,HSD!I8*Inittialize!$F$5,HSD!I9*Inittialize!$F$6,HSD!I10*Inittialize!$F$7,HSD!I11*Inittialize!$F$8,HSD!I12*Inittialize!$F$9,HSD!I13*Inittialize!$F$10,HSD!I14*Inittialize!$F$11,HSD!I15*Inittialize!$F$12),
SUM(HS!I38*Inittialize!$F$3,HS!I7*Inittialize!$F$4,HS!I8*Inittialize!$F$5,HS!I9*Inittialize!$F$6,HS!I10*Inittialize!$F$7,HS!I11*Inittialize!$F$8,HS!I12*Inittialize!$F$9,HS!I13*Inittialize!$F$10,HS!I14*Inittialize!$F$11,HS!I15*Inittialize!$F$12)
)*2)</f>
        <v>-0.43448376264156952</v>
      </c>
      <c r="J48" s="1">
        <f>(IF(Rules!$B$10=Rules!$D$10,
SUM(HSD!J38*Inittialize!$F$3,HSD!J7*Inittialize!$F$4,HSD!J8*Inittialize!$F$5,HSD!J9*Inittialize!$F$6,HSD!J10*Inittialize!$F$7,HSD!J11*Inittialize!$F$8,HSD!J12*Inittialize!$F$9,HSD!J13*Inittialize!$F$10,HSD!J14*Inittialize!$F$11,HSD!J15*Inittialize!$F$12),
SUM(HS!J38*Inittialize!$F$3,HS!J7*Inittialize!$F$4,HS!J8*Inittialize!$F$5,HS!J9*Inittialize!$F$6,HS!J10*Inittialize!$F$7,HS!J11*Inittialize!$F$8,HS!J12*Inittialize!$F$9,HS!J13*Inittialize!$F$10,HS!J14*Inittialize!$F$11,HS!J15*Inittialize!$F$12)
)*2)</f>
        <v>-0.58528140039545207</v>
      </c>
      <c r="K48" s="9">
        <f>(IF(Rules!$B$10=Rules!$D$10,
SUM(HSD!K38*Inittialize!$F$3,HSD!K7*Inittialize!$F$4,HSD!K8*Inittialize!$F$5,HSD!K9*Inittialize!$F$6,HSD!K10*Inittialize!$F$7,HSD!K11*Inittialize!$F$8,HSD!K12*Inittialize!$F$9,HSD!K13*Inittialize!$F$10,HSD!K14*Inittialize!$F$11,HSD!K15*Inittialize!$F$12),
SUM(HS!K38*Inittialize!$F$3,HS!K7*Inittialize!$F$4,HS!K8*Inittialize!$F$5,HS!K9*Inittialize!$F$6,HS!K10*Inittialize!$F$7,HS!K11*Inittialize!$F$8,HS!K12*Inittialize!$F$9,HS!K13*Inittialize!$F$10,HS!K14*Inittialize!$F$11,HS!K15*Inittialize!$F$12)
)*2)</f>
        <v>-0.76101532458579091</v>
      </c>
    </row>
    <row r="49" spans="1:11" x14ac:dyDescent="0.3">
      <c r="A49" s="98">
        <v>7</v>
      </c>
      <c r="B49" s="93">
        <f>(IF(Rules!$B$10=Rules!$D$10,SUM(HSD!B8:B15)+Rules!$B$6*HSD!B16+HSD!B39,SUM(HS!B8:B15)+Rules!$B$6*HS!B16+HS!B39)/(9+Rules!$B$6))*2</f>
        <v>-0.79942076745138202</v>
      </c>
      <c r="C49" s="1">
        <f>(IF(Rules!$B$10=Rules!$D$10,
SUM(HSD!C39*Inittialize!$F$3,HSD!C8*Inittialize!$F$4,HSD!C9*Inittialize!$F$5,HSD!C10*Inittialize!$F$6,HSD!C11*Inittialize!$F$7,HSD!C12*Inittialize!$F$8,HSD!C13*Inittialize!$F$9,HSD!C14*Inittialize!$F$10,HSD!C15*Inittialize!$F$11,HSD!C16*Inittialize!$F$12),
SUM(HS!C39*Inittialize!$F$3,HS!C8*Inittialize!$F$4,HS!C9*Inittialize!$F$5,HS!C10*Inittialize!$F$6,HS!C11*Inittialize!$F$7,HS!C12*Inittialize!$F$8,HS!C13*Inittialize!$F$9,HS!C14*Inittialize!$F$10,HS!C15*Inittialize!$F$11,HS!C16*Inittialize!$F$12)
)*2)</f>
        <v>-0.2183668557332327</v>
      </c>
      <c r="D49" s="1">
        <f>(IF(Rules!$B$10=Rules!$D$10,
SUM(HSD!D39*Inittialize!$F$3,HSD!D8*Inittialize!$F$4,HSD!D9*Inittialize!$F$5,HSD!D10*Inittialize!$F$6,HSD!D11*Inittialize!$F$7,HSD!D12*Inittialize!$F$8,HSD!D13*Inittialize!$F$9,HSD!D14*Inittialize!$F$10,HSD!D15*Inittialize!$F$11,HSD!D16*Inittialize!$F$12),
SUM(HS!D39*Inittialize!$F$3,HS!D8*Inittialize!$F$4,HS!D9*Inittialize!$F$5,HS!D10*Inittialize!$F$6,HS!D11*Inittialize!$F$7,HS!D12*Inittialize!$F$8,HS!D13*Inittialize!$F$9,HS!D14*Inittialize!$F$10,HS!D15*Inittialize!$F$11,HS!D16*Inittialize!$F$12)
)*2)</f>
        <v>-0.15316596380892705</v>
      </c>
      <c r="E49" s="1">
        <f>(IF(Rules!$B$10=Rules!$D$10,
SUM(HSD!E39*Inittialize!$F$3,HSD!E8*Inittialize!$F$4,HSD!E9*Inittialize!$F$5,HSD!E10*Inittialize!$F$6,HSD!E11*Inittialize!$F$7,HSD!E12*Inittialize!$F$8,HSD!E13*Inittialize!$F$9,HSD!E14*Inittialize!$F$10,HSD!E15*Inittialize!$F$11,HSD!E16*Inittialize!$F$12),
SUM(HS!E39*Inittialize!$F$3,HS!E8*Inittialize!$F$4,HS!E9*Inittialize!$F$5,HS!E10*Inittialize!$F$6,HS!E11*Inittialize!$F$7,HS!E12*Inittialize!$F$8,HS!E13*Inittialize!$F$9,HS!E14*Inittialize!$F$10,HS!E15*Inittialize!$F$11,HS!E16*Inittialize!$F$12)
)*2)</f>
        <v>-8.604358800868378E-2</v>
      </c>
      <c r="F49" s="1">
        <f>(IF(Rules!$B$10=Rules!$D$10,
SUM(HSD!F39*Inittialize!$F$3,HSD!F8*Inittialize!$F$4,HSD!F9*Inittialize!$F$5,HSD!F10*Inittialize!$F$6,HSD!F11*Inittialize!$F$7,HSD!F12*Inittialize!$F$8,HSD!F13*Inittialize!$F$9,HSD!F14*Inittialize!$F$10,HSD!F15*Inittialize!$F$11,HSD!F16*Inittialize!$F$12),
SUM(HS!F39*Inittialize!$F$3,HS!F8*Inittialize!$F$4,HS!F9*Inittialize!$F$5,HS!F10*Inittialize!$F$6,HS!F11*Inittialize!$F$7,HS!F12*Inittialize!$F$8,HS!F13*Inittialize!$F$9,HS!F14*Inittialize!$F$10,HS!F15*Inittialize!$F$11,HS!F16*Inittialize!$F$12)
)*2)</f>
        <v>-1.4542721805882116E-2</v>
      </c>
      <c r="G49" s="1">
        <f>(IF(Rules!$B$10=Rules!$D$10,
SUM(HSD!G39*Inittialize!$F$3,HSD!G8*Inittialize!$F$4,HSD!G9*Inittialize!$F$5,HSD!G10*Inittialize!$F$6,HSD!G11*Inittialize!$F$7,HSD!G12*Inittialize!$F$8,HSD!G13*Inittialize!$F$9,HSD!G14*Inittialize!$F$10,HSD!G15*Inittialize!$F$11,HSD!G16*Inittialize!$F$12),
SUM(HS!G39*Inittialize!$F$3,HS!G8*Inittialize!$F$4,HS!G9*Inittialize!$F$5,HS!G10*Inittialize!$F$6,HS!G11*Inittialize!$F$7,HS!G12*Inittialize!$F$8,HS!G13*Inittialize!$F$9,HS!G14*Inittialize!$F$10,HS!G15*Inittialize!$F$11,HS!G16*Inittialize!$F$12)
)*2)</f>
        <v>5.8370684707721637E-2</v>
      </c>
      <c r="H49" s="1">
        <f>(IF(Rules!$B$10=Rules!$D$10,
SUM(HSD!H39*Inittialize!$F$3,HSD!H8*Inittialize!$F$4,HSD!H9*Inittialize!$F$5,HSD!H10*Inittialize!$F$6,HSD!H11*Inittialize!$F$7,HSD!H12*Inittialize!$F$8,HSD!H13*Inittialize!$F$9,HSD!H14*Inittialize!$F$10,HSD!H15*Inittialize!$F$11,HSD!H16*Inittialize!$F$12),
SUM(HS!H39*Inittialize!$F$3,HS!H8*Inittialize!$F$4,HS!H9*Inittialize!$F$5,HS!H10*Inittialize!$F$6,HS!H11*Inittialize!$F$7,HS!H12*Inittialize!$F$8,HS!H13*Inittialize!$F$9,HS!H14*Inittialize!$F$10,HS!H15*Inittialize!$F$11,HS!H16*Inittialize!$F$12)
)*2)</f>
        <v>-0.13761559916085558</v>
      </c>
      <c r="I49" s="1">
        <f>(IF(Rules!$B$10=Rules!$D$10,
SUM(HSD!I39*Inittialize!$F$3,HSD!I8*Inittialize!$F$4,HSD!I9*Inittialize!$F$5,HSD!I10*Inittialize!$F$6,HSD!I11*Inittialize!$F$7,HSD!I12*Inittialize!$F$8,HSD!I13*Inittialize!$F$9,HSD!I14*Inittialize!$F$10,HSD!I15*Inittialize!$F$11,HSD!I16*Inittialize!$F$12),
SUM(HS!I39*Inittialize!$F$3,HS!I8*Inittialize!$F$4,HS!I9*Inittialize!$F$5,HS!I10*Inittialize!$F$6,HS!I11*Inittialize!$F$7,HS!I12*Inittialize!$F$8,HS!I13*Inittialize!$F$9,HS!I14*Inittialize!$F$10,HS!I15*Inittialize!$F$11,HS!I16*Inittialize!$F$12)
)*2)</f>
        <v>-0.42120953744869938</v>
      </c>
      <c r="J49" s="1">
        <f>(IF(Rules!$B$10=Rules!$D$10,
SUM(HSD!J39*Inittialize!$F$3,HSD!J8*Inittialize!$F$4,HSD!J9*Inittialize!$F$5,HSD!J10*Inittialize!$F$6,HSD!J11*Inittialize!$F$7,HSD!J12*Inittialize!$F$8,HSD!J13*Inittialize!$F$9,HSD!J14*Inittialize!$F$10,HSD!J15*Inittialize!$F$11,HSD!J16*Inittialize!$F$12),
SUM(HS!J39*Inittialize!$F$3,HS!J8*Inittialize!$F$4,HS!J9*Inittialize!$F$5,HS!J10*Inittialize!$F$6,HS!J11*Inittialize!$F$7,HS!J12*Inittialize!$F$8,HS!J13*Inittialize!$F$9,HS!J14*Inittialize!$F$10,HS!J15*Inittialize!$F$11,HS!J16*Inittialize!$F$12)
)*2)</f>
        <v>-0.57073088097375346</v>
      </c>
      <c r="K49" s="9">
        <f>(IF(Rules!$B$10=Rules!$D$10,
SUM(HSD!K39*Inittialize!$F$3,HSD!K8*Inittialize!$F$4,HSD!K9*Inittialize!$F$5,HSD!K10*Inittialize!$F$6,HSD!K11*Inittialize!$F$7,HSD!K12*Inittialize!$F$8,HSD!K13*Inittialize!$F$9,HSD!K14*Inittialize!$F$10,HSD!K15*Inittialize!$F$11,HSD!K16*Inittialize!$F$12),
SUM(HS!K39*Inittialize!$F$3,HS!K8*Inittialize!$F$4,HS!K9*Inittialize!$F$5,HS!K10*Inittialize!$F$6,HS!K11*Inittialize!$F$7,HS!K12*Inittialize!$F$8,HS!K13*Inittialize!$F$9,HS!K14*Inittialize!$F$10,HS!K15*Inittialize!$F$11,HS!K16*Inittialize!$F$12)
)*2)</f>
        <v>-0.73015579842789347</v>
      </c>
    </row>
    <row r="50" spans="1:11" x14ac:dyDescent="0.3">
      <c r="A50" s="98">
        <v>8</v>
      </c>
      <c r="B50" s="93">
        <f>(IF(Rules!$B$10=Rules!$D$10,SUM(HSD!B9:B16)+Rules!$B$6*HSD!B17+HSD!B40,SUM(HS!B9:B16)+Rules!$B$6*HS!B17+HS!B40)/(9+Rules!$B$6))*2</f>
        <v>-0.66068066918140156</v>
      </c>
      <c r="C50" s="1">
        <f>(IF(Rules!$B$10=Rules!$D$10,
SUM(HSD!C40*Inittialize!$F$3,HSD!C9*Inittialize!$F$4,HSD!C10*Inittialize!$F$5,HSD!C11*Inittialize!$F$6,HSD!C12*Inittialize!$F$7,HSD!C13*Inittialize!$F$8,HSD!C14*Inittialize!$F$9,HSD!C15*Inittialize!$F$10,HSD!C16*Inittialize!$F$11,HSD!C17*Inittialize!$F$12),
SUM(HS!C40*Inittialize!$F$3,HS!C9*Inittialize!$F$4,HS!C10*Inittialize!$F$5,HS!C11*Inittialize!$F$6,HS!C12*Inittialize!$F$7,HS!C13*Inittialize!$F$8,HS!C14*Inittialize!$F$9,HS!C15*Inittialize!$F$10,HS!C16*Inittialize!$F$11,HS!C17*Inittialize!$F$12)
)*2)</f>
        <v>-4.3596376017611335E-2</v>
      </c>
      <c r="D50" s="1">
        <f>(IF(Rules!$B$10=Rules!$D$10,
SUM(HSD!D40*Inittialize!$F$3,HSD!D9*Inittialize!$F$4,HSD!D10*Inittialize!$F$5,HSD!D11*Inittialize!$F$6,HSD!D12*Inittialize!$F$7,HSD!D13*Inittialize!$F$8,HSD!D14*Inittialize!$F$9,HSD!D15*Inittialize!$F$10,HSD!D16*Inittialize!$F$11,HSD!D17*Inittialize!$F$12),
SUM(HS!D40*Inittialize!$F$3,HS!D9*Inittialize!$F$4,HS!D10*Inittialize!$F$5,HS!D11*Inittialize!$F$6,HS!D12*Inittialize!$F$7,HS!D13*Inittialize!$F$8,HS!D14*Inittialize!$F$9,HS!D15*Inittialize!$F$10,HS!D16*Inittialize!$F$11,HS!D17*Inittialize!$F$12)
)*2)</f>
        <v>1.6010525061309511E-2</v>
      </c>
      <c r="E50" s="1">
        <f>(IF(Rules!$B$10=Rules!$D$10,
SUM(HSD!E40*Inittialize!$F$3,HSD!E9*Inittialize!$F$4,HSD!E10*Inittialize!$F$5,HSD!E11*Inittialize!$F$6,HSD!E12*Inittialize!$F$7,HSD!E13*Inittialize!$F$8,HSD!E14*Inittialize!$F$9,HSD!E15*Inittialize!$F$10,HSD!E16*Inittialize!$F$11,HSD!E17*Inittialize!$F$12),
SUM(HS!E40*Inittialize!$F$3,HS!E9*Inittialize!$F$4,HS!E10*Inittialize!$F$5,HS!E11*Inittialize!$F$6,HS!E12*Inittialize!$F$7,HS!E13*Inittialize!$F$8,HS!E14*Inittialize!$F$9,HS!E15*Inittialize!$F$10,HS!E16*Inittialize!$F$11,HS!E17*Inittialize!$F$12)
)*2)</f>
        <v>7.7568946554417609E-2</v>
      </c>
      <c r="F50" s="1">
        <f>(IF(Rules!$B$10=Rules!$D$10,
SUM(HSD!F40*Inittialize!$F$3,HSD!F9*Inittialize!$F$4,HSD!F10*Inittialize!$F$5,HSD!F11*Inittialize!$F$6,HSD!F12*Inittialize!$F$7,HSD!F13*Inittialize!$F$8,HSD!F14*Inittialize!$F$9,HSD!F15*Inittialize!$F$10,HSD!F16*Inittialize!$F$11,HSD!F17*Inittialize!$F$12),
SUM(HS!F40*Inittialize!$F$3,HS!F9*Inittialize!$F$4,HS!F10*Inittialize!$F$5,HS!F11*Inittialize!$F$6,HS!F12*Inittialize!$F$7,HS!F13*Inittialize!$F$8,HS!F14*Inittialize!$F$9,HS!F15*Inittialize!$F$10,HS!F16*Inittialize!$F$11,HS!F17*Inittialize!$F$12)
)*2)</f>
        <v>0.14160927196606737</v>
      </c>
      <c r="G50" s="1">
        <f>(IF(Rules!$B$10=Rules!$D$10,
SUM(HSD!G40*Inittialize!$F$3,HSD!G9*Inittialize!$F$4,HSD!G10*Inittialize!$F$5,HSD!G11*Inittialize!$F$6,HSD!G12*Inittialize!$F$7,HSD!G13*Inittialize!$F$8,HSD!G14*Inittialize!$F$9,HSD!G15*Inittialize!$F$10,HSD!G16*Inittialize!$F$11,HSD!G17*Inittialize!$F$12),
SUM(HS!G40*Inittialize!$F$3,HS!G9*Inittialize!$F$4,HS!G10*Inittialize!$F$5,HS!G11*Inittialize!$F$6,HS!G12*Inittialize!$F$7,HS!G13*Inittialize!$F$8,HS!G14*Inittialize!$F$9,HS!G15*Inittialize!$F$10,HS!G16*Inittialize!$F$11,HS!G17*Inittialize!$F$12)
)*2)</f>
        <v>0.2299203001924463</v>
      </c>
      <c r="H50" s="1">
        <f>(IF(Rules!$B$10=Rules!$D$10,
SUM(HSD!H40*Inittialize!$F$3,HSD!H9*Inittialize!$F$4,HSD!H10*Inittialize!$F$5,HSD!H11*Inittialize!$F$6,HSD!H12*Inittialize!$F$7,HSD!H13*Inittialize!$F$8,HSD!H14*Inittialize!$F$9,HSD!H15*Inittialize!$F$10,HSD!H16*Inittialize!$F$11,HSD!H17*Inittialize!$F$12),
SUM(HS!H40*Inittialize!$F$3,HS!H9*Inittialize!$F$4,HS!H10*Inittialize!$F$5,HS!H11*Inittialize!$F$6,HS!H12*Inittialize!$F$7,HS!H13*Inittialize!$F$8,HS!H14*Inittialize!$F$9,HS!H15*Inittialize!$F$10,HS!H16*Inittialize!$F$11,HS!H17*Inittialize!$F$12)
)*2)</f>
        <v>0.16441487872748572</v>
      </c>
      <c r="I50" s="1">
        <f>(IF(Rules!$B$10=Rules!$D$10,
SUM(HSD!I40*Inittialize!$F$3,HSD!I9*Inittialize!$F$4,HSD!I10*Inittialize!$F$5,HSD!I11*Inittialize!$F$6,HSD!I12*Inittialize!$F$7,HSD!I13*Inittialize!$F$8,HSD!I14*Inittialize!$F$9,HSD!I15*Inittialize!$F$10,HSD!I16*Inittialize!$F$11,HSD!I17*Inittialize!$F$12),
SUM(HS!I40*Inittialize!$F$3,HS!I9*Inittialize!$F$4,HS!I10*Inittialize!$F$5,HS!I11*Inittialize!$F$6,HS!I12*Inittialize!$F$7,HS!I13*Inittialize!$F$8,HS!I14*Inittialize!$F$9,HS!I15*Inittialize!$F$10,HS!I16*Inittialize!$F$11,HS!I17*Inittialize!$F$12)
)*2)</f>
        <v>-0.11979655131731255</v>
      </c>
      <c r="J50" s="1">
        <f>(IF(Rules!$B$10=Rules!$D$10,
SUM(HSD!J40*Inittialize!$F$3,HSD!J9*Inittialize!$F$4,HSD!J10*Inittialize!$F$5,HSD!J11*Inittialize!$F$6,HSD!J12*Inittialize!$F$7,HSD!J13*Inittialize!$F$8,HSD!J14*Inittialize!$F$9,HSD!J15*Inittialize!$F$10,HSD!J16*Inittialize!$F$11,HSD!J17*Inittialize!$F$12),
SUM(HS!J40*Inittialize!$F$3,HS!J9*Inittialize!$F$4,HS!J10*Inittialize!$F$5,HS!J11*Inittialize!$F$6,HS!J12*Inittialize!$F$7,HS!J13*Inittialize!$F$8,HS!J14*Inittialize!$F$9,HS!J15*Inittialize!$F$10,HS!J16*Inittialize!$F$11,HS!J17*Inittialize!$F$12)
)*2)</f>
        <v>-0.42037266399643536</v>
      </c>
      <c r="K50" s="9">
        <f>(IF(Rules!$B$10=Rules!$D$10,
SUM(HSD!K40*Inittialize!$F$3,HSD!K9*Inittialize!$F$4,HSD!K10*Inittialize!$F$5,HSD!K11*Inittialize!$F$6,HSD!K12*Inittialize!$F$7,HSD!K13*Inittialize!$F$8,HSD!K14*Inittialize!$F$9,HSD!K15*Inittialize!$F$10,HSD!K16*Inittialize!$F$11,HSD!K17*Inittialize!$F$12),
SUM(HS!K40*Inittialize!$F$3,HS!K9*Inittialize!$F$4,HS!K10*Inittialize!$F$5,HS!K11*Inittialize!$F$6,HS!K12*Inittialize!$F$7,HS!K13*Inittialize!$F$8,HS!K14*Inittialize!$F$9,HS!K15*Inittialize!$F$10,HS!K16*Inittialize!$F$11,HS!K17*Inittialize!$F$12)
)*2)</f>
        <v>-0.60355477228062737</v>
      </c>
    </row>
    <row r="51" spans="1:11" x14ac:dyDescent="0.3">
      <c r="A51" s="98">
        <v>9</v>
      </c>
      <c r="B51" s="93">
        <f>(IF(Rules!$B$10=Rules!$D$10,SUM(HSD!B10:B17)+Rules!$B$6*HSD!B18+HSD!B41,SUM(HS!B10:B17)+Rules!$B$6*HS!B18+HS!B41)/(9+Rules!$B$6))*2</f>
        <v>-0.50384952354144152</v>
      </c>
      <c r="C51" s="1">
        <f>(IF(Rules!$B$10=Rules!$D$10,
SUM(HSD!C41*Inittialize!$F$3,HSD!C10*Inittialize!$F$4,HSD!C11*Inittialize!$F$5,HSD!C12*Inittialize!$F$6,HSD!C13*Inittialize!$F$7,HSD!C14*Inittialize!$F$8,HSD!C15*Inittialize!$F$9,HSD!C16*Inittialize!$F$10,HSD!C17*Inittialize!$F$11,HSD!C18*Inittialize!$F$12),
SUM(HS!C41*Inittialize!$F$3,HS!C10*Inittialize!$F$4,HS!C11*Inittialize!$F$5,HS!C12*Inittialize!$F$6,HS!C13*Inittialize!$F$7,HS!C14*Inittialize!$F$8,HS!C15*Inittialize!$F$9,HS!C16*Inittialize!$F$10,HS!C17*Inittialize!$F$11,HS!C18*Inittialize!$F$12)
)*2)</f>
        <v>0.1488920751526811</v>
      </c>
      <c r="D51" s="1">
        <f>(IF(Rules!$B$10=Rules!$D$10,
SUM(HSD!D41*Inittialize!$F$3,HSD!D10*Inittialize!$F$4,HSD!D11*Inittialize!$F$5,HSD!D12*Inittialize!$F$6,HSD!D13*Inittialize!$F$7,HSD!D14*Inittialize!$F$8,HSD!D15*Inittialize!$F$9,HSD!D16*Inittialize!$F$10,HSD!D17*Inittialize!$F$11,HSD!D18*Inittialize!$F$12),
SUM(HS!D41*Inittialize!$F$3,HS!D10*Inittialize!$F$4,HS!D11*Inittialize!$F$5,HS!D12*Inittialize!$F$6,HS!D13*Inittialize!$F$7,HS!D14*Inittialize!$F$8,HS!D15*Inittialize!$F$9,HS!D16*Inittialize!$F$10,HS!D17*Inittialize!$F$11,HS!D18*Inittialize!$F$12)
)*2)</f>
        <v>0.20252940347775372</v>
      </c>
      <c r="E51" s="1">
        <f>(IF(Rules!$B$10=Rules!$D$10,
SUM(HSD!E41*Inittialize!$F$3,HSD!E10*Inittialize!$F$4,HSD!E11*Inittialize!$F$5,HSD!E12*Inittialize!$F$6,HSD!E13*Inittialize!$F$7,HSD!E14*Inittialize!$F$8,HSD!E15*Inittialize!$F$9,HSD!E16*Inittialize!$F$10,HSD!E17*Inittialize!$F$11,HSD!E18*Inittialize!$F$12),
SUM(HS!E41*Inittialize!$F$3,HS!E10*Inittialize!$F$4,HS!E11*Inittialize!$F$5,HS!E12*Inittialize!$F$6,HS!E13*Inittialize!$F$7,HS!E14*Inittialize!$F$8,HS!E15*Inittialize!$F$9,HS!E16*Inittialize!$F$10,HS!E17*Inittialize!$F$11,HS!E18*Inittialize!$F$12)
)*2)</f>
        <v>0.25796176239148355</v>
      </c>
      <c r="F51" s="1">
        <f>(IF(Rules!$B$10=Rules!$D$10,
SUM(HSD!F41*Inittialize!$F$3,HSD!F10*Inittialize!$F$4,HSD!F11*Inittialize!$F$5,HSD!F12*Inittialize!$F$6,HSD!F13*Inittialize!$F$7,HSD!F14*Inittialize!$F$8,HSD!F15*Inittialize!$F$9,HSD!F16*Inittialize!$F$10,HSD!F17*Inittialize!$F$11,HSD!F18*Inittialize!$F$12),
SUM(HS!F41*Inittialize!$F$3,HS!F10*Inittialize!$F$4,HS!F11*Inittialize!$F$5,HS!F12*Inittialize!$F$6,HS!F13*Inittialize!$F$7,HS!F14*Inittialize!$F$8,HS!F15*Inittialize!$F$9,HS!F16*Inittialize!$F$10,HS!F17*Inittialize!$F$11,HS!F18*Inittialize!$F$12)
)*2)</f>
        <v>0.31606371253303445</v>
      </c>
      <c r="G51" s="1">
        <f>(IF(Rules!$B$10=Rules!$D$10,
SUM(HSD!G41*Inittialize!$F$3,HSD!G10*Inittialize!$F$4,HSD!G11*Inittialize!$F$5,HSD!G12*Inittialize!$F$6,HSD!G13*Inittialize!$F$7,HSD!G14*Inittialize!$F$8,HSD!G15*Inittialize!$F$9,HSD!G16*Inittialize!$F$10,HSD!G17*Inittialize!$F$11,HSD!G18*Inittialize!$F$12),
SUM(HS!G41*Inittialize!$F$3,HS!G10*Inittialize!$F$4,HS!G11*Inittialize!$F$5,HS!G12*Inittialize!$F$6,HS!G13*Inittialize!$F$7,HS!G14*Inittialize!$F$8,HS!G15*Inittialize!$F$9,HS!G16*Inittialize!$F$10,HS!G17*Inittialize!$F$11,HS!G18*Inittialize!$F$12)
)*2)</f>
        <v>0.3920376785145574</v>
      </c>
      <c r="H51" s="1">
        <f>(IF(Rules!$B$10=Rules!$D$10,
SUM(HSD!H41*Inittialize!$F$3,HSD!H10*Inittialize!$F$4,HSD!H11*Inittialize!$F$5,HSD!H12*Inittialize!$F$6,HSD!H13*Inittialize!$F$7,HSD!H14*Inittialize!$F$8,HSD!H15*Inittialize!$F$9,HSD!H16*Inittialize!$F$10,HSD!H17*Inittialize!$F$11,HSD!H18*Inittialize!$F$12),
SUM(HS!H41*Inittialize!$F$3,HS!H10*Inittialize!$F$4,HS!H11*Inittialize!$F$5,HS!H12*Inittialize!$F$6,HS!H13*Inittialize!$F$7,HS!H14*Inittialize!$F$8,HS!H15*Inittialize!$F$9,HS!H16*Inittialize!$F$10,HS!H17*Inittialize!$F$11,HS!H18*Inittialize!$F$12)
)*2)</f>
        <v>0.34373571987390533</v>
      </c>
      <c r="I51" s="1">
        <f>(IF(Rules!$B$10=Rules!$D$10,
SUM(HSD!I41*Inittialize!$F$3,HSD!I10*Inittialize!$F$4,HSD!I11*Inittialize!$F$5,HSD!I12*Inittialize!$F$6,HSD!I13*Inittialize!$F$7,HSD!I14*Inittialize!$F$8,HSD!I15*Inittialize!$F$9,HSD!I16*Inittialize!$F$10,HSD!I17*Inittialize!$F$11,HSD!I18*Inittialize!$F$12),
SUM(HS!I41*Inittialize!$F$3,HS!I10*Inittialize!$F$4,HS!I11*Inittialize!$F$5,HS!I12*Inittialize!$F$6,HS!I13*Inittialize!$F$7,HS!I14*Inittialize!$F$8,HS!I15*Inittialize!$F$9,HS!I16*Inittialize!$F$10,HS!I17*Inittialize!$F$11,HS!I18*Inittialize!$F$12)
)*2)</f>
        <v>0.19675243487078509</v>
      </c>
      <c r="J51" s="1">
        <f>(IF(Rules!$B$10=Rules!$D$10,
SUM(HSD!J41*Inittialize!$F$3,HSD!J10*Inittialize!$F$4,HSD!J11*Inittialize!$F$5,HSD!J12*Inittialize!$F$6,HSD!J13*Inittialize!$F$7,HSD!J14*Inittialize!$F$8,HSD!J15*Inittialize!$F$9,HSD!J16*Inittialize!$F$10,HSD!J17*Inittialize!$F$11,HSD!J18*Inittialize!$F$12),
SUM(HS!J41*Inittialize!$F$3,HS!J10*Inittialize!$F$4,HS!J11*Inittialize!$F$5,HS!J12*Inittialize!$F$6,HS!J13*Inittialize!$F$7,HS!J14*Inittialize!$F$8,HS!J15*Inittialize!$F$9,HS!J16*Inittialize!$F$10,HS!J17*Inittialize!$F$11,HS!J18*Inittialize!$F$12)
)*2)</f>
        <v>-0.10435610692530353</v>
      </c>
      <c r="K51" s="9">
        <f>(IF(Rules!$B$10=Rules!$D$10,
SUM(HSD!K41*Inittialize!$F$3,HSD!K10*Inittialize!$F$4,HSD!K11*Inittialize!$F$5,HSD!K12*Inittialize!$F$6,HSD!K13*Inittialize!$F$7,HSD!K14*Inittialize!$F$8,HSD!K15*Inittialize!$F$9,HSD!K16*Inittialize!$F$10,HSD!K17*Inittialize!$F$11,HSD!K18*Inittialize!$F$12),
SUM(HS!K41*Inittialize!$F$3,HS!K10*Inittialize!$F$4,HS!K11*Inittialize!$F$5,HS!K12*Inittialize!$F$6,HS!K13*Inittialize!$F$7,HS!K14*Inittialize!$F$8,HS!K15*Inittialize!$F$9,HS!K16*Inittialize!$F$10,HS!K17*Inittialize!$F$11,HS!K18*Inittialize!$F$12)
)*2)</f>
        <v>-0.42686338071413132</v>
      </c>
    </row>
    <row r="52" spans="1:11" ht="16.2" thickBot="1" x14ac:dyDescent="0.35">
      <c r="A52" s="99">
        <v>10</v>
      </c>
      <c r="B52" s="94">
        <f>(IF(Rules!$B$10=Rules!$D$10,SUM(HSD!B11:B18)+Rules!$B$6*HSD!B19+HSD!B42,SUM(HS!B11:B18)+Rules!$B$6*HS!B19+HS!B42)/(9+Rules!$B$6))*2</f>
        <v>-0.29333578526071741</v>
      </c>
      <c r="C52" s="109">
        <f>(IF(Rules!$B$10=Rules!$D$10,
SUM(HSD!C42*Inittialize!$F$3,HSD!C11*Inittialize!$F$4,HSD!C12*Inittialize!$F$5,HSD!C13*Inittialize!$F$6,HSD!C14*Inittialize!$F$7,HSD!C15*Inittialize!$F$8,HSD!C16*Inittialize!$F$9,HSD!C17*Inittialize!$F$10,HSD!C18*Inittialize!$F$11,HSD!C19*Inittialize!$F$12),
SUM(HS!C42*Inittialize!$F$3,HS!C11*Inittialize!$F$4,HS!C12*Inittialize!$F$5,HS!C13*Inittialize!$F$6,HS!C14*Inittialize!$F$7,HS!C15*Inittialize!$F$8,HS!C16*Inittialize!$F$9,HS!C17*Inittialize!$F$10,HS!C18*Inittialize!$F$11,HS!C19*Inittialize!$F$12)
)*2)</f>
        <v>0.36499998801808992</v>
      </c>
      <c r="D52" s="109">
        <f>(IF(Rules!$B$10=Rules!$D$10,
SUM(HSD!D42*Inittialize!$F$3,HSD!D11*Inittialize!$F$4,HSD!D12*Inittialize!$F$5,HSD!D13*Inittialize!$F$6,HSD!D14*Inittialize!$F$7,HSD!D15*Inittialize!$F$8,HSD!D16*Inittialize!$F$9,HSD!D17*Inittialize!$F$10,HSD!D18*Inittialize!$F$11,HSD!D19*Inittialize!$F$12),
SUM(HS!D42*Inittialize!$F$3,HS!D11*Inittialize!$F$4,HS!D12*Inittialize!$F$5,HS!D13*Inittialize!$F$6,HS!D14*Inittialize!$F$7,HS!D15*Inittialize!$F$8,HS!D16*Inittialize!$F$9,HS!D17*Inittialize!$F$10,HS!D18*Inittialize!$F$11,HS!D19*Inittialize!$F$12)
)*2)</f>
        <v>0.41217595162788201</v>
      </c>
      <c r="E52" s="109">
        <f>(IF(Rules!$B$10=Rules!$D$10,
SUM(HSD!E42*Inittialize!$F$3,HSD!E11*Inittialize!$F$4,HSD!E12*Inittialize!$F$5,HSD!E13*Inittialize!$F$6,HSD!E14*Inittialize!$F$7,HSD!E15*Inittialize!$F$8,HSD!E16*Inittialize!$F$9,HSD!E17*Inittialize!$F$10,HSD!E18*Inittialize!$F$11,HSD!E19*Inittialize!$F$12),
SUM(HS!E42*Inittialize!$F$3,HS!E11*Inittialize!$F$4,HS!E12*Inittialize!$F$5,HS!E13*Inittialize!$F$6,HS!E14*Inittialize!$F$7,HS!E15*Inittialize!$F$8,HS!E16*Inittialize!$F$9,HS!E17*Inittialize!$F$10,HS!E18*Inittialize!$F$11,HS!E19*Inittialize!$F$12)
)*2)</f>
        <v>0.46094024379435394</v>
      </c>
      <c r="F52" s="109">
        <f>(IF(Rules!$B$10=Rules!$D$10,
SUM(HSD!F42*Inittialize!$F$3,HSD!F11*Inittialize!$F$4,HSD!F12*Inittialize!$F$5,HSD!F13*Inittialize!$F$6,HSD!F14*Inittialize!$F$7,HSD!F15*Inittialize!$F$8,HSD!F16*Inittialize!$F$9,HSD!F17*Inittialize!$F$10,HSD!F18*Inittialize!$F$11,HSD!F19*Inittialize!$F$12),
SUM(HS!F42*Inittialize!$F$3,HS!F11*Inittialize!$F$4,HS!F12*Inittialize!$F$5,HS!F13*Inittialize!$F$6,HS!F14*Inittialize!$F$7,HS!F15*Inittialize!$F$8,HS!F16*Inittialize!$F$9,HS!F17*Inittialize!$F$10,HS!F18*Inittialize!$F$11,HS!F19*Inittialize!$F$12)
)*2)</f>
        <v>0.51251710900326763</v>
      </c>
      <c r="G52" s="109">
        <f>(IF(Rules!$B$10=Rules!$D$10,
SUM(HSD!G42*Inittialize!$F$3,HSD!G11*Inittialize!$F$4,HSD!G12*Inittialize!$F$5,HSD!G13*Inittialize!$F$6,HSD!G14*Inittialize!$F$7,HSD!G15*Inittialize!$F$8,HSD!G16*Inittialize!$F$9,HSD!G17*Inittialize!$F$10,HSD!G18*Inittialize!$F$11,HSD!G19*Inittialize!$F$12),
SUM(HS!G42*Inittialize!$F$3,HS!G11*Inittialize!$F$4,HS!G12*Inittialize!$F$5,HS!G13*Inittialize!$F$6,HS!G14*Inittialize!$F$7,HS!G15*Inittialize!$F$8,HS!G16*Inittialize!$F$9,HS!G17*Inittialize!$F$10,HS!G18*Inittialize!$F$11,HS!G19*Inittialize!$F$12)
)*2)</f>
        <v>0.57559016859776846</v>
      </c>
      <c r="H52" s="109">
        <f>(IF(Rules!$B$10=Rules!$D$10,
SUM(HSD!H42*Inittialize!$F$3,HSD!H11*Inittialize!$F$4,HSD!H12*Inittialize!$F$5,HSD!H13*Inittialize!$F$6,HSD!H14*Inittialize!$F$7,HSD!H15*Inittialize!$F$8,HSD!H16*Inittialize!$F$9,HSD!H17*Inittialize!$F$10,HSD!H18*Inittialize!$F$11,HSD!H19*Inittialize!$F$12),
SUM(HS!H42*Inittialize!$F$3,HS!H11*Inittialize!$F$4,HS!H12*Inittialize!$F$5,HS!H13*Inittialize!$F$6,HS!H14*Inittialize!$F$7,HS!H15*Inittialize!$F$8,HS!H16*Inittialize!$F$9,HS!H17*Inittialize!$F$10,HS!H18*Inittialize!$F$11,HS!H19*Inittialize!$F$12)
)*2)</f>
        <v>0.51381748867217314</v>
      </c>
      <c r="I52" s="109">
        <f>(IF(Rules!$B$10=Rules!$D$10,
SUM(HSD!I42*Inittialize!$F$3,HSD!I11*Inittialize!$F$4,HSD!I12*Inittialize!$F$5,HSD!I13*Inittialize!$F$6,HSD!I14*Inittialize!$F$7,HSD!I15*Inittialize!$F$8,HSD!I16*Inittialize!$F$9,HSD!I17*Inittialize!$F$10,HSD!I18*Inittialize!$F$11,HSD!I19*Inittialize!$F$12),
SUM(HS!I42*Inittialize!$F$3,HS!I11*Inittialize!$F$4,HS!I12*Inittialize!$F$5,HS!I13*Inittialize!$F$6,HS!I14*Inittialize!$F$7,HS!I15*Inittialize!$F$8,HS!I16*Inittialize!$F$9,HS!I17*Inittialize!$F$10,HS!I18*Inittialize!$F$11,HS!I19*Inittialize!$F$12)
)*2)</f>
        <v>0.39590741666395229</v>
      </c>
      <c r="J52" s="109">
        <f>(IF(Rules!$B$10=Rules!$D$10,
SUM(HSD!J42*Inittialize!$F$3,HSD!J11*Inittialize!$F$4,HSD!J12*Inittialize!$F$5,HSD!J13*Inittialize!$F$6,HSD!J14*Inittialize!$F$7,HSD!J15*Inittialize!$F$8,HSD!J16*Inittialize!$F$9,HSD!J17*Inittialize!$F$10,HSD!J18*Inittialize!$F$11,HSD!J19*Inittialize!$F$12),
SUM(HS!J42*Inittialize!$F$3,HS!J11*Inittialize!$F$4,HS!J12*Inittialize!$F$5,HS!J13*Inittialize!$F$6,HS!J14*Inittialize!$F$7,HS!J15*Inittialize!$F$8,HS!J16*Inittialize!$F$9,HS!J17*Inittialize!$F$10,HS!J18*Inittialize!$F$11,HS!J19*Inittialize!$F$12)
)*2)</f>
        <v>0.23305918213856766</v>
      </c>
      <c r="K52" s="10">
        <f>(IF(Rules!$B$10=Rules!$D$10,
SUM(HSD!K42*Inittialize!$F$3,HSD!K11*Inittialize!$F$4,HSD!K12*Inittialize!$F$5,HSD!K13*Inittialize!$F$6,HSD!K14*Inittialize!$F$7,HSD!K15*Inittialize!$F$8,HSD!K16*Inittialize!$F$9,HSD!K17*Inittialize!$F$10,HSD!K18*Inittialize!$F$11,HSD!K19*Inittialize!$F$12),
SUM(HS!K42*Inittialize!$F$3,HS!K11*Inittialize!$F$4,HS!K12*Inittialize!$F$5,HS!K13*Inittialize!$F$6,HS!K14*Inittialize!$F$7,HS!K15*Inittialize!$F$8,HS!K16*Inittialize!$F$9,HS!K17*Inittialize!$F$10,HS!K18*Inittialize!$F$11,HS!K19*Inittialize!$F$12)
)*2)</f>
        <v>-8.9980520767225902E-2</v>
      </c>
    </row>
    <row r="53" spans="1:11" ht="16.2" thickBot="1" x14ac:dyDescent="0.35"/>
    <row r="54" spans="1:11" ht="16.2" thickBot="1" x14ac:dyDescent="0.35">
      <c r="A54" s="525" t="s">
        <v>198</v>
      </c>
      <c r="B54" s="485"/>
      <c r="C54" s="485"/>
      <c r="D54" s="485"/>
      <c r="E54" s="485"/>
      <c r="F54" s="485"/>
      <c r="G54" s="485"/>
      <c r="H54" s="485"/>
      <c r="I54" s="485"/>
      <c r="J54" s="485"/>
      <c r="K54" s="526"/>
    </row>
    <row r="55" spans="1:11" ht="16.2" thickBot="1" x14ac:dyDescent="0.35">
      <c r="A55" s="138" t="s">
        <v>7</v>
      </c>
      <c r="B55" s="115">
        <v>1</v>
      </c>
      <c r="C55" s="116">
        <v>2</v>
      </c>
      <c r="D55" s="116">
        <v>3</v>
      </c>
      <c r="E55" s="116">
        <v>4</v>
      </c>
      <c r="F55" s="116">
        <v>5</v>
      </c>
      <c r="G55" s="116">
        <v>6</v>
      </c>
      <c r="H55" s="116">
        <v>7</v>
      </c>
      <c r="I55" s="116">
        <v>8</v>
      </c>
      <c r="J55" s="116">
        <v>9</v>
      </c>
      <c r="K55" s="104">
        <v>10</v>
      </c>
    </row>
    <row r="56" spans="1:11" x14ac:dyDescent="0.3">
      <c r="A56" s="100" t="s">
        <v>22</v>
      </c>
      <c r="B56" s="107">
        <f>(IF(Rules!$B$18=5,MAX(Pair!B4,Pair!B17,Pair!B30,Pair!B43),IF(Rules!$B$18=4,MAX(Pair!B17,Pair!B43,Pair!B30),IF(Rules!$B$18=3,MAX(Pair!B30,Pair!B43),Pair!B43))))</f>
        <v>-0.11815715102876462</v>
      </c>
      <c r="C56" s="108">
        <f>(IF(Rules!$B$18=5,MAX(Pair!C4,Pair!C17,Pair!C30,Pair!C43),IF(Rules!$B$18=4,MAX(Pair!C17,Pair!C43,Pair!C30),IF(Rules!$B$18=3,MAX(Pair!C30,Pair!C43),Pair!C43))))</f>
        <v>0.47064092333946905</v>
      </c>
      <c r="D56" s="108">
        <f>(IF(Rules!$B$18=5,MAX(Pair!D4,Pair!D17,Pair!D30,Pair!D43),IF(Rules!$B$18=4,MAX(Pair!D17,Pair!D43,Pair!D30),IF(Rules!$B$18=3,MAX(Pair!D30,Pair!D43),Pair!D43))))</f>
        <v>0.51779525312221697</v>
      </c>
      <c r="E56" s="108">
        <f>(IF(Rules!$B$18=5,MAX(Pair!E4,Pair!E17,Pair!E30,Pair!E43),IF(Rules!$B$18=4,MAX(Pair!E17,Pair!E43,Pair!E30),IF(Rules!$B$18=3,MAX(Pair!E30,Pair!E43),Pair!E43))))</f>
        <v>0.56604055041797596</v>
      </c>
      <c r="F56" s="108">
        <f>(IF(Rules!$B$18=5,MAX(Pair!F4,Pair!F17,Pair!F30,Pair!F43),IF(Rules!$B$18=4,MAX(Pair!F17,Pair!F43,Pair!F30),IF(Rules!$B$18=3,MAX(Pair!F30,Pair!F43),Pair!F43))))</f>
        <v>0.6146990179090277</v>
      </c>
      <c r="G56" s="108">
        <f>(IF(Rules!$B$18=5,MAX(Pair!G4,Pair!G17,Pair!G30,Pair!G43),IF(Rules!$B$18=4,MAX(Pair!G17,Pair!G43,Pair!G30),IF(Rules!$B$18=3,MAX(Pair!G30,Pair!G43),Pair!G43))))</f>
        <v>0.66738009490756944</v>
      </c>
      <c r="H56" s="108">
        <f>(IF(Rules!$B$18=5,MAX(Pair!H4,Pair!H17,Pair!H30,Pair!H43),IF(Rules!$B$18=4,MAX(Pair!H17,Pair!H43,Pair!H30),IF(Rules!$B$18=3,MAX(Pair!H30,Pair!H43),Pair!H43))))</f>
        <v>0.46288894886429077</v>
      </c>
      <c r="I56" s="108">
        <f>(IF(Rules!$B$18=5,MAX(Pair!I4,Pair!I17,Pair!I30,Pair!I43),IF(Rules!$B$18=4,MAX(Pair!I17,Pair!I43,Pair!I30),IF(Rules!$B$18=3,MAX(Pair!I30,Pair!I43),Pair!I43))))</f>
        <v>0.35069259087031507</v>
      </c>
      <c r="J56" s="108">
        <f>(IF(Rules!$B$18=5,MAX(Pair!J4,Pair!J17,Pair!J30,Pair!J43),IF(Rules!$B$18=4,MAX(Pair!J17,Pair!J43,Pair!J30),IF(Rules!$B$18=3,MAX(Pair!J30,Pair!J43),Pair!J43))))</f>
        <v>0.2277834231524547</v>
      </c>
      <c r="K56" s="57">
        <f>(IF(Rules!$B$18=5,MAX(Pair!K4,Pair!K17,Pair!K30,Pair!K43),IF(Rules!$B$18=4,MAX(Pair!K17,Pair!K43,Pair!K30),IF(Rules!$B$18=3,MAX(Pair!K30,Pair!K43),Pair!K43))))</f>
        <v>5.935764187064374E-2</v>
      </c>
    </row>
    <row r="57" spans="1:11" x14ac:dyDescent="0.3">
      <c r="A57" s="98">
        <v>2</v>
      </c>
      <c r="B57" s="93">
        <f>(IF(Rules!$B$12=5,MAX(Pair!B5,Pair!B18,Pair!B31,Pair!B44),IF(Rules!$B$12=4,MAX(Pair!B18,Pair!B44,Pair!B31),IF(Rules!$B$12=3,MAX(Pair!B31,Pair!B44),Pair!B44))))</f>
        <v>-0.68913674385068369</v>
      </c>
      <c r="C57" s="1">
        <f>(IF(Rules!$B$12=5,MAX(Pair!C5,Pair!C18,Pair!C31,Pair!C44),IF(Rules!$B$12=4,MAX(Pair!C18,Pair!C44,Pair!C31),IF(Rules!$B$12=3,MAX(Pair!C31,Pair!C44),Pair!C44))))</f>
        <v>-0.15176871663789815</v>
      </c>
      <c r="D57" s="1">
        <f>(IF(Rules!$B$12=5,MAX(Pair!D5,Pair!D18,Pair!D31,Pair!D44),IF(Rules!$B$12=4,MAX(Pair!D18,Pair!D44,Pair!D31),IF(Rules!$B$12=3,MAX(Pair!D31,Pair!D44),Pair!D44))))</f>
        <v>-9.9501412292823971E-2</v>
      </c>
      <c r="E57" s="1">
        <f>(IF(Rules!$B$12=5,MAX(Pair!E5,Pair!E18,Pair!E31,Pair!E44),IF(Rules!$B$12=4,MAX(Pair!E18,Pair!E44,Pair!E31),IF(Rules!$B$12=3,MAX(Pair!E31,Pair!E44),Pair!E44))))</f>
        <v>-4.4200824271668826E-2</v>
      </c>
      <c r="F57" s="1">
        <f>(IF(Rules!$B$12=5,MAX(Pair!F5,Pair!F18,Pair!F31,Pair!F44),IF(Rules!$B$12=4,MAX(Pair!F18,Pair!F44,Pair!F31),IF(Rules!$B$12=3,MAX(Pair!F31,Pair!F44),Pair!F44))))</f>
        <v>2.7460064569566803E-2</v>
      </c>
      <c r="G57" s="1">
        <f>(IF(Rules!$B$12=5,MAX(Pair!G5,Pair!G18,Pair!G31,Pair!G44),IF(Rules!$B$12=4,MAX(Pair!G18,Pair!G44,Pair!G31),IF(Rules!$B$12=3,MAX(Pair!G31,Pair!G44),Pair!G44))))</f>
        <v>7.7766823892602366E-2</v>
      </c>
      <c r="H57" s="1">
        <f>(IF(Rules!$B$12=5,MAX(Pair!H5,Pair!H18,Pair!H31,Pair!H44),IF(Rules!$B$12=4,MAX(Pair!H18,Pair!H44,Pair!H31),IF(Rules!$B$12=3,MAX(Pair!H31,Pair!H44),Pair!H44))))</f>
        <v>-5.4514042751724501E-2</v>
      </c>
      <c r="I57" s="1">
        <f>(IF(Rules!$B$12=5,MAX(Pair!I5,Pair!I18,Pair!I31,Pair!I44),IF(Rules!$B$12=4,MAX(Pair!I18,Pair!I44,Pair!I31),IF(Rules!$B$12=3,MAX(Pair!I31,Pair!I44),Pair!I44))))</f>
        <v>-0.20632345555025439</v>
      </c>
      <c r="J57" s="1">
        <f>(IF(Rules!$B$12=5,MAX(Pair!J5,Pair!J18,Pair!J31,Pair!J44),IF(Rules!$B$12=4,MAX(Pair!J18,Pair!J44,Pair!J31),IF(Rules!$B$12=3,MAX(Pair!J31,Pair!J44),Pair!J44))))</f>
        <v>-0.3800942861070169</v>
      </c>
      <c r="K57" s="9">
        <f>(IF(Rules!$B$12=5,MAX(Pair!K5,Pair!K18,Pair!K31,Pair!K44),IF(Rules!$B$12=4,MAX(Pair!K18,Pair!K44,Pair!K31),IF(Rules!$B$12=3,MAX(Pair!K31,Pair!K44),Pair!K44))))</f>
        <v>-0.58192745547954861</v>
      </c>
    </row>
    <row r="58" spans="1:11" x14ac:dyDescent="0.3">
      <c r="A58" s="98">
        <v>3</v>
      </c>
      <c r="B58" s="93">
        <f>(IF(Rules!$B$12=5,MAX(Pair!B6,Pair!B19,Pair!B32,Pair!B45),IF(Rules!$B$12=4,MAX(Pair!B19,Pair!B45,Pair!B32),IF(Rules!$B$12=3,MAX(Pair!B32,Pair!B45),Pair!B45))))</f>
        <v>-0.72948928198951069</v>
      </c>
      <c r="C58" s="1">
        <f>(IF(Rules!$B$12=5,MAX(Pair!C6,Pair!C19,Pair!C32,Pair!C45),IF(Rules!$B$12=4,MAX(Pair!C19,Pair!C45,Pair!C32),IF(Rules!$B$12=3,MAX(Pair!C32,Pair!C45),Pair!C45))))</f>
        <v>-0.20104500879570503</v>
      </c>
      <c r="D58" s="1">
        <f>(IF(Rules!$B$12=5,MAX(Pair!D6,Pair!D19,Pair!D32,Pair!D45),IF(Rules!$B$12=4,MAX(Pair!D19,Pair!D45,Pair!D32),IF(Rules!$B$12=3,MAX(Pair!D32,Pair!D45),Pair!D45))))</f>
        <v>-0.13775171655779492</v>
      </c>
      <c r="E58" s="1">
        <f>(IF(Rules!$B$12=5,MAX(Pair!E6,Pair!E19,Pair!E32,Pair!E45),IF(Rules!$B$12=4,MAX(Pair!E19,Pair!E45,Pair!E32),IF(Rules!$B$12=3,MAX(Pair!E32,Pair!E45),Pair!E45))))</f>
        <v>-7.2522581417810733E-2</v>
      </c>
      <c r="F58" s="1">
        <f>(IF(Rules!$B$12=5,MAX(Pair!F6,Pair!F19,Pair!F32,Pair!F45),IF(Rules!$B$12=4,MAX(Pair!F19,Pair!F45,Pair!F32),IF(Rules!$B$12=3,MAX(Pair!F32,Pair!F45),Pair!F45))))</f>
        <v>3.3991424279342097E-4</v>
      </c>
      <c r="G58" s="1">
        <f>(IF(Rules!$B$12=5,MAX(Pair!G6,Pair!G19,Pair!G32,Pair!G45),IF(Rules!$B$12=4,MAX(Pair!G19,Pair!G45,Pair!G32),IF(Rules!$B$12=3,MAX(Pair!G32,Pair!G45),Pair!G45))))</f>
        <v>4.8942606413118622E-2</v>
      </c>
      <c r="H58" s="1">
        <f>(IF(Rules!$B$12=5,MAX(Pair!H6,Pair!H19,Pair!H32,Pair!H45),IF(Rules!$B$12=4,MAX(Pair!H19,Pair!H45,Pair!H32),IF(Rules!$B$12=3,MAX(Pair!H32,Pair!H45),Pair!H45))))</f>
        <v>-0.11487517708071332</v>
      </c>
      <c r="I58" s="1">
        <f>(IF(Rules!$B$12=5,MAX(Pair!I6,Pair!I19,Pair!I32,Pair!I45),IF(Rules!$B$12=4,MAX(Pair!I19,Pair!I45,Pair!I32),IF(Rules!$B$12=3,MAX(Pair!I32,Pair!I45),Pair!I45))))</f>
        <v>-0.26188376130040203</v>
      </c>
      <c r="J58" s="1">
        <f>(IF(Rules!$B$12=5,MAX(Pair!J6,Pair!J19,Pair!J32,Pair!J45),IF(Rules!$B$12=4,MAX(Pair!J19,Pair!J45,Pair!J32),IF(Rules!$B$12=3,MAX(Pair!J32,Pair!J45),Pair!J45))))</f>
        <v>-0.43015324562724871</v>
      </c>
      <c r="K58" s="9">
        <f>(IF(Rules!$B$12=5,MAX(Pair!K6,Pair!K19,Pair!K32,Pair!K45),IF(Rules!$B$12=4,MAX(Pair!K19,Pair!K45,Pair!K32),IF(Rules!$B$12=3,MAX(Pair!K32,Pair!K45),Pair!K45))))</f>
        <v>-0.62555960256519616</v>
      </c>
    </row>
    <row r="59" spans="1:11" x14ac:dyDescent="0.3">
      <c r="A59" s="98">
        <v>4</v>
      </c>
      <c r="B59" s="93">
        <f>(IF(Rules!$B$12=5,MAX(Pair!B7,Pair!B20,Pair!B33,Pair!B46),IF(Rules!$B$12=4,MAX(Pair!B20,Pair!B46,Pair!B33),IF(Rules!$B$12=3,MAX(Pair!B33,Pair!B46),Pair!B46))))</f>
        <v>-0.77077061323373264</v>
      </c>
      <c r="C59" s="1">
        <f>(IF(Rules!$B$12=5,MAX(Pair!C7,Pair!C20,Pair!C33,Pair!C46),IF(Rules!$B$12=4,MAX(Pair!C20,Pair!C46,Pair!C33),IF(Rules!$B$12=3,MAX(Pair!C33,Pair!C46),Pair!C46))))</f>
        <v>-0.22982665523784276</v>
      </c>
      <c r="D59" s="1">
        <f>(IF(Rules!$B$12=5,MAX(Pair!D7,Pair!D20,Pair!D33,Pair!D46),IF(Rules!$B$12=4,MAX(Pair!D20,Pair!D46,Pair!D33),IF(Rules!$B$12=3,MAX(Pair!D33,Pair!D46),Pair!D46))))</f>
        <v>-0.16522662859948864</v>
      </c>
      <c r="E59" s="1">
        <f>(IF(Rules!$B$12=5,MAX(Pair!E7,Pair!E20,Pair!E33,Pair!E46),IF(Rules!$B$12=4,MAX(Pair!E20,Pair!E46,Pair!E33),IF(Rules!$B$12=3,MAX(Pair!E33,Pair!E46),Pair!E46))))</f>
        <v>-9.8734840213833858E-2</v>
      </c>
      <c r="F59" s="1">
        <f>(IF(Rules!$B$12=5,MAX(Pair!F7,Pair!F20,Pair!F33,Pair!F46),IF(Rules!$B$12=4,MAX(Pair!F20,Pair!F46,Pair!F33),IF(Rules!$B$12=3,MAX(Pair!F33,Pair!F46),Pair!F46))))</f>
        <v>-2.4759853039853105E-2</v>
      </c>
      <c r="G59" s="1">
        <f>(IF(Rules!$B$12=5,MAX(Pair!G7,Pair!G20,Pair!G33,Pair!G46),IF(Rules!$B$12=4,MAX(Pair!G20,Pair!G46,Pair!G33),IF(Rules!$B$12=3,MAX(Pair!G33,Pair!G46),Pair!G46))))</f>
        <v>2.2260834561959486E-2</v>
      </c>
      <c r="H59" s="1">
        <f>(IF(Rules!$B$12=5,MAX(Pair!H7,Pair!H20,Pair!H33,Pair!H46),IF(Rules!$B$12=4,MAX(Pair!H20,Pair!H46,Pair!H33),IF(Rules!$B$12=3,MAX(Pair!H33,Pair!H46),Pair!H46))))</f>
        <v>-0.17655840211692739</v>
      </c>
      <c r="I59" s="1">
        <f>(IF(Rules!$B$12=5,MAX(Pair!I7,Pair!I20,Pair!I33,Pair!I46),IF(Rules!$B$12=4,MAX(Pair!I20,Pair!I46,Pair!I33),IF(Rules!$B$12=3,MAX(Pair!I33,Pair!I46),Pair!I46))))</f>
        <v>-0.31866830532041024</v>
      </c>
      <c r="J59" s="1">
        <f>(IF(Rules!$B$12=5,MAX(Pair!J7,Pair!J20,Pair!J33,Pair!J46),IF(Rules!$B$12=4,MAX(Pair!J20,Pair!J46,Pair!J33),IF(Rules!$B$12=3,MAX(Pair!J33,Pair!J46),Pair!J46))))</f>
        <v>-0.48133235830673105</v>
      </c>
      <c r="K59" s="9">
        <f>(IF(Rules!$B$12=5,MAX(Pair!K7,Pair!K20,Pair!K33,Pair!K46),IF(Rules!$B$12=4,MAX(Pair!K20,Pair!K46,Pair!K33),IF(Rules!$B$12=3,MAX(Pair!K33,Pair!K46),Pair!K46))))</f>
        <v>-0.67019972872702205</v>
      </c>
    </row>
    <row r="60" spans="1:11" x14ac:dyDescent="0.3">
      <c r="A60" s="98">
        <v>5</v>
      </c>
      <c r="B60" s="93">
        <f>(IF(Rules!$B$12=5,MAX(Pair!B8,Pair!B21,Pair!B34,Pair!B47),IF(Rules!$B$12=4,MAX(Pair!B21,Pair!B47,Pair!B34),IF(Rules!$B$12=3,MAX(Pair!B34,Pair!B47),Pair!B47))))</f>
        <v>-0.81264460422283835</v>
      </c>
      <c r="C60" s="1">
        <f>(IF(Rules!$B$12=5,MAX(Pair!C8,Pair!C21,Pair!C34,Pair!C47),IF(Rules!$B$12=4,MAX(Pair!C21,Pair!C47,Pair!C34),IF(Rules!$B$12=3,MAX(Pair!C34,Pair!C47),Pair!C47))))</f>
        <v>-0.25643113412749502</v>
      </c>
      <c r="D60" s="1">
        <f>(IF(Rules!$B$12=5,MAX(Pair!D8,Pair!D21,Pair!D34,Pair!D47),IF(Rules!$B$12=4,MAX(Pair!D21,Pair!D47,Pair!D34),IF(Rules!$B$12=3,MAX(Pair!D34,Pair!D47),Pair!D47))))</f>
        <v>-0.19062045452297965</v>
      </c>
      <c r="E60" s="1">
        <f>(IF(Rules!$B$12=5,MAX(Pair!E8,Pair!E21,Pair!E34,Pair!E47),IF(Rules!$B$12=4,MAX(Pair!E21,Pair!E47,Pair!E34),IF(Rules!$B$12=3,MAX(Pair!E34,Pair!E47),Pair!E47))))</f>
        <v>-0.12295892839938853</v>
      </c>
      <c r="F60" s="1">
        <f>(IF(Rules!$B$12=5,MAX(Pair!F8,Pair!F21,Pair!F34,Pair!F47),IF(Rules!$B$12=4,MAX(Pair!F21,Pair!F47,Pair!F34),IF(Rules!$B$12=3,MAX(Pair!F34,Pair!F47),Pair!F47))))</f>
        <v>-4.7957940783719594E-2</v>
      </c>
      <c r="G60" s="1">
        <f>(IF(Rules!$B$12=5,MAX(Pair!G8,Pair!G21,Pair!G34,Pair!G47),IF(Rules!$B$12=4,MAX(Pair!G21,Pair!G47,Pair!G34),IF(Rules!$B$12=3,MAX(Pair!G34,Pair!G47),Pair!G47))))</f>
        <v>-2.3726756768804591E-3</v>
      </c>
      <c r="H60" s="1">
        <f>(IF(Rules!$B$12=5,MAX(Pair!H8,Pair!H21,Pair!H34,Pair!H47),IF(Rules!$B$12=4,MAX(Pair!H21,Pair!H47,Pair!H34),IF(Rules!$B$12=3,MAX(Pair!H34,Pair!H47),Pair!H47))))</f>
        <v>-0.23889488376829704</v>
      </c>
      <c r="I60" s="1">
        <f>(IF(Rules!$B$12=5,MAX(Pair!I8,Pair!I21,Pair!I34,Pair!I47),IF(Rules!$B$12=4,MAX(Pair!I21,Pair!I47,Pair!I34),IF(Rules!$B$12=3,MAX(Pair!I34,Pair!I47),Pair!I47))))</f>
        <v>-0.37618660780637042</v>
      </c>
      <c r="J60" s="1">
        <f>(IF(Rules!$B$12=5,MAX(Pair!J8,Pair!J21,Pair!J34,Pair!J47),IF(Rules!$B$12=4,MAX(Pair!J21,Pair!J47,Pair!J34),IF(Rules!$B$12=3,MAX(Pair!J34,Pair!J47),Pair!J47))))</f>
        <v>-0.5332301067159182</v>
      </c>
      <c r="K60" s="9">
        <f>(IF(Rules!$B$12=5,MAX(Pair!K8,Pair!K21,Pair!K34,Pair!K47),IF(Rules!$B$12=4,MAX(Pair!K21,Pair!K47,Pair!K34),IF(Rules!$B$12=3,MAX(Pair!K34,Pair!K47),Pair!K47))))</f>
        <v>-0.71548690516179581</v>
      </c>
    </row>
    <row r="61" spans="1:11" x14ac:dyDescent="0.3">
      <c r="A61" s="98">
        <v>6</v>
      </c>
      <c r="B61" s="93">
        <f>(IF(Rules!$B$12=5,MAX(Pair!B9,Pair!B22,Pair!B35,Pair!B48),IF(Rules!$B$12=4,MAX(Pair!B22,Pair!B48,Pair!B35),IF(Rules!$B$12=3,MAX(Pair!B35,Pair!B48),Pair!B48))))</f>
        <v>-0.83937380694202168</v>
      </c>
      <c r="C61" s="1">
        <f>(IF(Rules!$B$12=5,MAX(Pair!C9,Pair!C22,Pair!C35,Pair!C48),IF(Rules!$B$12=4,MAX(Pair!C22,Pair!C48,Pair!C35),IF(Rules!$B$12=3,MAX(Pair!C35,Pair!C48),Pair!C48))))</f>
        <v>-0.28151823492003991</v>
      </c>
      <c r="D61" s="1">
        <f>(IF(Rules!$B$12=5,MAX(Pair!D9,Pair!D22,Pair!D35,Pair!D48),IF(Rules!$B$12=4,MAX(Pair!D22,Pair!D48,Pair!D35),IF(Rules!$B$12=3,MAX(Pair!D35,Pair!D48),Pair!D48))))</f>
        <v>-0.21458215601721664</v>
      </c>
      <c r="E61" s="1">
        <f>(IF(Rules!$B$12=5,MAX(Pair!E9,Pair!E22,Pair!E35,Pair!E48),IF(Rules!$B$12=4,MAX(Pair!E22,Pair!E48,Pair!E35),IF(Rules!$B$12=3,MAX(Pair!E35,Pair!E48),Pair!E48))))</f>
        <v>-0.14583428385277467</v>
      </c>
      <c r="F61" s="1">
        <f>(IF(Rules!$B$12=5,MAX(Pair!F9,Pair!F22,Pair!F35,Pair!F48),IF(Rules!$B$12=4,MAX(Pair!F22,Pair!F48,Pair!F35),IF(Rules!$B$12=3,MAX(Pair!F35,Pair!F48),Pair!F48))))</f>
        <v>-6.9831946660204716E-2</v>
      </c>
      <c r="G61" s="1">
        <f>(IF(Rules!$B$12=5,MAX(Pair!G9,Pair!G22,Pair!G35,Pair!G48),IF(Rules!$B$12=4,MAX(Pair!G22,Pair!G48,Pair!G35),IF(Rules!$B$12=3,MAX(Pair!G35,Pair!G48),Pair!G48))))</f>
        <v>-2.6011671059748692E-2</v>
      </c>
      <c r="H61" s="1">
        <f>(IF(Rules!$B$12=5,MAX(Pair!H9,Pair!H22,Pair!H35,Pair!H48),IF(Rules!$B$12=4,MAX(Pair!H22,Pair!H48,Pair!H35),IF(Rules!$B$12=3,MAX(Pair!H35,Pair!H48),Pair!H48))))</f>
        <v>-0.30386541447339893</v>
      </c>
      <c r="I61" s="1">
        <f>(IF(Rules!$B$12=5,MAX(Pair!I9,Pair!I22,Pair!I35,Pair!I48),IF(Rules!$B$12=4,MAX(Pair!I22,Pair!I48,Pair!I35),IF(Rules!$B$12=3,MAX(Pair!I35,Pair!I48),Pair!I48))))</f>
        <v>-0.43448376264156952</v>
      </c>
      <c r="J61" s="1">
        <f>(IF(Rules!$B$12=5,MAX(Pair!J9,Pair!J22,Pair!J35,Pair!J48),IF(Rules!$B$12=4,MAX(Pair!J22,Pair!J48,Pair!J35),IF(Rules!$B$12=3,MAX(Pair!J35,Pair!J48),Pair!J48))))</f>
        <v>-0.58528140039545207</v>
      </c>
      <c r="K61" s="9">
        <f>(IF(Rules!$B$12=5,MAX(Pair!K9,Pair!K22,Pair!K35,Pair!K48),IF(Rules!$B$12=4,MAX(Pair!K22,Pair!K48,Pair!K35),IF(Rules!$B$12=3,MAX(Pair!K35,Pair!K48),Pair!K48))))</f>
        <v>-0.76101532458579091</v>
      </c>
    </row>
    <row r="62" spans="1:11" x14ac:dyDescent="0.3">
      <c r="A62" s="98">
        <v>7</v>
      </c>
      <c r="B62" s="93">
        <f>(IF(Rules!$B$12=5,MAX(Pair!B10,Pair!B23,Pair!B36,Pair!B49),IF(Rules!$B$12=4,MAX(Pair!B23,Pair!B49,Pair!B36),IF(Rules!$B$12=3,MAX(Pair!B36,Pair!B49),Pair!B49))))</f>
        <v>-0.79942076745138202</v>
      </c>
      <c r="C62" s="1">
        <f>(IF(Rules!$B$12=5,MAX(Pair!C10,Pair!C23,Pair!C36,Pair!C49),IF(Rules!$B$12=4,MAX(Pair!C23,Pair!C49,Pair!C36),IF(Rules!$B$12=3,MAX(Pair!C36,Pair!C49),Pair!C49))))</f>
        <v>-0.2183668557332327</v>
      </c>
      <c r="D62" s="1">
        <f>(IF(Rules!$B$12=5,MAX(Pair!D10,Pair!D23,Pair!D36,Pair!D49),IF(Rules!$B$12=4,MAX(Pair!D23,Pair!D49,Pair!D36),IF(Rules!$B$12=3,MAX(Pair!D36,Pair!D49),Pair!D49))))</f>
        <v>-0.15316596380892705</v>
      </c>
      <c r="E62" s="1">
        <f>(IF(Rules!$B$12=5,MAX(Pair!E10,Pair!E23,Pair!E36,Pair!E49),IF(Rules!$B$12=4,MAX(Pair!E23,Pair!E49,Pair!E36),IF(Rules!$B$12=3,MAX(Pair!E36,Pair!E49),Pair!E49))))</f>
        <v>-8.604358800868378E-2</v>
      </c>
      <c r="F62" s="1">
        <f>(IF(Rules!$B$12=5,MAX(Pair!F10,Pair!F23,Pair!F36,Pair!F49),IF(Rules!$B$12=4,MAX(Pair!F23,Pair!F49,Pair!F36),IF(Rules!$B$12=3,MAX(Pair!F36,Pair!F49),Pair!F49))))</f>
        <v>-1.4542721805882116E-2</v>
      </c>
      <c r="G62" s="1">
        <f>(IF(Rules!$B$12=5,MAX(Pair!G10,Pair!G23,Pair!G36,Pair!G49),IF(Rules!$B$12=4,MAX(Pair!G23,Pair!G49,Pair!G36),IF(Rules!$B$12=3,MAX(Pair!G36,Pair!G49),Pair!G49))))</f>
        <v>5.8370684707721637E-2</v>
      </c>
      <c r="H62" s="1">
        <f>(IF(Rules!$B$12=5,MAX(Pair!H10,Pair!H23,Pair!H36,Pair!H49),IF(Rules!$B$12=4,MAX(Pair!H23,Pair!H49,Pair!H36),IF(Rules!$B$12=3,MAX(Pair!H36,Pair!H49),Pair!H49))))</f>
        <v>-0.13761559916085558</v>
      </c>
      <c r="I62" s="1">
        <f>(IF(Rules!$B$12=5,MAX(Pair!I10,Pair!I23,Pair!I36,Pair!I49),IF(Rules!$B$12=4,MAX(Pair!I23,Pair!I49,Pair!I36),IF(Rules!$B$12=3,MAX(Pair!I36,Pair!I49),Pair!I49))))</f>
        <v>-0.42120953744869938</v>
      </c>
      <c r="J62" s="1">
        <f>(IF(Rules!$B$12=5,MAX(Pair!J10,Pair!J23,Pair!J36,Pair!J49),IF(Rules!$B$12=4,MAX(Pair!J23,Pair!J49,Pair!J36),IF(Rules!$B$12=3,MAX(Pair!J36,Pair!J49),Pair!J49))))</f>
        <v>-0.57073088097375346</v>
      </c>
      <c r="K62" s="9">
        <f>(IF(Rules!$B$12=5,MAX(Pair!K10,Pair!K23,Pair!K36,Pair!K49),IF(Rules!$B$12=4,MAX(Pair!K23,Pair!K49,Pair!K36),IF(Rules!$B$12=3,MAX(Pair!K36,Pair!K49),Pair!K49))))</f>
        <v>-0.73015579842789347</v>
      </c>
    </row>
    <row r="63" spans="1:11" x14ac:dyDescent="0.3">
      <c r="A63" s="98">
        <v>8</v>
      </c>
      <c r="B63" s="93">
        <f>(IF(Rules!$B$12=5,MAX(Pair!B11,Pair!B24,Pair!B37,Pair!B50),IF(Rules!$B$12=4,MAX(Pair!B24,Pair!B50,Pair!B37),IF(Rules!$B$12=3,MAX(Pair!B37,Pair!B50),Pair!B50))))</f>
        <v>-0.66068066918140156</v>
      </c>
      <c r="C63" s="1">
        <f>(IF(Rules!$B$12=5,MAX(Pair!C11,Pair!C24,Pair!C37,Pair!C50),IF(Rules!$B$12=4,MAX(Pair!C24,Pair!C50,Pair!C37),IF(Rules!$B$12=3,MAX(Pair!C37,Pair!C50),Pair!C50))))</f>
        <v>-4.3596376017611335E-2</v>
      </c>
      <c r="D63" s="1">
        <f>(IF(Rules!$B$12=5,MAX(Pair!D11,Pair!D24,Pair!D37,Pair!D50),IF(Rules!$B$12=4,MAX(Pair!D24,Pair!D50,Pair!D37),IF(Rules!$B$12=3,MAX(Pair!D37,Pair!D50),Pair!D50))))</f>
        <v>1.6010525061309511E-2</v>
      </c>
      <c r="E63" s="1">
        <f>(IF(Rules!$B$12=5,MAX(Pair!E11,Pair!E24,Pair!E37,Pair!E50),IF(Rules!$B$12=4,MAX(Pair!E24,Pair!E50,Pair!E37),IF(Rules!$B$12=3,MAX(Pair!E37,Pair!E50),Pair!E50))))</f>
        <v>7.7568946554417609E-2</v>
      </c>
      <c r="F63" s="1">
        <f>(IF(Rules!$B$12=5,MAX(Pair!F11,Pair!F24,Pair!F37,Pair!F50),IF(Rules!$B$12=4,MAX(Pair!F24,Pair!F50,Pair!F37),IF(Rules!$B$12=3,MAX(Pair!F37,Pair!F50),Pair!F50))))</f>
        <v>0.14160927196606737</v>
      </c>
      <c r="G63" s="1">
        <f>(IF(Rules!$B$12=5,MAX(Pair!G11,Pair!G24,Pair!G37,Pair!G50),IF(Rules!$B$12=4,MAX(Pair!G24,Pair!G50,Pair!G37),IF(Rules!$B$12=3,MAX(Pair!G37,Pair!G50),Pair!G50))))</f>
        <v>0.2299203001924463</v>
      </c>
      <c r="H63" s="1">
        <f>(IF(Rules!$B$12=5,MAX(Pair!H11,Pair!H24,Pair!H37,Pair!H50),IF(Rules!$B$12=4,MAX(Pair!H24,Pair!H50,Pair!H37),IF(Rules!$B$12=3,MAX(Pair!H37,Pair!H50),Pair!H50))))</f>
        <v>0.16441487872748572</v>
      </c>
      <c r="I63" s="1">
        <f>(IF(Rules!$B$12=5,MAX(Pair!I11,Pair!I24,Pair!I37,Pair!I50),IF(Rules!$B$12=4,MAX(Pair!I24,Pair!I50,Pair!I37),IF(Rules!$B$12=3,MAX(Pair!I37,Pair!I50),Pair!I50))))</f>
        <v>-0.11979655131731255</v>
      </c>
      <c r="J63" s="1">
        <f>(IF(Rules!$B$12=5,MAX(Pair!J11,Pair!J24,Pair!J37,Pair!J50),IF(Rules!$B$12=4,MAX(Pair!J24,Pair!J50,Pair!J37),IF(Rules!$B$12=3,MAX(Pair!J37,Pair!J50),Pair!J50))))</f>
        <v>-0.42037266399643536</v>
      </c>
      <c r="K63" s="9">
        <f>(IF(Rules!$B$12=5,MAX(Pair!K11,Pair!K24,Pair!K37,Pair!K50),IF(Rules!$B$12=4,MAX(Pair!K24,Pair!K50,Pair!K37),IF(Rules!$B$12=3,MAX(Pair!K37,Pair!K50),Pair!K50))))</f>
        <v>-0.60355477228062737</v>
      </c>
    </row>
    <row r="64" spans="1:11" x14ac:dyDescent="0.3">
      <c r="A64" s="98">
        <v>9</v>
      </c>
      <c r="B64" s="93">
        <f>(IF(Rules!$B$12=5,MAX(Pair!B12,Pair!B25,Pair!B38,Pair!B51),IF(Rules!$B$12=4,MAX(Pair!B25,Pair!B51,Pair!B38),IF(Rules!$B$12=3,MAX(Pair!B38,Pair!B51),Pair!B51))))</f>
        <v>-0.50384952354144152</v>
      </c>
      <c r="C64" s="1">
        <f>(IF(Rules!$B$12=5,MAX(Pair!C12,Pair!C25,Pair!C38,Pair!C51),IF(Rules!$B$12=4,MAX(Pair!C25,Pair!C51,Pair!C38),IF(Rules!$B$12=3,MAX(Pair!C38,Pair!C51),Pair!C51))))</f>
        <v>0.1488920751526811</v>
      </c>
      <c r="D64" s="1">
        <f>(IF(Rules!$B$12=5,MAX(Pair!D12,Pair!D25,Pair!D38,Pair!D51),IF(Rules!$B$12=4,MAX(Pair!D25,Pair!D51,Pair!D38),IF(Rules!$B$12=3,MAX(Pair!D38,Pair!D51),Pair!D51))))</f>
        <v>0.20252940347775372</v>
      </c>
      <c r="E64" s="1">
        <f>(IF(Rules!$B$12=5,MAX(Pair!E12,Pair!E25,Pair!E38,Pair!E51),IF(Rules!$B$12=4,MAX(Pair!E25,Pair!E51,Pair!E38),IF(Rules!$B$12=3,MAX(Pair!E38,Pair!E51),Pair!E51))))</f>
        <v>0.25796176239148355</v>
      </c>
      <c r="F64" s="1">
        <f>(IF(Rules!$B$12=5,MAX(Pair!F12,Pair!F25,Pair!F38,Pair!F51),IF(Rules!$B$12=4,MAX(Pair!F25,Pair!F51,Pair!F38),IF(Rules!$B$12=3,MAX(Pair!F38,Pair!F51),Pair!F51))))</f>
        <v>0.31606371253303445</v>
      </c>
      <c r="G64" s="1">
        <f>(IF(Rules!$B$12=5,MAX(Pair!G12,Pair!G25,Pair!G38,Pair!G51),IF(Rules!$B$12=4,MAX(Pair!G25,Pair!G51,Pair!G38),IF(Rules!$B$12=3,MAX(Pair!G38,Pair!G51),Pair!G51))))</f>
        <v>0.3920376785145574</v>
      </c>
      <c r="H64" s="1">
        <f>(IF(Rules!$B$12=5,MAX(Pair!H12,Pair!H25,Pair!H38,Pair!H51),IF(Rules!$B$12=4,MAX(Pair!H25,Pair!H51,Pair!H38),IF(Rules!$B$12=3,MAX(Pair!H38,Pair!H51),Pair!H51))))</f>
        <v>0.34373571987390533</v>
      </c>
      <c r="I64" s="1">
        <f>(IF(Rules!$B$12=5,MAX(Pair!I12,Pair!I25,Pair!I38,Pair!I51),IF(Rules!$B$12=4,MAX(Pair!I25,Pair!I51,Pair!I38),IF(Rules!$B$12=3,MAX(Pair!I38,Pair!I51),Pair!I51))))</f>
        <v>0.19675243487078509</v>
      </c>
      <c r="J64" s="1">
        <f>(IF(Rules!$B$12=5,MAX(Pair!J12,Pair!J25,Pair!J38,Pair!J51),IF(Rules!$B$12=4,MAX(Pair!J25,Pair!J51,Pair!J38),IF(Rules!$B$12=3,MAX(Pair!J38,Pair!J51),Pair!J51))))</f>
        <v>-0.10435610692530353</v>
      </c>
      <c r="K64" s="9">
        <f>(IF(Rules!$B$12=5,MAX(Pair!K12,Pair!K25,Pair!K38,Pair!K51),IF(Rules!$B$12=4,MAX(Pair!K25,Pair!K51,Pair!K38),IF(Rules!$B$12=3,MAX(Pair!K38,Pair!K51),Pair!K51))))</f>
        <v>-0.42686338071413132</v>
      </c>
    </row>
    <row r="65" spans="1:11" ht="16.2" thickBot="1" x14ac:dyDescent="0.35">
      <c r="A65" s="99">
        <v>10</v>
      </c>
      <c r="B65" s="94">
        <f>(IF(Rules!$B$12=5,MAX(Pair!B13,Pair!B26,Pair!B39,Pair!B52),IF(Rules!$B$12=4,MAX(Pair!B26,Pair!B52,Pair!B39),IF(Rules!$B$12=3,MAX(Pair!B39,Pair!B52),Pair!B52))))</f>
        <v>-0.29333578526071741</v>
      </c>
      <c r="C65" s="109">
        <f>(IF(Rules!$B$12=5,MAX(Pair!C13,Pair!C26,Pair!C39,Pair!C52),IF(Rules!$B$12=4,MAX(Pair!C26,Pair!C52,Pair!C39),IF(Rules!$B$12=3,MAX(Pair!C39,Pair!C52),Pair!C52))))</f>
        <v>0.36499998801808992</v>
      </c>
      <c r="D65" s="109">
        <f>(IF(Rules!$B$12=5,MAX(Pair!D13,Pair!D26,Pair!D39,Pair!D52),IF(Rules!$B$12=4,MAX(Pair!D26,Pair!D52,Pair!D39),IF(Rules!$B$12=3,MAX(Pair!D39,Pair!D52),Pair!D52))))</f>
        <v>0.41217595162788201</v>
      </c>
      <c r="E65" s="109">
        <f>(IF(Rules!$B$12=5,MAX(Pair!E13,Pair!E26,Pair!E39,Pair!E52),IF(Rules!$B$12=4,MAX(Pair!E26,Pair!E52,Pair!E39),IF(Rules!$B$12=3,MAX(Pair!E39,Pair!E52),Pair!E52))))</f>
        <v>0.46094024379435394</v>
      </c>
      <c r="F65" s="109">
        <f>(IF(Rules!$B$12=5,MAX(Pair!F13,Pair!F26,Pair!F39,Pair!F52),IF(Rules!$B$12=4,MAX(Pair!F26,Pair!F52,Pair!F39),IF(Rules!$B$12=3,MAX(Pair!F39,Pair!F52),Pair!F52))))</f>
        <v>0.51251710900326763</v>
      </c>
      <c r="G65" s="109">
        <f>(IF(Rules!$B$12=5,MAX(Pair!G13,Pair!G26,Pair!G39,Pair!G52),IF(Rules!$B$12=4,MAX(Pair!G26,Pair!G52,Pair!G39),IF(Rules!$B$12=3,MAX(Pair!G39,Pair!G52),Pair!G52))))</f>
        <v>0.57559016859776846</v>
      </c>
      <c r="H65" s="109">
        <f>(IF(Rules!$B$12=5,MAX(Pair!H13,Pair!H26,Pair!H39,Pair!H52),IF(Rules!$B$12=4,MAX(Pair!H26,Pair!H52,Pair!H39),IF(Rules!$B$12=3,MAX(Pair!H39,Pair!H52),Pair!H52))))</f>
        <v>0.51381748867217314</v>
      </c>
      <c r="I65" s="109">
        <f>(IF(Rules!$B$12=5,MAX(Pair!I13,Pair!I26,Pair!I39,Pair!I52),IF(Rules!$B$12=4,MAX(Pair!I26,Pair!I52,Pair!I39),IF(Rules!$B$12=3,MAX(Pair!I39,Pair!I52),Pair!I52))))</f>
        <v>0.39590741666395229</v>
      </c>
      <c r="J65" s="109">
        <f>(IF(Rules!$B$12=5,MAX(Pair!J13,Pair!J26,Pair!J39,Pair!J52),IF(Rules!$B$12=4,MAX(Pair!J26,Pair!J52,Pair!J39),IF(Rules!$B$12=3,MAX(Pair!J39,Pair!J52),Pair!J52))))</f>
        <v>0.23305918213856766</v>
      </c>
      <c r="K65" s="10">
        <f>(IF(Rules!$B$12=5,MAX(Pair!K13,Pair!K26,Pair!K39,Pair!K52),IF(Rules!$B$12=4,MAX(Pair!K26,Pair!K52,Pair!K39),IF(Rules!$B$12=3,MAX(Pair!K39,Pair!K52),Pair!K52))))</f>
        <v>-8.9980520767225902E-2</v>
      </c>
    </row>
    <row r="66" spans="1:11" ht="16.2" thickBot="1" x14ac:dyDescent="0.35"/>
    <row r="67" spans="1:11" ht="16.2" thickBot="1" x14ac:dyDescent="0.35">
      <c r="A67" s="527" t="s">
        <v>197</v>
      </c>
      <c r="B67" s="528"/>
      <c r="C67" s="528"/>
      <c r="D67" s="528"/>
      <c r="E67" s="528"/>
      <c r="F67" s="528"/>
      <c r="G67" s="528"/>
      <c r="H67" s="528"/>
      <c r="I67" s="528"/>
      <c r="J67" s="528"/>
      <c r="K67" s="529"/>
    </row>
    <row r="68" spans="1:11" ht="16.2" thickBot="1" x14ac:dyDescent="0.35">
      <c r="A68" s="298" t="s">
        <v>7</v>
      </c>
      <c r="B68" s="299">
        <v>1</v>
      </c>
      <c r="C68" s="300">
        <v>2</v>
      </c>
      <c r="D68" s="300">
        <v>3</v>
      </c>
      <c r="E68" s="300">
        <v>4</v>
      </c>
      <c r="F68" s="300">
        <v>5</v>
      </c>
      <c r="G68" s="300">
        <v>6</v>
      </c>
      <c r="H68" s="300">
        <v>7</v>
      </c>
      <c r="I68" s="300">
        <v>8</v>
      </c>
      <c r="J68" s="300">
        <v>9</v>
      </c>
      <c r="K68" s="301">
        <v>10</v>
      </c>
    </row>
    <row r="69" spans="1:11" x14ac:dyDescent="0.3">
      <c r="A69" s="302">
        <v>1</v>
      </c>
      <c r="B69" s="303">
        <f>MAX(B56,HSDR!B33)</f>
        <v>-0.11815715102876462</v>
      </c>
      <c r="C69" s="303">
        <f>MAX(C56,HSDR!C33)</f>
        <v>0.47064092333946905</v>
      </c>
      <c r="D69" s="303">
        <f>MAX(D56,HSDR!D33)</f>
        <v>0.51779525312221697</v>
      </c>
      <c r="E69" s="303">
        <f>MAX(E56,HSDR!E33)</f>
        <v>0.56604055041797596</v>
      </c>
      <c r="F69" s="303">
        <f>MAX(F56,HSDR!F33)</f>
        <v>0.6146990179090277</v>
      </c>
      <c r="G69" s="303">
        <f>MAX(G56,HSDR!G33)</f>
        <v>0.66738009490756944</v>
      </c>
      <c r="H69" s="303">
        <f>MAX(H56,HSDR!H33)</f>
        <v>0.46288894886429077</v>
      </c>
      <c r="I69" s="303">
        <f>MAX(I56,HSDR!I33)</f>
        <v>0.35069259087031507</v>
      </c>
      <c r="J69" s="303">
        <f>MAX(J56,HSDR!J33)</f>
        <v>0.2277834231524547</v>
      </c>
      <c r="K69" s="303">
        <f>MAX(K56,HSDR!K33)</f>
        <v>5.935764187064374E-2</v>
      </c>
    </row>
    <row r="70" spans="1:11" x14ac:dyDescent="0.3">
      <c r="A70" s="304">
        <v>2</v>
      </c>
      <c r="B70" s="305">
        <f>MAX(B57,HSDR!B3)</f>
        <v>-0.38538530661686632</v>
      </c>
      <c r="C70" s="305">
        <f>MAX(C57,HSDR!C3)</f>
        <v>-0.11491332761892138</v>
      </c>
      <c r="D70" s="305">
        <f>MAX(D57,HSDR!D3)</f>
        <v>-8.261331429974432E-2</v>
      </c>
      <c r="E70" s="305">
        <f>MAX(E57,HSDR!E3)</f>
        <v>-4.4200824271668826E-2</v>
      </c>
      <c r="F70" s="305">
        <f>MAX(F57,HSDR!F3)</f>
        <v>2.7460064569566803E-2</v>
      </c>
      <c r="G70" s="305">
        <f>MAX(G57,HSDR!G3)</f>
        <v>7.7766823892602366E-2</v>
      </c>
      <c r="H70" s="305">
        <f>MAX(H57,HSDR!H3)</f>
        <v>-5.4514042751724501E-2</v>
      </c>
      <c r="I70" s="305">
        <f>MAX(I57,HSDR!I3)</f>
        <v>-0.15933415266020512</v>
      </c>
      <c r="J70" s="305">
        <f>MAX(J57,HSDR!J3)</f>
        <v>-0.24066617915336552</v>
      </c>
      <c r="K70" s="305">
        <f>MAX(K57,HSDR!K3)</f>
        <v>-0.33509986436351102</v>
      </c>
    </row>
    <row r="71" spans="1:11" x14ac:dyDescent="0.3">
      <c r="A71" s="304">
        <v>3</v>
      </c>
      <c r="B71" s="305">
        <f>MAX(B58,HSDR!B5)</f>
        <v>-0.4196869034710109</v>
      </c>
      <c r="C71" s="305">
        <f>MAX(C58,HSDR!C5)</f>
        <v>-0.14075911746001996</v>
      </c>
      <c r="D71" s="305">
        <f>MAX(D58,HSDR!D5)</f>
        <v>-0.10729107800860832</v>
      </c>
      <c r="E71" s="305">
        <f>MAX(E58,HSDR!E5)</f>
        <v>-7.2522581417810733E-2</v>
      </c>
      <c r="F71" s="305">
        <f>MAX(F58,HSDR!F5)</f>
        <v>3.3991424279342097E-4</v>
      </c>
      <c r="G71" s="305">
        <f>MAX(G58,HSDR!G5)</f>
        <v>4.8942606413118622E-2</v>
      </c>
      <c r="H71" s="305">
        <f>MAX(H58,HSDR!H5)</f>
        <v>-0.11487517708071332</v>
      </c>
      <c r="I71" s="305">
        <f>MAX(I58,HSDR!I5)</f>
        <v>-0.21724188132078476</v>
      </c>
      <c r="J71" s="305">
        <f>MAX(J58,HSDR!J5)</f>
        <v>-0.29264070019772603</v>
      </c>
      <c r="K71" s="305">
        <f>MAX(K58,HSDR!K5)</f>
        <v>-0.38050766229289545</v>
      </c>
    </row>
    <row r="72" spans="1:11" x14ac:dyDescent="0.3">
      <c r="A72" s="304">
        <v>4</v>
      </c>
      <c r="B72" s="305">
        <f>MAX(B59,HSDR!B7)</f>
        <v>-0.33034033459070078</v>
      </c>
      <c r="C72" s="305">
        <f>MAX(C59,HSDR!C7)</f>
        <v>-2.1798188008805668E-2</v>
      </c>
      <c r="D72" s="305">
        <f>MAX(D59,HSDR!D7)</f>
        <v>8.0052625306547553E-3</v>
      </c>
      <c r="E72" s="305">
        <f>MAX(E59,HSDR!E7)</f>
        <v>3.8784473277208804E-2</v>
      </c>
      <c r="F72" s="305">
        <f>MAX(F59,HSDR!F7)</f>
        <v>7.0804635983033687E-2</v>
      </c>
      <c r="G72" s="305">
        <f>MAX(G59,HSDR!G7)</f>
        <v>0.11496015009622315</v>
      </c>
      <c r="H72" s="305">
        <f>MAX(H59,HSDR!H7)</f>
        <v>8.2207439363742862E-2</v>
      </c>
      <c r="I72" s="305">
        <f>MAX(I59,HSDR!I7)</f>
        <v>-5.9898275658656276E-2</v>
      </c>
      <c r="J72" s="305">
        <f>MAX(J59,HSDR!J7)</f>
        <v>-0.21018633199821768</v>
      </c>
      <c r="K72" s="305">
        <f>MAX(K59,HSDR!K7)</f>
        <v>-0.30177738614031369</v>
      </c>
    </row>
    <row r="73" spans="1:11" x14ac:dyDescent="0.3">
      <c r="A73" s="304">
        <v>5</v>
      </c>
      <c r="B73" s="305">
        <f>MAX(B60,HSDR!B9)</f>
        <v>-0.14666789263035868</v>
      </c>
      <c r="C73" s="305">
        <f>MAX(C60,HSDR!C9)</f>
        <v>0.35893941244229921</v>
      </c>
      <c r="D73" s="305">
        <f>MAX(D60,HSDR!D9)</f>
        <v>0.40932067017593943</v>
      </c>
      <c r="E73" s="305">
        <f>MAX(E60,HSDR!E9)</f>
        <v>0.46094024379435394</v>
      </c>
      <c r="F73" s="305">
        <f>MAX(F60,HSDR!F9)</f>
        <v>0.51251710900326763</v>
      </c>
      <c r="G73" s="305">
        <f>MAX(G60,HSDR!G9)</f>
        <v>0.57559016859776846</v>
      </c>
      <c r="H73" s="305">
        <f>MAX(H60,HSDR!H9)</f>
        <v>0.39241245528243768</v>
      </c>
      <c r="I73" s="305">
        <f>MAX(I60,HSDR!I9)</f>
        <v>0.28663571688628381</v>
      </c>
      <c r="J73" s="305">
        <f>MAX(J60,HSDR!J9)</f>
        <v>0.14432836838077101</v>
      </c>
      <c r="K73" s="305">
        <f>MAX(K60,HSDR!K9)</f>
        <v>-4.4990260383612951E-2</v>
      </c>
    </row>
    <row r="74" spans="1:11" x14ac:dyDescent="0.3">
      <c r="A74" s="304">
        <v>6</v>
      </c>
      <c r="B74" s="305">
        <f>MAX(B61,HSDR!B11)</f>
        <v>-0.4656605837768395</v>
      </c>
      <c r="C74" s="305">
        <f>MAX(C61,HSDR!C11)</f>
        <v>-0.25338998596663803</v>
      </c>
      <c r="D74" s="305">
        <f>MAX(D61,HSDR!D11)</f>
        <v>-0.21458215601721664</v>
      </c>
      <c r="E74" s="305">
        <f>MAX(E61,HSDR!E11)</f>
        <v>-0.14583428385277467</v>
      </c>
      <c r="F74" s="305">
        <f>MAX(F61,HSDR!F11)</f>
        <v>-6.9831946660204716E-2</v>
      </c>
      <c r="G74" s="305">
        <f>MAX(G61,HSDR!G11)</f>
        <v>-2.6011671059748692E-2</v>
      </c>
      <c r="H74" s="305">
        <f>MAX(H61,HSDR!H11)</f>
        <v>-0.21284771451731427</v>
      </c>
      <c r="I74" s="305">
        <f>MAX(I61,HSDR!I11)</f>
        <v>-0.2715748050242861</v>
      </c>
      <c r="J74" s="305">
        <f>MAX(J61,HSDR!J11)</f>
        <v>-0.34001328060893565</v>
      </c>
      <c r="K74" s="305">
        <f>MAX(K61,HSDR!K11)</f>
        <v>-0.42069618899826788</v>
      </c>
    </row>
    <row r="75" spans="1:11" x14ac:dyDescent="0.3">
      <c r="A75" s="304">
        <v>7</v>
      </c>
      <c r="B75" s="305">
        <f>MAX(B62,HSDR!B13)</f>
        <v>-0.53926856458309125</v>
      </c>
      <c r="C75" s="305">
        <f>MAX(C62,HSDR!C13)</f>
        <v>-0.2183668557332327</v>
      </c>
      <c r="D75" s="305">
        <f>MAX(D62,HSDR!D13)</f>
        <v>-0.15316596380892705</v>
      </c>
      <c r="E75" s="305">
        <f>MAX(E62,HSDR!E13)</f>
        <v>-8.604358800868378E-2</v>
      </c>
      <c r="F75" s="305">
        <f>MAX(F62,HSDR!F13)</f>
        <v>-1.4542721805882116E-2</v>
      </c>
      <c r="G75" s="305">
        <f>MAX(G62,HSDR!G13)</f>
        <v>5.8370684707721637E-2</v>
      </c>
      <c r="H75" s="305">
        <f>MAX(H62,HSDR!H13)</f>
        <v>-0.13761559916085558</v>
      </c>
      <c r="I75" s="305">
        <f>MAX(I62,HSDR!I13)</f>
        <v>-0.37191909208726714</v>
      </c>
      <c r="J75" s="305">
        <f>MAX(J62,HSDR!J13)</f>
        <v>-0.43092981848423534</v>
      </c>
      <c r="K75" s="305">
        <f>MAX(K62,HSDR!K13)</f>
        <v>-0.50049824459544534</v>
      </c>
    </row>
    <row r="76" spans="1:11" x14ac:dyDescent="0.3">
      <c r="A76" s="304">
        <v>8</v>
      </c>
      <c r="B76" s="305">
        <f>MAX(B63,HSDR!B15)</f>
        <v>-0.57578184676460165</v>
      </c>
      <c r="C76" s="305">
        <f>MAX(C63,HSDR!C15)</f>
        <v>-4.3596376017611335E-2</v>
      </c>
      <c r="D76" s="305">
        <f>MAX(D63,HSDR!D15)</f>
        <v>1.6010525061309511E-2</v>
      </c>
      <c r="E76" s="305">
        <f>MAX(E63,HSDR!E15)</f>
        <v>7.7568946554417609E-2</v>
      </c>
      <c r="F76" s="305">
        <f>MAX(F63,HSDR!F15)</f>
        <v>0.14160927196606737</v>
      </c>
      <c r="G76" s="305">
        <f>MAX(G63,HSDR!G15)</f>
        <v>0.2299203001924463</v>
      </c>
      <c r="H76" s="305">
        <f>MAX(H63,HSDR!H15)</f>
        <v>0.16441487872748572</v>
      </c>
      <c r="I76" s="305">
        <f>MAX(I63,HSDR!I15)</f>
        <v>-0.11979655131731255</v>
      </c>
      <c r="J76" s="305">
        <f>MAX(J63,HSDR!J15)</f>
        <v>-0.42037266399643536</v>
      </c>
      <c r="K76" s="305">
        <f>MAX(K63,HSDR!K15)</f>
        <v>-0.56930715988076663</v>
      </c>
    </row>
    <row r="77" spans="1:11" x14ac:dyDescent="0.3">
      <c r="A77" s="304">
        <v>9</v>
      </c>
      <c r="B77" s="305">
        <f>MAX(B64,HSDR!B17)</f>
        <v>-0.24150883119675959</v>
      </c>
      <c r="C77" s="305">
        <f>MAX(C64,HSDR!C17)</f>
        <v>0.1488920751526811</v>
      </c>
      <c r="D77" s="305">
        <f>MAX(D64,HSDR!D17)</f>
        <v>0.20252940347775372</v>
      </c>
      <c r="E77" s="305">
        <f>MAX(E64,HSDR!E17)</f>
        <v>0.25796176239148355</v>
      </c>
      <c r="F77" s="305">
        <f>MAX(F64,HSDR!F17)</f>
        <v>0.31606371253303445</v>
      </c>
      <c r="G77" s="305">
        <f>MAX(G64,HSDR!G17)</f>
        <v>0.3920376785145574</v>
      </c>
      <c r="H77" s="305">
        <f>MAX(H64,HSDR!H17)</f>
        <v>0.39955416733655175</v>
      </c>
      <c r="I77" s="305">
        <f>MAX(I64,HSDR!I17)</f>
        <v>0.19675243487078509</v>
      </c>
      <c r="J77" s="305">
        <f>MAX(J64,HSDR!J17)</f>
        <v>-0.10435610692530353</v>
      </c>
      <c r="K77" s="305">
        <f>MAX(K64,HSDR!K17)</f>
        <v>-0.24150883119675953</v>
      </c>
    </row>
    <row r="78" spans="1:11" ht="16.2" thickBot="1" x14ac:dyDescent="0.35">
      <c r="A78" s="306">
        <v>10</v>
      </c>
      <c r="B78" s="307">
        <f>MAX(B65,HSDR!B19)</f>
        <v>0.20418852289369643</v>
      </c>
      <c r="C78" s="307">
        <f>MAX(C65,HSDR!C19)</f>
        <v>0.63998657521683899</v>
      </c>
      <c r="D78" s="307">
        <f>MAX(D65,HSDR!D19)</f>
        <v>0.65027209425148147</v>
      </c>
      <c r="E78" s="307">
        <f>MAX(E65,HSDR!E19)</f>
        <v>0.66104996194807175</v>
      </c>
      <c r="F78" s="307">
        <f>MAX(F65,HSDR!F19)</f>
        <v>0.67035969063279999</v>
      </c>
      <c r="G78" s="307">
        <f>MAX(G65,HSDR!G19)</f>
        <v>0.70395857017134456</v>
      </c>
      <c r="H78" s="307">
        <f>MAX(H65,HSDR!H19)</f>
        <v>0.77322722653717502</v>
      </c>
      <c r="I78" s="307">
        <f>MAX(I65,HSDR!I19)</f>
        <v>0.79181515955189852</v>
      </c>
      <c r="J78" s="307">
        <f>MAX(J65,HSDR!J19)</f>
        <v>0.75835687080859615</v>
      </c>
      <c r="K78" s="307">
        <f>MAX(K65,HSDR!K19)</f>
        <v>0.43495775366292733</v>
      </c>
    </row>
    <row r="79" spans="1:11" ht="16.2" thickBot="1" x14ac:dyDescent="0.35"/>
    <row r="80" spans="1:11" ht="16.2" thickBot="1" x14ac:dyDescent="0.35">
      <c r="A80" s="292" t="s">
        <v>7</v>
      </c>
      <c r="B80" s="293">
        <v>1</v>
      </c>
      <c r="C80" s="294">
        <v>2</v>
      </c>
      <c r="D80" s="294">
        <v>3</v>
      </c>
      <c r="E80" s="294">
        <v>4</v>
      </c>
      <c r="F80" s="294">
        <v>5</v>
      </c>
      <c r="G80" s="294">
        <v>6</v>
      </c>
      <c r="H80" s="294">
        <v>7</v>
      </c>
      <c r="I80" s="294">
        <v>8</v>
      </c>
      <c r="J80" s="294">
        <v>9</v>
      </c>
      <c r="K80" s="295">
        <v>10</v>
      </c>
    </row>
    <row r="81" spans="1:11" x14ac:dyDescent="0.3">
      <c r="A81" s="96">
        <v>1</v>
      </c>
      <c r="B81" s="107">
        <f>IF(B69=B43,2,IF(B69=B30,3,IF(B69=B17,4,IF(B69=B4,5,HSDR!O33))))</f>
        <v>2</v>
      </c>
      <c r="C81" s="136">
        <f>IF(C69=C43,2,IF(C69=C30,3,IF(C69=C17,4,IF(C69=C4,5,HSDR!P33))))</f>
        <v>2</v>
      </c>
      <c r="D81" s="136">
        <f>IF(D69=D43,2,IF(D69=D30,3,IF(D69=D17,4,IF(D69=D4,5,HSDR!Q33))))</f>
        <v>2</v>
      </c>
      <c r="E81" s="136">
        <f>IF(E69=E43,2,IF(E69=E30,3,IF(E69=E17,4,IF(E69=E4,5,HSDR!R33))))</f>
        <v>2</v>
      </c>
      <c r="F81" s="136">
        <f>IF(F69=F43,2,IF(F69=F30,3,IF(F69=F17,4,IF(F69=F4,5,HSDR!S33))))</f>
        <v>2</v>
      </c>
      <c r="G81" s="136">
        <f>IF(G69=G43,2,IF(G69=G30,3,IF(G69=G17,4,IF(G69=G4,5,HSDR!T33))))</f>
        <v>2</v>
      </c>
      <c r="H81" s="136">
        <f>IF(H69=H43,2,IF(H69=H30,3,IF(H69=H17,4,IF(H69=H4,5,HSDR!U33))))</f>
        <v>2</v>
      </c>
      <c r="I81" s="136">
        <f>IF(I69=I43,2,IF(I69=I30,3,IF(I69=I17,4,IF(I69=I4,5,HSDR!V33))))</f>
        <v>2</v>
      </c>
      <c r="J81" s="136">
        <f>IF(J69=J43,2,IF(J69=J30,3,IF(J69=J17,4,IF(J69=J4,5,HSDR!W33))))</f>
        <v>2</v>
      </c>
      <c r="K81" s="155">
        <f>IF(K69=K43,2,IF(K69=K30,3,IF(K69=K17,4,IF(K69=K4,5,HSDR!X33))))</f>
        <v>2</v>
      </c>
    </row>
    <row r="82" spans="1:11" x14ac:dyDescent="0.3">
      <c r="A82" s="97">
        <v>2</v>
      </c>
      <c r="B82" s="28" t="str">
        <f>IF(B70=B44,2,IF(B70=B31,3,IF(B70=B18,4,IF(B70=B5,5,HSDR!O3))))</f>
        <v>H</v>
      </c>
      <c r="C82" s="22" t="str">
        <f>IF(C70=C44,2,IF(C70=C31,3,IF(C70=C18,4,IF(C70=C5,5,HSDR!P3))))</f>
        <v>H</v>
      </c>
      <c r="D82" s="22" t="str">
        <f>IF(D70=D44,2,IF(D70=D31,3,IF(D70=D18,4,IF(D70=D5,5,HSDR!Q3))))</f>
        <v>H</v>
      </c>
      <c r="E82" s="22">
        <f>IF(E70=E44,2,IF(E70=E31,3,IF(E70=E18,4,IF(E70=E5,5,HSDR!R3))))</f>
        <v>2</v>
      </c>
      <c r="F82" s="22">
        <f>IF(F70=F44,2,IF(F70=F31,3,IF(F70=F18,4,IF(F70=F5,5,HSDR!S3))))</f>
        <v>2</v>
      </c>
      <c r="G82" s="22">
        <f>IF(G70=G44,2,IF(G70=G31,3,IF(G70=G18,4,IF(G70=G5,5,HSDR!T3))))</f>
        <v>2</v>
      </c>
      <c r="H82" s="22">
        <f>IF(H70=H44,2,IF(H70=H31,3,IF(H70=H18,4,IF(H70=H5,5,HSDR!U3))))</f>
        <v>2</v>
      </c>
      <c r="I82" s="22" t="str">
        <f>IF(I70=I44,2,IF(I70=I31,3,IF(I70=I18,4,IF(I70=I5,5,HSDR!V3))))</f>
        <v>H</v>
      </c>
      <c r="J82" s="22" t="str">
        <f>IF(J70=J44,2,IF(J70=J31,3,IF(J70=J18,4,IF(J70=J5,5,HSDR!W3))))</f>
        <v>H</v>
      </c>
      <c r="K82" s="296" t="str">
        <f>IF(K70=K44,2,IF(K70=K31,3,IF(K70=K18,4,IF(K70=K5,5,HSDR!X3))))</f>
        <v>H</v>
      </c>
    </row>
    <row r="83" spans="1:11" x14ac:dyDescent="0.3">
      <c r="A83" s="97">
        <v>3</v>
      </c>
      <c r="B83" s="28" t="str">
        <f>IF(B71=B45,2,IF(B71=B32,3,IF(B71=B19,4,IF(B71=B6,5,HSDR!O5))))</f>
        <v>H</v>
      </c>
      <c r="C83" s="22" t="str">
        <f>IF(C71=C45,2,IF(C71=C32,3,IF(C71=C19,4,IF(C71=C6,5,HSDR!P5))))</f>
        <v>H</v>
      </c>
      <c r="D83" s="22" t="str">
        <f>IF(D71=D45,2,IF(D71=D32,3,IF(D71=D19,4,IF(D71=D6,5,HSDR!Q5))))</f>
        <v>H</v>
      </c>
      <c r="E83" s="22">
        <f>IF(E71=E45,2,IF(E71=E32,3,IF(E71=E19,4,IF(E71=E6,5,HSDR!R5))))</f>
        <v>2</v>
      </c>
      <c r="F83" s="22">
        <f>IF(F71=F45,2,IF(F71=F32,3,IF(F71=F19,4,IF(F71=F6,5,HSDR!S5))))</f>
        <v>2</v>
      </c>
      <c r="G83" s="22">
        <f>IF(G71=G45,2,IF(G71=G32,3,IF(G71=G19,4,IF(G71=G6,5,HSDR!T5))))</f>
        <v>2</v>
      </c>
      <c r="H83" s="22">
        <f>IF(H71=H45,2,IF(H71=H32,3,IF(H71=H19,4,IF(H71=H6,5,HSDR!U5))))</f>
        <v>2</v>
      </c>
      <c r="I83" s="22" t="str">
        <f>IF(I71=I45,2,IF(I71=I32,3,IF(I71=I19,4,IF(I71=I6,5,HSDR!V5))))</f>
        <v>H</v>
      </c>
      <c r="J83" s="22" t="str">
        <f>IF(J71=J45,2,IF(J71=J32,3,IF(J71=J19,4,IF(J71=J6,5,HSDR!W5))))</f>
        <v>H</v>
      </c>
      <c r="K83" s="296" t="str">
        <f>IF(K71=K45,2,IF(K71=K32,3,IF(K71=K19,4,IF(K71=K6,5,HSDR!X5))))</f>
        <v>H</v>
      </c>
    </row>
    <row r="84" spans="1:11" x14ac:dyDescent="0.3">
      <c r="A84" s="97">
        <v>4</v>
      </c>
      <c r="B84" s="28" t="str">
        <f>IF(B72=B46,2,IF(B72=B33,3,IF(B72=B20,4,IF(B72=B7,5,HSDR!O7))))</f>
        <v>H</v>
      </c>
      <c r="C84" s="22" t="str">
        <f>IF(C72=C46,2,IF(C72=C33,3,IF(C72=C20,4,IF(C72=C7,5,HSDR!P7))))</f>
        <v>H</v>
      </c>
      <c r="D84" s="22" t="str">
        <f>IF(D72=D46,2,IF(D72=D33,3,IF(D72=D20,4,IF(D72=D7,5,HSDR!Q7))))</f>
        <v>H</v>
      </c>
      <c r="E84" s="22" t="str">
        <f>IF(E72=E46,2,IF(E72=E33,3,IF(E72=E20,4,IF(E72=E7,5,HSDR!R7))))</f>
        <v>H</v>
      </c>
      <c r="F84" s="22" t="str">
        <f>IF(F72=F46,2,IF(F72=F33,3,IF(F72=F20,4,IF(F72=F7,5,HSDR!S7))))</f>
        <v>H</v>
      </c>
      <c r="G84" s="22" t="str">
        <f>IF(G72=G46,2,IF(G72=G33,3,IF(G72=G20,4,IF(G72=G7,5,HSDR!T7))))</f>
        <v>H</v>
      </c>
      <c r="H84" s="22" t="str">
        <f>IF(H72=H46,2,IF(H72=H33,3,IF(H72=H20,4,IF(H72=H7,5,HSDR!U7))))</f>
        <v>H</v>
      </c>
      <c r="I84" s="22" t="str">
        <f>IF(I72=I46,2,IF(I72=I33,3,IF(I72=I20,4,IF(I72=I7,5,HSDR!V7))))</f>
        <v>H</v>
      </c>
      <c r="J84" s="22" t="str">
        <f>IF(J72=J46,2,IF(J72=J33,3,IF(J72=J20,4,IF(J72=J7,5,HSDR!W7))))</f>
        <v>H</v>
      </c>
      <c r="K84" s="296" t="str">
        <f>IF(K72=K46,2,IF(K72=K33,3,IF(K72=K20,4,IF(K72=K7,5,HSDR!X7))))</f>
        <v>H</v>
      </c>
    </row>
    <row r="85" spans="1:11" x14ac:dyDescent="0.3">
      <c r="A85" s="97">
        <v>5</v>
      </c>
      <c r="B85" s="28" t="str">
        <f>IF(B73=B47,2,IF(B73=B34,3,IF(B73=B21,4,IF(B73=B8,5,HSDR!O9))))</f>
        <v>H</v>
      </c>
      <c r="C85" s="22" t="str">
        <f>IF(C73=C47,2,IF(C73=C34,3,IF(C73=C21,4,IF(C73=C8,5,HSDR!P9))))</f>
        <v>D</v>
      </c>
      <c r="D85" s="22" t="str">
        <f>IF(D73=D47,2,IF(D73=D34,3,IF(D73=D21,4,IF(D73=D8,5,HSDR!Q9))))</f>
        <v>D</v>
      </c>
      <c r="E85" s="22" t="str">
        <f>IF(E73=E47,2,IF(E73=E34,3,IF(E73=E21,4,IF(E73=E8,5,HSDR!R9))))</f>
        <v>D</v>
      </c>
      <c r="F85" s="22" t="str">
        <f>IF(F73=F47,2,IF(F73=F34,3,IF(F73=F21,4,IF(F73=F8,5,HSDR!S9))))</f>
        <v>D</v>
      </c>
      <c r="G85" s="22" t="str">
        <f>IF(G73=G47,2,IF(G73=G34,3,IF(G73=G21,4,IF(G73=G8,5,HSDR!T9))))</f>
        <v>D</v>
      </c>
      <c r="H85" s="22" t="str">
        <f>IF(H73=H47,2,IF(H73=H34,3,IF(H73=H21,4,IF(H73=H8,5,HSDR!U9))))</f>
        <v>D</v>
      </c>
      <c r="I85" s="22" t="str">
        <f>IF(I73=I47,2,IF(I73=I34,3,IF(I73=I21,4,IF(I73=I8,5,HSDR!V9))))</f>
        <v>D</v>
      </c>
      <c r="J85" s="22" t="str">
        <f>IF(J73=J47,2,IF(J73=J34,3,IF(J73=J21,4,IF(J73=J8,5,HSDR!W9))))</f>
        <v>D</v>
      </c>
      <c r="K85" s="296" t="str">
        <f>IF(K73=K47,2,IF(K73=K34,3,IF(K73=K21,4,IF(K73=K8,5,HSDR!X9))))</f>
        <v>H</v>
      </c>
    </row>
    <row r="86" spans="1:11" x14ac:dyDescent="0.3">
      <c r="A86" s="97">
        <v>6</v>
      </c>
      <c r="B86" s="28" t="str">
        <f>IF(B74=B48,2,IF(B74=B35,3,IF(B74=B22,4,IF(B74=B9,5,HSDR!O11))))</f>
        <v>H</v>
      </c>
      <c r="C86" s="22" t="str">
        <f>IF(C74=C48,2,IF(C74=C35,3,IF(C74=C22,4,IF(C74=C9,5,HSDR!P11))))</f>
        <v>H</v>
      </c>
      <c r="D86" s="22">
        <f>IF(D74=D48,2,IF(D74=D35,3,IF(D74=D22,4,IF(D74=D9,5,HSDR!Q11))))</f>
        <v>2</v>
      </c>
      <c r="E86" s="22">
        <f>IF(E74=E48,2,IF(E74=E35,3,IF(E74=E22,4,IF(E74=E9,5,HSDR!R11))))</f>
        <v>2</v>
      </c>
      <c r="F86" s="22">
        <f>IF(F74=F48,2,IF(F74=F35,3,IF(F74=F22,4,IF(F74=F9,5,HSDR!S11))))</f>
        <v>2</v>
      </c>
      <c r="G86" s="22">
        <f>IF(G74=G48,2,IF(G74=G35,3,IF(G74=G22,4,IF(G74=G9,5,HSDR!T11))))</f>
        <v>2</v>
      </c>
      <c r="H86" s="22" t="str">
        <f>IF(H74=H48,2,IF(H74=H35,3,IF(H74=H22,4,IF(H74=H9,5,HSDR!U11))))</f>
        <v>H</v>
      </c>
      <c r="I86" s="22" t="str">
        <f>IF(I74=I48,2,IF(I74=I35,3,IF(I74=I22,4,IF(I74=I9,5,HSDR!V11))))</f>
        <v>H</v>
      </c>
      <c r="J86" s="22" t="str">
        <f>IF(J74=J48,2,IF(J74=J35,3,IF(J74=J22,4,IF(J74=J9,5,HSDR!W11))))</f>
        <v>H</v>
      </c>
      <c r="K86" s="296" t="str">
        <f>IF(K74=K48,2,IF(K74=K35,3,IF(K74=K22,4,IF(K74=K9,5,HSDR!X11))))</f>
        <v>H</v>
      </c>
    </row>
    <row r="87" spans="1:11" x14ac:dyDescent="0.3">
      <c r="A87" s="97">
        <v>7</v>
      </c>
      <c r="B87" s="28" t="str">
        <f>IF(B75=B49,2,IF(B75=B36,3,IF(B75=B23,4,IF(B75=B10,5,HSDR!O13))))</f>
        <v>H</v>
      </c>
      <c r="C87" s="22">
        <f>IF(C75=C49,2,IF(C75=C36,3,IF(C75=C23,4,IF(C75=C10,5,HSDR!P13))))</f>
        <v>2</v>
      </c>
      <c r="D87" s="22">
        <f>IF(D75=D49,2,IF(D75=D36,3,IF(D75=D23,4,IF(D75=D10,5,HSDR!Q13))))</f>
        <v>2</v>
      </c>
      <c r="E87" s="22">
        <f>IF(E75=E49,2,IF(E75=E36,3,IF(E75=E23,4,IF(E75=E10,5,HSDR!R13))))</f>
        <v>2</v>
      </c>
      <c r="F87" s="22">
        <f>IF(F75=F49,2,IF(F75=F36,3,IF(F75=F23,4,IF(F75=F10,5,HSDR!S13))))</f>
        <v>2</v>
      </c>
      <c r="G87" s="22">
        <f>IF(G75=G49,2,IF(G75=G36,3,IF(G75=G23,4,IF(G75=G10,5,HSDR!T13))))</f>
        <v>2</v>
      </c>
      <c r="H87" s="22">
        <f>IF(H75=H49,2,IF(H75=H36,3,IF(H75=H23,4,IF(H75=H10,5,HSDR!U13))))</f>
        <v>2</v>
      </c>
      <c r="I87" s="22" t="str">
        <f>IF(I75=I49,2,IF(I75=I36,3,IF(I75=I23,4,IF(I75=I10,5,HSDR!V13))))</f>
        <v>H</v>
      </c>
      <c r="J87" s="22" t="str">
        <f>IF(J75=J49,2,IF(J75=J36,3,IF(J75=J23,4,IF(J75=J10,5,HSDR!W13))))</f>
        <v>H</v>
      </c>
      <c r="K87" s="296" t="str">
        <f>IF(K75=K49,2,IF(K75=K36,3,IF(K75=K23,4,IF(K75=K10,5,HSDR!X13))))</f>
        <v>H</v>
      </c>
    </row>
    <row r="88" spans="1:11" x14ac:dyDescent="0.3">
      <c r="A88" s="97">
        <v>8</v>
      </c>
      <c r="B88" s="28" t="str">
        <f>IF(B76=B50,2,IF(B76=B37,3,IF(B76=B24,4,IF(B76=B11,5,HSDR!O15))))</f>
        <v>S</v>
      </c>
      <c r="C88" s="22">
        <f>IF(C76=C50,2,IF(C76=C37,3,IF(C76=C24,4,IF(C76=C11,5,HSDR!P15))))</f>
        <v>2</v>
      </c>
      <c r="D88" s="22">
        <f>IF(D76=D50,2,IF(D76=D37,3,IF(D76=D24,4,IF(D76=D11,5,HSDR!Q15))))</f>
        <v>2</v>
      </c>
      <c r="E88" s="22">
        <f>IF(E76=E50,2,IF(E76=E37,3,IF(E76=E24,4,IF(E76=E11,5,HSDR!R15))))</f>
        <v>2</v>
      </c>
      <c r="F88" s="22">
        <f>IF(F76=F50,2,IF(F76=F37,3,IF(F76=F24,4,IF(F76=F11,5,HSDR!S15))))</f>
        <v>2</v>
      </c>
      <c r="G88" s="22">
        <f>IF(G76=G50,2,IF(G76=G37,3,IF(G76=G24,4,IF(G76=G11,5,HSDR!T15))))</f>
        <v>2</v>
      </c>
      <c r="H88" s="22">
        <f>IF(H76=H50,2,IF(H76=H37,3,IF(H76=H24,4,IF(H76=H11,5,HSDR!U15))))</f>
        <v>2</v>
      </c>
      <c r="I88" s="22">
        <f>IF(I76=I50,2,IF(I76=I37,3,IF(I76=I24,4,IF(I76=I11,5,HSDR!V15))))</f>
        <v>2</v>
      </c>
      <c r="J88" s="22">
        <f>IF(J76=J50,2,IF(J76=J37,3,IF(J76=J24,4,IF(J76=J11,5,HSDR!W15))))</f>
        <v>2</v>
      </c>
      <c r="K88" s="296" t="str">
        <f>IF(K76=K50,2,IF(K76=K37,3,IF(K76=K24,4,IF(K76=K11,5,HSDR!X15))))</f>
        <v>H</v>
      </c>
    </row>
    <row r="89" spans="1:11" x14ac:dyDescent="0.3">
      <c r="A89" s="97">
        <v>9</v>
      </c>
      <c r="B89" s="28" t="str">
        <f>IF(B77=B51,2,IF(B77=B38,3,IF(B77=B25,4,IF(B77=B12,5,HSDR!O17))))</f>
        <v>S</v>
      </c>
      <c r="C89" s="22">
        <f>IF(C77=C51,2,IF(C77=C38,3,IF(C77=C25,4,IF(C77=C12,5,HSDR!P17))))</f>
        <v>2</v>
      </c>
      <c r="D89" s="22">
        <f>IF(D77=D51,2,IF(D77=D38,3,IF(D77=D25,4,IF(D77=D12,5,HSDR!Q17))))</f>
        <v>2</v>
      </c>
      <c r="E89" s="22">
        <f>IF(E77=E51,2,IF(E77=E38,3,IF(E77=E25,4,IF(E77=E12,5,HSDR!R17))))</f>
        <v>2</v>
      </c>
      <c r="F89" s="22">
        <f>IF(F77=F51,2,IF(F77=F38,3,IF(F77=F25,4,IF(F77=F12,5,HSDR!S17))))</f>
        <v>2</v>
      </c>
      <c r="G89" s="22">
        <f>IF(G77=G51,2,IF(G77=G38,3,IF(G77=G25,4,IF(G77=G12,5,HSDR!T17))))</f>
        <v>2</v>
      </c>
      <c r="H89" s="22" t="str">
        <f>IF(H77=H51,2,IF(H77=H38,3,IF(H77=H25,4,IF(H77=H12,5,HSDR!U17))))</f>
        <v>S</v>
      </c>
      <c r="I89" s="22">
        <f>IF(I77=I51,2,IF(I77=I38,3,IF(I77=I25,4,IF(I77=I12,5,HSDR!V17))))</f>
        <v>2</v>
      </c>
      <c r="J89" s="22">
        <f>IF(J77=J51,2,IF(J77=J38,3,IF(J77=J25,4,IF(J77=J12,5,HSDR!W17))))</f>
        <v>2</v>
      </c>
      <c r="K89" s="296" t="str">
        <f>IF(K77=K51,2,IF(K77=K38,3,IF(K77=K25,4,IF(K77=K12,5,HSDR!X17))))</f>
        <v>S</v>
      </c>
    </row>
    <row r="90" spans="1:11" ht="16.2" thickBot="1" x14ac:dyDescent="0.35">
      <c r="A90" s="129">
        <v>10</v>
      </c>
      <c r="B90" s="105" t="str">
        <f>IF(B78=B52,2,IF(B78=B39,3,IF(B78=B26,4,IF(B78=B13,5,HSDR!O19))))</f>
        <v>S</v>
      </c>
      <c r="C90" s="127" t="str">
        <f>IF(C78=C52,2,IF(C78=C39,3,IF(C78=C26,4,IF(C78=C13,5,HSDR!P19))))</f>
        <v>S</v>
      </c>
      <c r="D90" s="127" t="str">
        <f>IF(D78=D52,2,IF(D78=D39,3,IF(D78=D26,4,IF(D78=D13,5,HSDR!Q19))))</f>
        <v>S</v>
      </c>
      <c r="E90" s="127" t="str">
        <f>IF(E78=E52,2,IF(E78=E39,3,IF(E78=E26,4,IF(E78=E13,5,HSDR!R19))))</f>
        <v>S</v>
      </c>
      <c r="F90" s="127" t="str">
        <f>IF(F78=F52,2,IF(F78=F39,3,IF(F78=F26,4,IF(F78=F13,5,HSDR!S19))))</f>
        <v>S</v>
      </c>
      <c r="G90" s="127" t="str">
        <f>IF(G78=G52,2,IF(G78=G39,3,IF(G78=G26,4,IF(G78=G13,5,HSDR!T19))))</f>
        <v>S</v>
      </c>
      <c r="H90" s="127" t="str">
        <f>IF(H78=H52,2,IF(H78=H39,3,IF(H78=H26,4,IF(H78=H13,5,HSDR!U19))))</f>
        <v>S</v>
      </c>
      <c r="I90" s="127" t="str">
        <f>IF(I78=I52,2,IF(I78=I39,3,IF(I78=I26,4,IF(I78=I13,5,HSDR!V19))))</f>
        <v>S</v>
      </c>
      <c r="J90" s="127" t="str">
        <f>IF(J78=J52,2,IF(J78=J39,3,IF(J78=J26,4,IF(J78=J13,5,HSDR!W19))))</f>
        <v>S</v>
      </c>
      <c r="K90" s="297" t="str">
        <f>IF(K78=K52,2,IF(K78=K39,3,IF(K78=K26,4,IF(K78=K13,5,HSDR!X19))))</f>
        <v>S</v>
      </c>
    </row>
    <row r="91" spans="1:11" ht="16.2" thickBot="1" x14ac:dyDescent="0.35"/>
    <row r="92" spans="1:11" ht="16.2" thickBot="1" x14ac:dyDescent="0.35">
      <c r="A92" s="525" t="s">
        <v>127</v>
      </c>
      <c r="B92" s="485"/>
      <c r="C92" s="485"/>
      <c r="D92" s="485"/>
      <c r="E92" s="485"/>
      <c r="F92" s="485"/>
      <c r="G92" s="485"/>
      <c r="H92" s="485"/>
      <c r="I92" s="485"/>
      <c r="J92" s="485"/>
      <c r="K92" s="526"/>
    </row>
    <row r="93" spans="1:11" ht="16.2" thickBot="1" x14ac:dyDescent="0.35">
      <c r="A93" s="138" t="s">
        <v>7</v>
      </c>
      <c r="B93" s="115">
        <v>1</v>
      </c>
      <c r="C93" s="116">
        <v>2</v>
      </c>
      <c r="D93" s="116">
        <v>3</v>
      </c>
      <c r="E93" s="116">
        <v>4</v>
      </c>
      <c r="F93" s="116">
        <v>5</v>
      </c>
      <c r="G93" s="116">
        <v>6</v>
      </c>
      <c r="H93" s="116">
        <v>7</v>
      </c>
      <c r="I93" s="116">
        <v>8</v>
      </c>
      <c r="J93" s="116">
        <v>9</v>
      </c>
      <c r="K93" s="104">
        <v>10</v>
      </c>
    </row>
    <row r="94" spans="1:11" ht="16.05" customHeight="1" x14ac:dyDescent="0.3">
      <c r="A94" s="100" t="s">
        <v>22</v>
      </c>
      <c r="B94" s="344">
        <f>IF(B69=HSDR!B33,HSDR!B85,
IF(Rules!$B$13=Rules!$E$13,
SUM(Stand!B85*Inittialize!$F$3,Stand!B86*Inittialize!$F$4,Stand!B87*Inittialize!$F$5,Stand!B88*Inittialize!$F$6,Stand!B89*Inittialize!$F$7,Stand!B90*Inittialize!$F$8,Stand!B91*Inittialize!$F$9,Stand!B92*Inittialize!$F$10,Stand!B93*Inittialize!$F$11,Stand!B94*Inittialize!$F$12),
IF(Rules!$B$10=Rules!$D$10,SUM(HSD!B85*Inittialize!$F$3,HSD!B86*Inittialize!$F$4,HSD!B87*Inittialize!$F$5,HSD!B88*Inittialize!$F$6,HSD!B89*Inittialize!$F$7,HSD!B90*Inittialize!$F$8,HSD!B91*Inittialize!$F$9,HSD!B92*Inittialize!$F$10,HSD!B93*Inittialize!$F$11,HSD!B94*Inittialize!$F$12),
SUM(HS!B85*Inittialize!$F$3,HS!B86*Inittialize!$F$4,HS!B87*Inittialize!$F$5,HS!B88*Inittialize!$F$6,HS!B89*Inittialize!$F$7,HS!B90*Inittialize!$F$8,HS!B91*Inittialize!$F$9,HS!B92*Inittialize!$F$10,HS!B93*Inittialize!$F$11,HS!B94*Inittialize!$F$12))
)*IF(B69=B43,2,IF(B69=B30,3,IF(B69=B17,4,IF(B69=B4,5)))
))</f>
        <v>0.80134668361963057</v>
      </c>
      <c r="C94" s="108">
        <f>IF(C69=HSDR!C33,HSDR!C85,
(IF(Rules!$B$13=Rules!$E$13,
SUM(Stand!C85*Inittialize!$F$3,Stand!C86*Inittialize!$F$4,Stand!C87*Inittialize!$F$5,Stand!C88*Inittialize!$F$6,Stand!C89*Inittialize!$F$7,Stand!C90*Inittialize!$F$8,Stand!C91*Inittialize!$F$9,Stand!C92*Inittialize!$F$10,Stand!C93*Inittialize!$F$11,Stand!C94*Inittialize!$F$12),
IF(Rules!$B$10=Rules!$D$10,SUM(HSD!C85*Inittialize!$F$3,HSD!C86*Inittialize!$F$4,HSD!C87*Inittialize!$F$5,HSD!C88*Inittialize!$F$6,HSD!C89*Inittialize!$F$7,HSD!C90*Inittialize!$F$8,HSD!C91*Inittialize!$F$9,HSD!C92*Inittialize!$F$10,HSD!C93*Inittialize!$F$11,HSD!C94*Inittialize!$F$12),
SUM(HS!C85*Inittialize!$F$3,HS!C86*Inittialize!$F$4,HS!C87*Inittialize!$F$5,HS!C88*Inittialize!$F$6,HS!C89*Inittialize!$F$7,HS!C90*Inittialize!$F$8,HS!C91*Inittialize!$F$9,HS!C92*Inittialize!$F$10,HS!C93*Inittialize!$F$11,HS!C94*Inittialize!$F$12))
)*IF(C69=C43,2,IF(C69=C30,3,IF(C69=C17,4,IF(C69=C4,5))))
))</f>
        <v>1.1583687449680025</v>
      </c>
      <c r="D94" s="108">
        <f>IF(D69=HSDR!D33,HSDR!D85,
(IF(Rules!$B$13=Rules!$E$13,
SUM(Stand!D85*Inittialize!$F$3,Stand!D86*Inittialize!$F$4,Stand!D87*Inittialize!$F$5,Stand!D88*Inittialize!$F$6,Stand!D89*Inittialize!$F$7,Stand!D90*Inittialize!$F$8,Stand!D91*Inittialize!$F$9,Stand!D92*Inittialize!$F$10,Stand!D93*Inittialize!$F$11,Stand!D94*Inittialize!$F$12),
IF(Rules!$B$10=Rules!$D$10,SUM(HSD!D85*Inittialize!$F$3,HSD!D86*Inittialize!$F$4,HSD!D87*Inittialize!$F$5,HSD!D88*Inittialize!$F$6,HSD!D89*Inittialize!$F$7,HSD!D90*Inittialize!$F$8,HSD!D91*Inittialize!$F$9,HSD!D92*Inittialize!$F$10,HSD!D93*Inittialize!$F$11,HSD!D94*Inittialize!$F$12),
SUM(HS!D85*Inittialize!$F$3,HS!D86*Inittialize!$F$4,HS!D87*Inittialize!$F$5,HS!D88*Inittialize!$F$6,HS!D89*Inittialize!$F$7,HS!D90*Inittialize!$F$8,HS!D91*Inittialize!$F$9,HS!D92*Inittialize!$F$10,HS!D93*Inittialize!$F$11,HS!D94*Inittialize!$F$12))
)*IF(D69=D43,2,IF(D69=D30,3,IF(D69=D17,4,IF(D69=D4,5))))
))</f>
        <v>1.1842650078909081</v>
      </c>
      <c r="E94" s="108">
        <f>IF(E69=HSDR!E33,HSDR!E85,
(IF(Rules!$B$13=Rules!$E$13,
SUM(Stand!E85*Inittialize!$F$3,Stand!E86*Inittialize!$F$4,Stand!E87*Inittialize!$F$5,Stand!E88*Inittialize!$F$6,Stand!E89*Inittialize!$F$7,Stand!E90*Inittialize!$F$8,Stand!E91*Inittialize!$F$9,Stand!E92*Inittialize!$F$10,Stand!E93*Inittialize!$F$11,Stand!E94*Inittialize!$F$12),
IF(Rules!$B$10=Rules!$D$10,SUM(HSD!E85*Inittialize!$F$3,HSD!E86*Inittialize!$F$4,HSD!E87*Inittialize!$F$5,HSD!E88*Inittialize!$F$6,HSD!E89*Inittialize!$F$7,HSD!E90*Inittialize!$F$8,HSD!E91*Inittialize!$F$9,HSD!E92*Inittialize!$F$10,HSD!E93*Inittialize!$F$11,HSD!E94*Inittialize!$F$12),
SUM(HS!E85*Inittialize!$F$3,HS!E86*Inittialize!$F$4,HS!E87*Inittialize!$F$5,HS!E88*Inittialize!$F$6,HS!E89*Inittialize!$F$7,HS!E90*Inittialize!$F$8,HS!E91*Inittialize!$F$9,HS!E92*Inittialize!$F$10,HS!E93*Inittialize!$F$11,HS!E94*Inittialize!$F$12))
)*IF(E69=E43,2,IF(E69=E30,3,IF(E69=E17,4,IF(E69=E4,5))))
))</f>
        <v>1.210771838624396</v>
      </c>
      <c r="F94" s="108">
        <f>IF(F69=HSDR!F33,HSDR!F85,
(IF(Rules!$B$13=Rules!$E$13,
SUM(Stand!F85*Inittialize!$F$3,Stand!F86*Inittialize!$F$4,Stand!F87*Inittialize!$F$5,Stand!F88*Inittialize!$F$6,Stand!F89*Inittialize!$F$7,Stand!F90*Inittialize!$F$8,Stand!F91*Inittialize!$F$9,Stand!F92*Inittialize!$F$10,Stand!F93*Inittialize!$F$11,Stand!F94*Inittialize!$F$12),
IF(Rules!$B$10=Rules!$D$10,SUM(HSD!F85*Inittialize!$F$3,HSD!F86*Inittialize!$F$4,HSD!F87*Inittialize!$F$5,HSD!F88*Inittialize!$F$6,HSD!F89*Inittialize!$F$7,HSD!F90*Inittialize!$F$8,HSD!F91*Inittialize!$F$9,HSD!F92*Inittialize!$F$10,HSD!F93*Inittialize!$F$11,HSD!F94*Inittialize!$F$12),
SUM(HS!F85*Inittialize!$F$3,HS!F86*Inittialize!$F$4,HS!F87*Inittialize!$F$5,HS!F88*Inittialize!$F$6,HS!F89*Inittialize!$F$7,HS!F90*Inittialize!$F$8,HS!F91*Inittialize!$F$9,HS!F92*Inittialize!$F$10,HS!F93*Inittialize!$F$11,HS!F94*Inittialize!$F$12))
)*IF(F69=F43,2,IF(F69=F30,3,IF(F69=F17,4,IF(F69=F4,5))))
))</f>
        <v>1.237477597367445</v>
      </c>
      <c r="G94" s="108">
        <f>IF(G69=HSDR!G33,HSDR!G85,
(IF(Rules!$B$13=Rules!$E$13,
SUM(Stand!G85*Inittialize!$F$3,Stand!G86*Inittialize!$F$4,Stand!G87*Inittialize!$F$5,Stand!G88*Inittialize!$F$6,Stand!G89*Inittialize!$F$7,Stand!G90*Inittialize!$F$8,Stand!G91*Inittialize!$F$9,Stand!G92*Inittialize!$F$10,Stand!G93*Inittialize!$F$11,Stand!G94*Inittialize!$F$12),
IF(Rules!$B$10=Rules!$D$10,SUM(HSD!G85*Inittialize!$F$3,HSD!G86*Inittialize!$F$4,HSD!G87*Inittialize!$F$5,HSD!G88*Inittialize!$F$6,HSD!G89*Inittialize!$F$7,HSD!G90*Inittialize!$F$8,HSD!G91*Inittialize!$F$9,HSD!G92*Inittialize!$F$10,HSD!G93*Inittialize!$F$11,HSD!G94*Inittialize!$F$12),
SUM(HS!G85*Inittialize!$F$3,HS!G86*Inittialize!$F$4,HS!G87*Inittialize!$F$5,HS!G88*Inittialize!$F$6,HS!G89*Inittialize!$F$7,HS!G90*Inittialize!$F$8,HS!G91*Inittialize!$F$9,HS!G92*Inittialize!$F$10,HS!G93*Inittialize!$F$11,HS!G94*Inittialize!$F$12))
)*IF(G69=G43,2,IF(G69=G30,3,IF(G69=G17,4,IF(G69=G4,5))))
))</f>
        <v>1.2668947185009185</v>
      </c>
      <c r="H94" s="108">
        <f>IF(H69=HSDR!H33,HSDR!H85,
(IF(Rules!$B$13=Rules!$E$13,
SUM(Stand!H85*Inittialize!$F$3,Stand!H86*Inittialize!$F$4,Stand!H87*Inittialize!$F$5,Stand!H88*Inittialize!$F$6,Stand!H89*Inittialize!$F$7,Stand!H90*Inittialize!$F$8,Stand!H91*Inittialize!$F$9,Stand!H92*Inittialize!$F$10,Stand!H93*Inittialize!$F$11,Stand!H94*Inittialize!$F$12),
IF(Rules!$B$10=Rules!$D$10,SUM(HSD!H85*Inittialize!$F$3,HSD!H86*Inittialize!$F$4,HSD!H87*Inittialize!$F$5,HSD!H88*Inittialize!$F$6,HSD!H89*Inittialize!$F$7,HSD!H90*Inittialize!$F$8,HSD!H91*Inittialize!$F$9,HSD!H92*Inittialize!$F$10,HSD!H93*Inittialize!$F$11,HSD!H94*Inittialize!$F$12),
SUM(HS!H85*Inittialize!$F$3,HS!H86*Inittialize!$F$4,HS!H87*Inittialize!$F$5,HS!H88*Inittialize!$F$6,HS!H89*Inittialize!$F$7,HS!H90*Inittialize!$F$8,HS!H91*Inittialize!$F$9,HS!H92*Inittialize!$F$10,HS!H93*Inittialize!$F$11,HS!H94*Inittialize!$F$12))
)*IF(H69=H43,2,IF(H69=H30,3,IF(H69=H17,4,IF(H69=H4,5))))
))</f>
        <v>1.1576053433748457</v>
      </c>
      <c r="I94" s="108">
        <f>IF(I69=HSDR!I33,HSDR!I85,
(IF(Rules!$B$13=Rules!$E$13,
SUM(Stand!I85*Inittialize!$F$3,Stand!I86*Inittialize!$F$4,Stand!I87*Inittialize!$F$5,Stand!I88*Inittialize!$F$6,Stand!I89*Inittialize!$F$7,Stand!I90*Inittialize!$F$8,Stand!I91*Inittialize!$F$9,Stand!I92*Inittialize!$F$10,Stand!I93*Inittialize!$F$11,Stand!I94*Inittialize!$F$12),
IF(Rules!$B$10=Rules!$D$10,SUM(HSD!I85*Inittialize!$F$3,HSD!I86*Inittialize!$F$4,HSD!I87*Inittialize!$F$5,HSD!I88*Inittialize!$F$6,HSD!I89*Inittialize!$F$7,HSD!I90*Inittialize!$F$8,HSD!I91*Inittialize!$F$9,HSD!I92*Inittialize!$F$10,HSD!I93*Inittialize!$F$11,HSD!I94*Inittialize!$F$12),
SUM(HS!I85*Inittialize!$F$3,HS!I86*Inittialize!$F$4,HS!I87*Inittialize!$F$5,HS!I88*Inittialize!$F$6,HS!I89*Inittialize!$F$7,HS!I90*Inittialize!$F$8,HS!I91*Inittialize!$F$9,HS!I92*Inittialize!$F$10,HS!I93*Inittialize!$F$11,HS!I94*Inittialize!$F$12))
)*IF(I69=I43,2,IF(I69=I30,3,IF(I69=I17,4,IF(I69=I4,5))))
))</f>
        <v>1.1012352494200108</v>
      </c>
      <c r="J94" s="108">
        <f>IF(J69=HSDR!J33,HSDR!J85,
(IF(Rules!$B$13=Rules!$E$13,
SUM(Stand!J85*Inittialize!$F$3,Stand!J86*Inittialize!$F$4,Stand!J87*Inittialize!$F$5,Stand!J88*Inittialize!$F$6,Stand!J89*Inittialize!$F$7,Stand!J90*Inittialize!$F$8,Stand!J91*Inittialize!$F$9,Stand!J92*Inittialize!$F$10,Stand!J93*Inittialize!$F$11,Stand!J94*Inittialize!$F$12),
IF(Rules!$B$10=Rules!$D$10,SUM(HSD!J85*Inittialize!$F$3,HSD!J86*Inittialize!$F$4,HSD!J87*Inittialize!$F$5,HSD!J88*Inittialize!$F$6,HSD!J89*Inittialize!$F$7,HSD!J90*Inittialize!$F$8,HSD!J91*Inittialize!$F$9,HSD!J92*Inittialize!$F$10,HSD!J93*Inittialize!$F$11,HSD!J94*Inittialize!$F$12),
SUM(HS!J85*Inittialize!$F$3,HS!J86*Inittialize!$F$4,HS!J87*Inittialize!$F$5,HS!J88*Inittialize!$F$6,HS!J89*Inittialize!$F$7,HS!J90*Inittialize!$F$8,HS!J91*Inittialize!$F$9,HS!J92*Inittialize!$F$10,HS!J93*Inittialize!$F$11,HS!J94*Inittialize!$F$12))
)*IF(J69=J43,2,IF(J69=J30,3,IF(J69=J17,4,IF(J69=J4,5))))
))</f>
        <v>1.0405035291051643</v>
      </c>
      <c r="K94" s="57">
        <f>IF(K69=HSDR!K33,HSDR!K85,
(IF(Rules!$B$13=Rules!$E$13,
SUM(Stand!K85*Inittialize!$F$3,Stand!K86*Inittialize!$F$4,Stand!K87*Inittialize!$F$5,Stand!K88*Inittialize!$F$6,Stand!K89*Inittialize!$F$7,Stand!K90*Inittialize!$F$8,Stand!K91*Inittialize!$F$9,Stand!K92*Inittialize!$F$10,Stand!K93*Inittialize!$F$11,Stand!K94*Inittialize!$F$12),
IF(Rules!$B$10=Rules!$D$10,SUM(HSD!K85*Inittialize!$F$3,HSD!K86*Inittialize!$F$4,HSD!K87*Inittialize!$F$5,HSD!K88*Inittialize!$F$6,HSD!K89*Inittialize!$F$7,HSD!K90*Inittialize!$F$8,HSD!K91*Inittialize!$F$9,HSD!K92*Inittialize!$F$10,HSD!K93*Inittialize!$F$11,HSD!K94*Inittialize!$F$12),
SUM(HS!K85*Inittialize!$F$3,HS!K86*Inittialize!$F$4,HS!K87*Inittialize!$F$5,HS!K88*Inittialize!$F$6,HS!K89*Inittialize!$F$7,HS!K90*Inittialize!$F$8,HS!K91*Inittialize!$F$9,HS!K92*Inittialize!$F$10,HS!K93*Inittialize!$F$11,HS!K94*Inittialize!$F$12))
)*IF(K69=K43,2,IF(K69=K30,3,IF(K69=K17,4,IF(K69=K4,5))))
))</f>
        <v>0.94335851793915726</v>
      </c>
    </row>
    <row r="95" spans="1:11" x14ac:dyDescent="0.3">
      <c r="A95" s="98">
        <v>2</v>
      </c>
      <c r="B95" s="93">
        <f>IF(B70=HSDR!B3,HSDR!B55,
IF(Rules!$B$10=Rules!$D$10,
SUM(HSD!B86*Inittialize!$F$3,HSD!B55*Inittialize!$F$4,HSD!B56*Inittialize!$F$5,HSD!B57*Inittialize!$F$6,HSD!B58*Inittialize!$F$7,HSD!B59*Inittialize!$F$8,HSD!B60*Inittialize!$F$9,HSD!B61*Inittialize!$F$10,HSD!B62*Inittialize!$F$11,HSD!B63*Inittialize!$F$12),
SUM(HS!B86*Inittialize!$F$3,HS!B55*Inittialize!$F$4,HS!B56*Inittialize!$F$5,HS!B57*Inittialize!$F$6,HS!B58*Inittialize!$F$7,HS!B59*Inittialize!$F$8,HS!B60*Inittialize!$F$9,HS!B61*Inittialize!$F$10,HS!B62*Inittialize!$F$11,HS!B63*Inittialize!$F$12)
)*IF(B70=B44,2,IF(B70=B31,3,IF(B70=B18,4,IF(B70=B5,5)))))</f>
        <v>0.26430684965556661</v>
      </c>
      <c r="C95" s="1">
        <f>IF(C70=HSDR!C3,HSDR!C55,
IF(Rules!$B$10=Rules!$D$10,
SUM(HSD!C86*Inittialize!$F$3,HSD!C55*Inittialize!$F$4,HSD!C56*Inittialize!$F$5,HSD!C57*Inittialize!$F$6,HSD!C58*Inittialize!$F$7,HSD!C59*Inittialize!$F$8,HSD!C60*Inittialize!$F$9,HSD!C61*Inittialize!$F$10,HSD!C62*Inittialize!$F$11,HSD!C63*Inittialize!$F$12),
SUM(HS!C86*Inittialize!$F$3,HS!C55*Inittialize!$F$4,HS!C56*Inittialize!$F$5,HS!C57*Inittialize!$F$6,HS!C58*Inittialize!$F$7,HS!C59*Inittialize!$F$8,HS!C60*Inittialize!$F$9,HS!C61*Inittialize!$F$10,HS!C62*Inittialize!$F$11,HS!C63*Inittialize!$F$12)
)*IF(C70=C44,2,IF(C70=C31,3,IF(C70=C18,4,IF(C70=C5,5)))))</f>
        <v>0.42191933510374496</v>
      </c>
      <c r="D95" s="1">
        <f>IF(D70=HSDR!D3,HSDR!D55,
IF(Rules!$B$10=Rules!$D$10,
SUM(HSD!D86*Inittialize!$F$3,HSD!D55*Inittialize!$F$4,HSD!D56*Inittialize!$F$5,HSD!D57*Inittialize!$F$6,HSD!D58*Inittialize!$F$7,HSD!D59*Inittialize!$F$8,HSD!D60*Inittialize!$F$9,HSD!D61*Inittialize!$F$10,HSD!D62*Inittialize!$F$11,HSD!D63*Inittialize!$F$12),
SUM(HS!D86*Inittialize!$F$3,HS!D55*Inittialize!$F$4,HS!D56*Inittialize!$F$5,HS!D57*Inittialize!$F$6,HS!D58*Inittialize!$F$7,HS!D59*Inittialize!$F$8,HS!D60*Inittialize!$F$9,HS!D61*Inittialize!$F$10,HS!D62*Inittialize!$F$11,HS!D63*Inittialize!$F$12)
)*IF(D70=D44,2,IF(D70=D31,3,IF(D70=D18,4,IF(D70=D5,5)))))</f>
        <v>0.43871888262781922</v>
      </c>
      <c r="E95" s="1">
        <f>IF(E70=HSDR!E3,HSDR!E55,
IF(Rules!$B$10=Rules!$D$10,
SUM(HSD!E86*Inittialize!$F$3,HSD!E55*Inittialize!$F$4,HSD!E56*Inittialize!$F$5,HSD!E57*Inittialize!$F$6,HSD!E58*Inittialize!$F$7,HSD!E59*Inittialize!$F$8,HSD!E60*Inittialize!$F$9,HSD!E61*Inittialize!$F$10,HSD!E62*Inittialize!$F$11,HSD!E63*Inittialize!$F$12),
SUM(HS!E86*Inittialize!$F$3,HS!E55*Inittialize!$F$4,HS!E56*Inittialize!$F$5,HS!E57*Inittialize!$F$6,HS!E58*Inittialize!$F$7,HS!E59*Inittialize!$F$8,HS!E60*Inittialize!$F$9,HS!E61*Inittialize!$F$10,HS!E62*Inittialize!$F$11,HS!E63*Inittialize!$F$12)
)*IF(E70=E44,2,IF(E70=E31,3,IF(E70=E18,4,IF(E70=E5,5)))))</f>
        <v>0.9396370954344988</v>
      </c>
      <c r="F95" s="1">
        <f>IF(F70=HSDR!F3,HSDR!F55,
IF(Rules!$B$10=Rules!$D$10,
SUM(HSD!F86*Inittialize!$F$3,HSD!F55*Inittialize!$F$4,HSD!F56*Inittialize!$F$5,HSD!F57*Inittialize!$F$6,HSD!F58*Inittialize!$F$7,HSD!F59*Inittialize!$F$8,HSD!F60*Inittialize!$F$9,HSD!F61*Inittialize!$F$10,HSD!F62*Inittialize!$F$11,HSD!F63*Inittialize!$F$12),
SUM(HS!F86*Inittialize!$F$3,HS!F55*Inittialize!$F$4,HS!F56*Inittialize!$F$5,HS!F57*Inittialize!$F$6,HS!F58*Inittialize!$F$7,HS!F59*Inittialize!$F$8,HS!F60*Inittialize!$F$9,HS!F61*Inittialize!$F$10,HS!F62*Inittialize!$F$11,HS!F63*Inittialize!$F$12)
)*IF(F70=F44,2,IF(F70=F31,3,IF(F70=F18,4,IF(F70=F5,5)))))</f>
        <v>0.976862049602782</v>
      </c>
      <c r="G95" s="1">
        <f>IF(G70=HSDR!G3,HSDR!G55,
IF(Rules!$B$10=Rules!$D$10,
SUM(HSD!G86*Inittialize!$F$3,HSD!G55*Inittialize!$F$4,HSD!G56*Inittialize!$F$5,HSD!G57*Inittialize!$F$6,HSD!G58*Inittialize!$F$7,HSD!G59*Inittialize!$F$8,HSD!G60*Inittialize!$F$9,HSD!G61*Inittialize!$F$10,HSD!G62*Inittialize!$F$11,HSD!G63*Inittialize!$F$12),
SUM(HS!G86*Inittialize!$F$3,HS!G55*Inittialize!$F$4,HS!G56*Inittialize!$F$5,HS!G57*Inittialize!$F$6,HS!G58*Inittialize!$F$7,HS!G59*Inittialize!$F$8,HS!G60*Inittialize!$F$9,HS!G61*Inittialize!$F$10,HS!G62*Inittialize!$F$11,HS!G63*Inittialize!$F$12)
)*IF(G70=G44,2,IF(G70=G31,3,IF(G70=G18,4,IF(G70=G5,5)))))</f>
        <v>1.0023982760327859</v>
      </c>
      <c r="H95" s="1">
        <f>IF(H70=HSDR!H3,HSDR!H55,
IF(Rules!$B$10=Rules!$D$10,
SUM(HSD!H86*Inittialize!$F$3,HSD!H55*Inittialize!$F$4,HSD!H56*Inittialize!$F$5,HSD!H57*Inittialize!$F$6,HSD!H58*Inittialize!$F$7,HSD!H59*Inittialize!$F$8,HSD!H60*Inittialize!$F$9,HSD!H61*Inittialize!$F$10,HSD!H62*Inittialize!$F$11,HSD!H63*Inittialize!$F$12),
SUM(HS!H86*Inittialize!$F$3,HS!H55*Inittialize!$F$4,HS!H56*Inittialize!$F$5,HS!H57*Inittialize!$F$6,HS!H58*Inittialize!$F$7,HS!H59*Inittialize!$F$8,HS!H60*Inittialize!$F$9,HS!H61*Inittialize!$F$10,HS!H62*Inittialize!$F$11,HS!H63*Inittialize!$F$12)
)*IF(H70=H44,2,IF(H70=H31,3,IF(H70=H18,4,IF(H70=H5,5)))))</f>
        <v>0.87689915685837294</v>
      </c>
      <c r="I95" s="1">
        <f>IF(I70=HSDR!I3,HSDR!I55,
IF(Rules!$B$10=Rules!$D$10,
SUM(HSD!I86*Inittialize!$F$3,HSD!I55*Inittialize!$F$4,HSD!I56*Inittialize!$F$5,HSD!I57*Inittialize!$F$6,HSD!I58*Inittialize!$F$7,HSD!I59*Inittialize!$F$8,HSD!I60*Inittialize!$F$9,HSD!I61*Inittialize!$F$10,HSD!I62*Inittialize!$F$11,HSD!I63*Inittialize!$F$12),
SUM(HS!I86*Inittialize!$F$3,HS!I55*Inittialize!$F$4,HS!I56*Inittialize!$F$5,HS!I57*Inittialize!$F$6,HS!I58*Inittialize!$F$7,HS!I59*Inittialize!$F$8,HS!I60*Inittialize!$F$9,HS!I61*Inittialize!$F$10,HS!I62*Inittialize!$F$11,HS!I63*Inittialize!$F$12)
)*IF(I70=I44,2,IF(I70=I31,3,IF(I70=I18,4,IF(I70=I5,5)))))</f>
        <v>0.37370384953576552</v>
      </c>
      <c r="J95" s="1">
        <f>IF(J70=HSDR!J3,HSDR!J55,
IF(Rules!$B$10=Rules!$D$10,
SUM(HSD!J86*Inittialize!$F$3,HSD!J55*Inittialize!$F$4,HSD!J56*Inittialize!$F$5,HSD!J57*Inittialize!$F$6,HSD!J58*Inittialize!$F$7,HSD!J59*Inittialize!$F$8,HSD!J60*Inittialize!$F$9,HSD!J61*Inittialize!$F$10,HSD!J62*Inittialize!$F$11,HSD!J63*Inittialize!$F$12),
SUM(HS!J86*Inittialize!$F$3,HS!J55*Inittialize!$F$4,HS!J56*Inittialize!$F$5,HS!J57*Inittialize!$F$6,HS!J58*Inittialize!$F$7,HS!J59*Inittialize!$F$8,HS!J60*Inittialize!$F$9,HS!J61*Inittialize!$F$10,HS!J62*Inittialize!$F$11,HS!J63*Inittialize!$F$12)
)*IF(J70=J44,2,IF(J70=J31,3,IF(J70=J18,4,IF(J70=J5,5)))))</f>
        <v>0.33270199081171298</v>
      </c>
      <c r="K95" s="9">
        <f>IF(K70=HSDR!K3,HSDR!K55,
IF(Rules!$B$10=Rules!$D$10,
SUM(HSD!K86*Inittialize!$F$3,HSD!K55*Inittialize!$F$4,HSD!K56*Inittialize!$F$5,HSD!K57*Inittialize!$F$6,HSD!K58*Inittialize!$F$7,HSD!K59*Inittialize!$F$8,HSD!K60*Inittialize!$F$9,HSD!K61*Inittialize!$F$10,HSD!K62*Inittialize!$F$11,HSD!K63*Inittialize!$F$12),
SUM(HS!K86*Inittialize!$F$3,HS!K55*Inittialize!$F$4,HS!K56*Inittialize!$F$5,HS!K57*Inittialize!$F$6,HS!K58*Inittialize!$F$7,HS!K59*Inittialize!$F$8,HS!K60*Inittialize!$F$9,HS!K61*Inittialize!$F$10,HS!K62*Inittialize!$F$11,HS!K63*Inittialize!$F$12)
)*IF(K70=K44,2,IF(K70=K31,3,IF(K70=K18,4,IF(K70=K5,5)))))</f>
        <v>0.28524752280468763</v>
      </c>
    </row>
    <row r="96" spans="1:11" x14ac:dyDescent="0.3">
      <c r="A96" s="98">
        <v>3</v>
      </c>
      <c r="B96" s="93">
        <f>IF(B71=HSDR!B5,HSDR!B57,
IF(Rules!$B$10=Rules!$D$10,
SUM(HSD!B87*Inittialize!$F$3,HSD!B56*Inittialize!$F$4,HSD!B57*Inittialize!$F$5,HSD!B58*Inittialize!$F$6,HSD!B59*Inittialize!$F$7,HSD!B60*Inittialize!$F$8,HSD!B61*Inittialize!$F$9,HSD!B62*Inittialize!$F$10,HSD!B63*Inittialize!$F$11,HSD!B64*Inittialize!$F$12),
SUM(HS!B87*Inittialize!$F$3,HS!B56*Inittialize!$F$4,HS!B57*Inittialize!$F$5,HS!B58*Inittialize!$F$6,HS!B59*Inittialize!$F$7,HS!B60*Inittialize!$F$8,HS!B61*Inittialize!$F$9,HS!B62*Inittialize!$F$10,HS!B63*Inittialize!$F$11,HS!B64*Inittialize!$F$12)
)*IF(B71=B45,2,IF(B71=B32,3,IF(B71=B19,4,IF(B71=B6,5)))))</f>
        <v>0.25811794378425706</v>
      </c>
      <c r="C96" s="1">
        <f>IF(C71=HSDR!C5,HSDR!C57,
IF(Rules!$B$10=Rules!$D$10,
SUM(HSD!C87*Inittialize!$F$3,HSD!C56*Inittialize!$F$4,HSD!C57*Inittialize!$F$5,HSD!C58*Inittialize!$F$6,HSD!C59*Inittialize!$F$7,HSD!C60*Inittialize!$F$8,HSD!C61*Inittialize!$F$9,HSD!C62*Inittialize!$F$10,HSD!C63*Inittialize!$F$11,HSD!C64*Inittialize!$F$12),
SUM(HS!C87*Inittialize!$F$3,HS!C56*Inittialize!$F$4,HS!C57*Inittialize!$F$5,HS!C58*Inittialize!$F$6,HS!C59*Inittialize!$F$7,HS!C60*Inittialize!$F$8,HS!C61*Inittialize!$F$9,HS!C62*Inittialize!$F$10,HS!C63*Inittialize!$F$11,HS!C64*Inittialize!$F$12)
)*IF(C71=C45,2,IF(C71=C32,3,IF(C71=C19,4,IF(C71=C6,5)))))</f>
        <v>0.41201734248621957</v>
      </c>
      <c r="D96" s="1">
        <f>IF(D71=HSDR!D5,HSDR!D57,
IF(Rules!$B$10=Rules!$D$10,
SUM(HSD!D87*Inittialize!$F$3,HSD!D56*Inittialize!$F$4,HSD!D57*Inittialize!$F$5,HSD!D58*Inittialize!$F$6,HSD!D59*Inittialize!$F$7,HSD!D60*Inittialize!$F$8,HSD!D61*Inittialize!$F$9,HSD!D62*Inittialize!$F$10,HSD!D63*Inittialize!$F$11,HSD!D64*Inittialize!$F$12),
SUM(HS!D87*Inittialize!$F$3,HS!D56*Inittialize!$F$4,HS!D57*Inittialize!$F$5,HS!D58*Inittialize!$F$6,HS!D59*Inittialize!$F$7,HS!D60*Inittialize!$F$8,HS!D61*Inittialize!$F$9,HS!D62*Inittialize!$F$10,HS!D63*Inittialize!$F$11,HS!D64*Inittialize!$F$12)
)*IF(D71=D45,2,IF(D71=D32,3,IF(D71=D19,4,IF(D71=D6,5)))))</f>
        <v>0.42930556461863345</v>
      </c>
      <c r="E96" s="1">
        <f>IF(E71=HSDR!E5,HSDR!E57,
IF(Rules!$B$10=Rules!$D$10,
SUM(HSD!E87*Inittialize!$F$3,HSD!E56*Inittialize!$F$4,HSD!E57*Inittialize!$F$5,HSD!E58*Inittialize!$F$6,HSD!E59*Inittialize!$F$7,HSD!E60*Inittialize!$F$8,HSD!E61*Inittialize!$F$9,HSD!E62*Inittialize!$F$10,HSD!E63*Inittialize!$F$11,HSD!E64*Inittialize!$F$12),
SUM(HS!E87*Inittialize!$F$3,HS!E56*Inittialize!$F$4,HS!E57*Inittialize!$F$5,HS!E58*Inittialize!$F$6,HS!E59*Inittialize!$F$7,HS!E60*Inittialize!$F$8,HS!E61*Inittialize!$F$9,HS!E62*Inittialize!$F$10,HS!E63*Inittialize!$F$11,HS!E64*Inittialize!$F$12)
)*IF(E71=E45,2,IF(E71=E32,3,IF(E71=E19,4,IF(E71=E6,5)))))</f>
        <v>0.92829316798518713</v>
      </c>
      <c r="F96" s="1">
        <f>IF(F71=HSDR!F5,HSDR!F57,
IF(Rules!$B$10=Rules!$D$10,
SUM(HSD!F87*Inittialize!$F$3,HSD!F56*Inittialize!$F$4,HSD!F57*Inittialize!$F$5,HSD!F58*Inittialize!$F$6,HSD!F59*Inittialize!$F$7,HSD!F60*Inittialize!$F$8,HSD!F61*Inittialize!$F$9,HSD!F62*Inittialize!$F$10,HSD!F63*Inittialize!$F$11,HSD!F64*Inittialize!$F$12),
SUM(HS!F87*Inittialize!$F$3,HS!F56*Inittialize!$F$4,HS!F57*Inittialize!$F$5,HS!F58*Inittialize!$F$6,HS!F59*Inittialize!$F$7,HS!F60*Inittialize!$F$8,HS!F61*Inittialize!$F$9,HS!F62*Inittialize!$F$10,HS!F63*Inittialize!$F$11,HS!F64*Inittialize!$F$12)
)*IF(F71=F45,2,IF(F71=F32,3,IF(F71=F19,4,IF(F71=F6,5)))))</f>
        <v>0.96601756172135267</v>
      </c>
      <c r="G96" s="1">
        <f>IF(G71=HSDR!G5,HSDR!G57,
IF(Rules!$B$10=Rules!$D$10,
SUM(HSD!G87*Inittialize!$F$3,HSD!G56*Inittialize!$F$4,HSD!G57*Inittialize!$F$5,HSD!G58*Inittialize!$F$6,HSD!G59*Inittialize!$F$7,HSD!G60*Inittialize!$F$8,HSD!G61*Inittialize!$F$9,HSD!G62*Inittialize!$F$10,HSD!G63*Inittialize!$F$11,HSD!G64*Inittialize!$F$12),
SUM(HS!G87*Inittialize!$F$3,HS!G56*Inittialize!$F$4,HS!G57*Inittialize!$F$5,HS!G58*Inittialize!$F$6,HS!G59*Inittialize!$F$7,HS!G60*Inittialize!$F$8,HS!G61*Inittialize!$F$9,HS!G62*Inittialize!$F$10,HS!G63*Inittialize!$F$11,HS!G64*Inittialize!$F$12)
)*IF(G71=G45,2,IF(G71=G32,3,IF(G71=G19,4,IF(G71=G6,5)))))</f>
        <v>0.99065744330429117</v>
      </c>
      <c r="H96" s="1">
        <f>IF(H71=HSDR!H5,HSDR!H57,
IF(Rules!$B$10=Rules!$D$10,
SUM(HSD!H87*Inittialize!$F$3,HSD!H56*Inittialize!$F$4,HSD!H57*Inittialize!$F$5,HSD!H58*Inittialize!$F$6,HSD!H59*Inittialize!$F$7,HSD!H60*Inittialize!$F$8,HSD!H61*Inittialize!$F$9,HSD!H62*Inittialize!$F$10,HSD!H63*Inittialize!$F$11,HSD!H64*Inittialize!$F$12),
SUM(HS!H87*Inittialize!$F$3,HS!H56*Inittialize!$F$4,HS!H57*Inittialize!$F$5,HS!H58*Inittialize!$F$6,HS!H59*Inittialize!$F$7,HS!H60*Inittialize!$F$8,HS!H61*Inittialize!$F$9,HS!H62*Inittialize!$F$10,HS!H63*Inittialize!$F$11,HS!H64*Inittialize!$F$12)
)*IF(H71=H45,2,IF(H71=H32,3,IF(H71=H19,4,IF(H71=H6,5)))))</f>
        <v>0.849646840032666</v>
      </c>
      <c r="I96" s="1">
        <f>IF(I71=HSDR!I5,HSDR!I57,
IF(Rules!$B$10=Rules!$D$10,
SUM(HSD!I87*Inittialize!$F$3,HSD!I56*Inittialize!$F$4,HSD!I57*Inittialize!$F$5,HSD!I58*Inittialize!$F$6,HSD!I59*Inittialize!$F$7,HSD!I60*Inittialize!$F$8,HSD!I61*Inittialize!$F$9,HSD!I62*Inittialize!$F$10,HSD!I63*Inittialize!$F$11,HSD!I64*Inittialize!$F$12),
SUM(HS!I87*Inittialize!$F$3,HS!I56*Inittialize!$F$4,HS!I57*Inittialize!$F$5,HS!I58*Inittialize!$F$6,HS!I59*Inittialize!$F$7,HS!I60*Inittialize!$F$8,HS!I61*Inittialize!$F$9,HS!I62*Inittialize!$F$10,HS!I63*Inittialize!$F$11,HS!I64*Inittialize!$F$12)
)*IF(I71=I45,2,IF(I71=I32,3,IF(I71=I19,4,IF(I71=I6,5)))))</f>
        <v>0.34848677032407854</v>
      </c>
      <c r="J96" s="1">
        <f>IF(J71=HSDR!J5,HSDR!J57,
IF(Rules!$B$10=Rules!$D$10,
SUM(HSD!J87*Inittialize!$F$3,HSD!J56*Inittialize!$F$4,HSD!J57*Inittialize!$F$5,HSD!J58*Inittialize!$F$6,HSD!J59*Inittialize!$F$7,HSD!J60*Inittialize!$F$8,HSD!J61*Inittialize!$F$9,HSD!J62*Inittialize!$F$10,HSD!J63*Inittialize!$F$11,HSD!J64*Inittialize!$F$12),
SUM(HS!J87*Inittialize!$F$3,HS!J56*Inittialize!$F$4,HS!J57*Inittialize!$F$5,HS!J58*Inittialize!$F$6,HS!J59*Inittialize!$F$7,HS!J60*Inittialize!$F$8,HS!J61*Inittialize!$F$9,HS!J62*Inittialize!$F$10,HS!J63*Inittialize!$F$11,HS!J64*Inittialize!$F$12)
)*IF(J71=J45,2,IF(J71=J32,3,IF(J71=J19,4,IF(J71=J6,5)))))</f>
        <v>0.30994538935958654</v>
      </c>
      <c r="K96" s="9">
        <f>IF(K71=HSDR!K5,HSDR!K57,
IF(Rules!$B$10=Rules!$D$10,
SUM(HSD!K87*Inittialize!$F$3,HSD!K56*Inittialize!$F$4,HSD!K57*Inittialize!$F$5,HSD!K58*Inittialize!$F$6,HSD!K59*Inittialize!$F$7,HSD!K60*Inittialize!$F$8,HSD!K61*Inittialize!$F$9,HSD!K62*Inittialize!$F$10,HSD!K63*Inittialize!$F$11,HSD!K64*Inittialize!$F$12),
SUM(HS!K87*Inittialize!$F$3,HS!K56*Inittialize!$F$4,HS!K57*Inittialize!$F$5,HS!K58*Inittialize!$F$6,HS!K59*Inittialize!$F$7,HS!K60*Inittialize!$F$8,HS!K61*Inittialize!$F$9,HS!K62*Inittialize!$F$10,HS!K63*Inittialize!$F$11,HS!K64*Inittialize!$F$12)
)*IF(K71=K45,2,IF(K71=K32,3,IF(K71=K19,4,IF(K71=K6,5)))))</f>
        <v>0.26578617427732654</v>
      </c>
    </row>
    <row r="97" spans="1:11" x14ac:dyDescent="0.3">
      <c r="A97" s="98">
        <v>4</v>
      </c>
      <c r="B97" s="93">
        <f>IF(B72=HSDR!B7,HSDR!B59,
IF(Rules!$B$10=Rules!$D$10,
SUM(HSD!B88*Inittialize!$F$3,HSD!B57*Inittialize!$F$4,HSD!B58*Inittialize!$F$5,HSD!B59*Inittialize!$F$6,HSD!B60*Inittialize!$F$7,HSD!B61*Inittialize!$F$8,HSD!B62*Inittialize!$F$9,HSD!B63*Inittialize!$F$10,HSD!B64*Inittialize!$F$11,HSD!B65*Inittialize!$F$12),
SUM(HS!B88*Inittialize!$F$3,HS!B57*Inittialize!$F$4,HS!B58*Inittialize!$F$5,HS!B59*Inittialize!$F$6,HS!B60*Inittialize!$F$7,HS!B61*Inittialize!$F$8,HS!B62*Inittialize!$F$9,HS!B63*Inittialize!$F$10,HS!B64*Inittialize!$F$11,HS!B65*Inittialize!$F$12)
)*IF(B72=B46,2,IF(B72=B33,3,IF(B72=B20,4,IF(B72=B7,5)))))</f>
        <v>0.28836334875964992</v>
      </c>
      <c r="C97" s="1">
        <f>IF(C72=HSDR!C7,HSDR!C59,
IF(Rules!$B$10=Rules!$D$10,
SUM(HSD!C88*Inittialize!$F$3,HSD!C57*Inittialize!$F$4,HSD!C58*Inittialize!$F$5,HSD!C59*Inittialize!$F$6,HSD!C60*Inittialize!$F$7,HSD!C61*Inittialize!$F$8,HSD!C62*Inittialize!$F$9,HSD!C63*Inittialize!$F$10,HSD!C64*Inittialize!$F$11,HSD!C65*Inittialize!$F$12),
SUM(HS!C88*Inittialize!$F$3,HS!C57*Inittialize!$F$4,HS!C58*Inittialize!$F$5,HS!C59*Inittialize!$F$6,HS!C60*Inittialize!$F$7,HS!C61*Inittialize!$F$8,HS!C62*Inittialize!$F$9,HS!C63*Inittialize!$F$10,HS!C64*Inittialize!$F$11,HS!C65*Inittialize!$F$12)
)*IF(C72=C46,2,IF(C72=C33,3,IF(C72=C20,4,IF(C72=C7,5)))))</f>
        <v>0.44980237942279166</v>
      </c>
      <c r="D97" s="1">
        <f>IF(D72=HSDR!D7,HSDR!D59,
IF(Rules!$B$10=Rules!$D$10,
SUM(HSD!D88*Inittialize!$F$3,HSD!D57*Inittialize!$F$4,HSD!D58*Inittialize!$F$5,HSD!D59*Inittialize!$F$6,HSD!D60*Inittialize!$F$7,HSD!D61*Inittialize!$F$8,HSD!D62*Inittialize!$F$9,HSD!D63*Inittialize!$F$10,HSD!D64*Inittialize!$F$11,HSD!D65*Inittialize!$F$12),
SUM(HS!D88*Inittialize!$F$3,HS!D57*Inittialize!$F$4,HS!D58*Inittialize!$F$5,HS!D59*Inittialize!$F$6,HS!D60*Inittialize!$F$7,HS!D61*Inittialize!$F$8,HS!D62*Inittialize!$F$9,HS!D63*Inittialize!$F$10,HS!D64*Inittialize!$F$11,HS!D65*Inittialize!$F$12)
)*IF(D72=D46,2,IF(D72=D33,3,IF(D72=D20,4,IF(D72=D7,5)))))</f>
        <v>0.46597642749068685</v>
      </c>
      <c r="E97" s="1">
        <f>IF(E72=HSDR!E7,HSDR!E59,
IF(Rules!$B$10=Rules!$D$10,
SUM(HSD!E88*Inittialize!$F$3,HSD!E57*Inittialize!$F$4,HSD!E58*Inittialize!$F$5,HSD!E59*Inittialize!$F$6,HSD!E60*Inittialize!$F$7,HSD!E61*Inittialize!$F$8,HSD!E62*Inittialize!$F$9,HSD!E63*Inittialize!$F$10,HSD!E64*Inittialize!$F$11,HSD!E65*Inittialize!$F$12),
SUM(HS!E88*Inittialize!$F$3,HS!E57*Inittialize!$F$4,HS!E58*Inittialize!$F$5,HS!E59*Inittialize!$F$6,HS!E60*Inittialize!$F$7,HS!E61*Inittialize!$F$8,HS!E62*Inittialize!$F$9,HS!E63*Inittialize!$F$10,HS!E64*Inittialize!$F$11,HS!E65*Inittialize!$F$12)
)*IF(E72=E46,2,IF(E72=E33,3,IF(E72=E20,4,IF(E72=E7,5)))))</f>
        <v>0.48472541737079888</v>
      </c>
      <c r="F97" s="1">
        <f>IF(F72=HSDR!F7,HSDR!F59,
IF(Rules!$B$10=Rules!$D$10,
SUM(HSD!F88*Inittialize!$F$3,HSD!F57*Inittialize!$F$4,HSD!F58*Inittialize!$F$5,HSD!F59*Inittialize!$F$6,HSD!F60*Inittialize!$F$7,HSD!F61*Inittialize!$F$8,HSD!F62*Inittialize!$F$9,HSD!F63*Inittialize!$F$10,HSD!F64*Inittialize!$F$11,HSD!F65*Inittialize!$F$12),
SUM(HS!F88*Inittialize!$F$3,HS!F57*Inittialize!$F$4,HS!F58*Inittialize!$F$5,HS!F59*Inittialize!$F$6,HS!F60*Inittialize!$F$7,HS!F61*Inittialize!$F$8,HS!F62*Inittialize!$F$9,HS!F63*Inittialize!$F$10,HS!F64*Inittialize!$F$11,HS!F65*Inittialize!$F$12)
)*IF(F72=F46,2,IF(F72=F33,3,IF(F72=F20,4,IF(F72=F7,5)))))</f>
        <v>0.50194727739331357</v>
      </c>
      <c r="G97" s="1">
        <f>IF(G72=HSDR!G7,HSDR!G59,
IF(Rules!$B$10=Rules!$D$10,
SUM(HSD!G88*Inittialize!$F$3,HSD!G57*Inittialize!$F$4,HSD!G58*Inittialize!$F$5,HSD!G59*Inittialize!$F$6,HSD!G60*Inittialize!$F$7,HSD!G61*Inittialize!$F$8,HSD!G62*Inittialize!$F$9,HSD!G63*Inittialize!$F$10,HSD!G64*Inittialize!$F$11,HSD!G65*Inittialize!$F$12),
SUM(HS!G88*Inittialize!$F$3,HS!G57*Inittialize!$F$4,HS!G58*Inittialize!$F$5,HS!G59*Inittialize!$F$6,HS!G60*Inittialize!$F$7,HS!G61*Inittialize!$F$8,HS!G62*Inittialize!$F$9,HS!G63*Inittialize!$F$10,HS!G64*Inittialize!$F$11,HS!G65*Inittialize!$F$12)
)*IF(G72=G46,2,IF(G72=G33,3,IF(G72=G20,4,IF(G72=G7,5)))))</f>
        <v>0.52550268611926287</v>
      </c>
      <c r="H97" s="1">
        <f>IF(H72=HSDR!H7,HSDR!H59,
IF(Rules!$B$10=Rules!$D$10,
SUM(HSD!H88*Inittialize!$F$3,HSD!H57*Inittialize!$F$4,HSD!H58*Inittialize!$F$5,HSD!H59*Inittialize!$F$6,HSD!H60*Inittialize!$F$7,HSD!H61*Inittialize!$F$8,HSD!H62*Inittialize!$F$9,HSD!H63*Inittialize!$F$10,HSD!H64*Inittialize!$F$11,HSD!H65*Inittialize!$F$12),
SUM(HS!H88*Inittialize!$F$3,HS!H57*Inittialize!$F$4,HS!H58*Inittialize!$F$5,HS!H59*Inittialize!$F$6,HS!H60*Inittialize!$F$7,HS!H61*Inittialize!$F$8,HS!H62*Inittialize!$F$9,HS!H63*Inittialize!$F$10,HS!H64*Inittialize!$F$11,HS!H65*Inittialize!$F$12)
)*IF(H72=H46,2,IF(H72=H33,3,IF(H72=H20,4,IF(H72=H7,5)))))</f>
        <v>0.48230082177962352</v>
      </c>
      <c r="I97" s="1">
        <f>IF(I72=HSDR!I7,HSDR!I59,
IF(Rules!$B$10=Rules!$D$10,
SUM(HSD!I88*Inittialize!$F$3,HSD!I57*Inittialize!$F$4,HSD!I58*Inittialize!$F$5,HSD!I59*Inittialize!$F$6,HSD!I60*Inittialize!$F$7,HSD!I61*Inittialize!$F$8,HSD!I62*Inittialize!$F$9,HSD!I63*Inittialize!$F$10,HSD!I64*Inittialize!$F$11,HSD!I65*Inittialize!$F$12),
SUM(HS!I88*Inittialize!$F$3,HS!I57*Inittialize!$F$4,HS!I58*Inittialize!$F$5,HS!I59*Inittialize!$F$6,HS!I60*Inittialize!$F$7,HS!I61*Inittialize!$F$8,HS!I62*Inittialize!$F$9,HS!I63*Inittialize!$F$10,HS!I64*Inittialize!$F$11,HS!I65*Inittialize!$F$12)
)*IF(I72=I46,2,IF(I72=I33,3,IF(I72=I20,4,IF(I72=I7,5)))))</f>
        <v>0.3841447474995669</v>
      </c>
      <c r="J97" s="1">
        <f>IF(J72=HSDR!J7,HSDR!J59,
IF(Rules!$B$10=Rules!$D$10,
SUM(HSD!J88*Inittialize!$F$3,HSD!J57*Inittialize!$F$4,HSD!J58*Inittialize!$F$5,HSD!J59*Inittialize!$F$6,HSD!J60*Inittialize!$F$7,HSD!J61*Inittialize!$F$8,HSD!J62*Inittialize!$F$9,HSD!J63*Inittialize!$F$10,HSD!J64*Inittialize!$F$11,HSD!J65*Inittialize!$F$12),
SUM(HS!J88*Inittialize!$F$3,HS!J57*Inittialize!$F$4,HS!J58*Inittialize!$F$5,HS!J59*Inittialize!$F$6,HS!J60*Inittialize!$F$7,HS!J61*Inittialize!$F$8,HS!J62*Inittialize!$F$9,HS!J63*Inittialize!$F$10,HS!J64*Inittialize!$F$11,HS!J65*Inittialize!$F$12)
)*IF(J72=J46,2,IF(J72=J33,3,IF(J72=J20,4,IF(J72=J7,5)))))</f>
        <v>0.33681153361760302</v>
      </c>
      <c r="K97" s="9">
        <f>IF(K72=HSDR!K7,HSDR!K59,
IF(Rules!$B$10=Rules!$D$10,
SUM(HSD!K88*Inittialize!$F$3,HSD!K57*Inittialize!$F$4,HSD!K58*Inittialize!$F$5,HSD!K59*Inittialize!$F$6,HSD!K60*Inittialize!$F$7,HSD!K61*Inittialize!$F$8,HSD!K62*Inittialize!$F$9,HSD!K63*Inittialize!$F$10,HSD!K64*Inittialize!$F$11,HSD!K65*Inittialize!$F$12),
SUM(HS!K88*Inittialize!$F$3,HS!K57*Inittialize!$F$4,HS!K58*Inittialize!$F$5,HS!K59*Inittialize!$F$6,HS!K60*Inittialize!$F$7,HS!K61*Inittialize!$F$8,HS!K62*Inittialize!$F$9,HS!K63*Inittialize!$F$10,HS!K64*Inittialize!$F$11,HS!K65*Inittialize!$F$12)
)*IF(K72=K46,2,IF(K72=K33,3,IF(K72=K20,4,IF(K72=K7,5)))))</f>
        <v>0.29902709393405319</v>
      </c>
    </row>
    <row r="98" spans="1:11" x14ac:dyDescent="0.3">
      <c r="A98" s="98">
        <v>5</v>
      </c>
      <c r="B98" s="93">
        <f>IF(B73=HSDR!B9,HSDR!B61,
IF(Rules!$B$10=Rules!$D$10,
SUM(HSD!B89*Inittialize!$F$3,HSD!B58*Inittialize!$F$4,HSD!B59*Inittialize!$F$5,HSD!B60*Inittialize!$F$6,HSD!B61*Inittialize!$F$7,HSD!B62*Inittialize!$F$8,HSD!B63*Inittialize!$F$9,HSD!B64*Inittialize!$F$10,HSD!B65*Inittialize!$F$11,HSD!B66*Inittialize!$F$12),
SUM(HS!B89*Inittialize!$F$3,HS!B58*Inittialize!$F$4,HS!B59*Inittialize!$F$5,HS!B60*Inittialize!$F$6,HS!B61*Inittialize!$F$7,HS!B62*Inittialize!$F$8,HS!B63*Inittialize!$F$9,HS!B64*Inittialize!$F$10,HS!B65*Inittialize!$F$11,HS!B66*Inittialize!$F$12)
)*IF(B73=B47,2,IF(B73=B34,3,IF(B73=B21,4,IF(B73=B8,5)))))</f>
        <v>0.37304965193433309</v>
      </c>
      <c r="C98" s="1">
        <f>IF(C73=HSDR!C9,HSDR!C61,
IF(Rules!$B$10=Rules!$D$10,
SUM(HSD!C89*Inittialize!$F$3,HSD!C58*Inittialize!$F$4,HSD!C59*Inittialize!$F$5,HSD!C60*Inittialize!$F$6,HSD!C61*Inittialize!$F$7,HSD!C62*Inittialize!$F$8,HSD!C63*Inittialize!$F$9,HSD!C64*Inittialize!$F$10,HSD!C65*Inittialize!$F$11,HSD!C66*Inittialize!$F$12),
SUM(HS!C89*Inittialize!$F$3,HS!C58*Inittialize!$F$4,HS!C59*Inittialize!$F$5,HS!C60*Inittialize!$F$6,HS!C61*Inittialize!$F$7,HS!C62*Inittialize!$F$8,HS!C63*Inittialize!$F$9,HS!C64*Inittialize!$F$10,HS!C65*Inittialize!$F$11,HS!C66*Inittialize!$F$12)
)*IF(C73=C47,2,IF(C73=C34,3,IF(C73=C21,4,IF(C73=C8,5)))))</f>
        <v>1.1011257653812758</v>
      </c>
      <c r="D98" s="1">
        <f>IF(D73=HSDR!D9,HSDR!D61,
IF(Rules!$B$10=Rules!$D$10,
SUM(HSD!D89*Inittialize!$F$3,HSD!D58*Inittialize!$F$4,HSD!D59*Inittialize!$F$5,HSD!D60*Inittialize!$F$6,HSD!D61*Inittialize!$F$7,HSD!D62*Inittialize!$F$8,HSD!D63*Inittialize!$F$9,HSD!D64*Inittialize!$F$10,HSD!D65*Inittialize!$F$11,HSD!D66*Inittialize!$F$12),
SUM(HS!D89*Inittialize!$F$3,HS!D58*Inittialize!$F$4,HS!D59*Inittialize!$F$5,HS!D60*Inittialize!$F$6,HS!D61*Inittialize!$F$7,HS!D62*Inittialize!$F$8,HS!D63*Inittialize!$F$9,HS!D64*Inittialize!$F$10,HS!D65*Inittialize!$F$11,HS!D66*Inittialize!$F$12)
)*IF(D73=D47,2,IF(D73=D34,3,IF(D73=D21,4,IF(D73=D8,5)))))</f>
        <v>1.1287287215745923</v>
      </c>
      <c r="E98" s="1">
        <f>IF(E73=HSDR!E9,HSDR!E61,
IF(Rules!$B$10=Rules!$D$10,
SUM(HSD!E89*Inittialize!$F$3,HSD!E58*Inittialize!$F$4,HSD!E59*Inittialize!$F$5,HSD!E60*Inittialize!$F$6,HSD!E61*Inittialize!$F$7,HSD!E62*Inittialize!$F$8,HSD!E63*Inittialize!$F$9,HSD!E64*Inittialize!$F$10,HSD!E65*Inittialize!$F$11,HSD!E66*Inittialize!$F$12),
SUM(HS!E89*Inittialize!$F$3,HS!E58*Inittialize!$F$4,HS!E59*Inittialize!$F$5,HS!E60*Inittialize!$F$6,HS!E61*Inittialize!$F$7,HS!E62*Inittialize!$F$8,HS!E63*Inittialize!$F$9,HS!E64*Inittialize!$F$10,HS!E65*Inittialize!$F$11,HS!E66*Inittialize!$F$12)
)*IF(E73=E47,2,IF(E73=E34,3,IF(E73=E21,4,IF(E73=E8,5)))))</f>
        <v>1.1570097044780419</v>
      </c>
      <c r="F98" s="1">
        <f>IF(F73=HSDR!F9,HSDR!F61,
IF(Rules!$B$10=Rules!$D$10,
SUM(HSD!F89*Inittialize!$F$3,HSD!F58*Inittialize!$F$4,HSD!F59*Inittialize!$F$5,HSD!F60*Inittialize!$F$6,HSD!F61*Inittialize!$F$7,HSD!F62*Inittialize!$F$8,HSD!F63*Inittialize!$F$9,HSD!F64*Inittialize!$F$10,HSD!F65*Inittialize!$F$11,HSD!F66*Inittialize!$F$12),
SUM(HS!F89*Inittialize!$F$3,HS!F58*Inittialize!$F$4,HS!F59*Inittialize!$F$5,HS!F60*Inittialize!$F$6,HS!F61*Inittialize!$F$7,HS!F62*Inittialize!$F$8,HS!F63*Inittialize!$F$9,HS!F64*Inittialize!$F$10,HS!F65*Inittialize!$F$11,HS!F66*Inittialize!$F$12)
)*IF(F73=F47,2,IF(F73=F34,3,IF(F73=F21,4,IF(F73=F8,5)))))</f>
        <v>1.1852554608023249</v>
      </c>
      <c r="G98" s="1">
        <f>IF(G73=HSDR!G9,HSDR!G61,
IF(Rules!$B$10=Rules!$D$10,
SUM(HSD!G89*Inittialize!$F$3,HSD!G58*Inittialize!$F$4,HSD!G59*Inittialize!$F$5,HSD!G60*Inittialize!$F$6,HSD!G61*Inittialize!$F$7,HSD!G62*Inittialize!$F$8,HSD!G63*Inittialize!$F$9,HSD!G64*Inittialize!$F$10,HSD!G65*Inittialize!$F$11,HSD!G66*Inittialize!$F$12),
SUM(HS!G89*Inittialize!$F$3,HS!G58*Inittialize!$F$4,HS!G59*Inittialize!$F$5,HS!G60*Inittialize!$F$6,HS!G61*Inittialize!$F$7,HS!G62*Inittialize!$F$8,HS!G63*Inittialize!$F$9,HS!G64*Inittialize!$F$10,HS!G65*Inittialize!$F$11,HS!G66*Inittialize!$F$12)
)*IF(G73=G47,2,IF(G73=G34,3,IF(G73=G21,4,IF(G73=G8,5)))))</f>
        <v>1.2199493719560808</v>
      </c>
      <c r="H98" s="1">
        <f>IF(H73=HSDR!H9,HSDR!H61,
IF(Rules!$B$10=Rules!$D$10,
SUM(HSD!H89*Inittialize!$F$3,HSD!H58*Inittialize!$F$4,HSD!H59*Inittialize!$F$5,HSD!H60*Inittialize!$F$6,HSD!H61*Inittialize!$F$7,HSD!H62*Inittialize!$F$8,HSD!H63*Inittialize!$F$9,HSD!H64*Inittialize!$F$10,HSD!H65*Inittialize!$F$11,HSD!H66*Inittialize!$F$12),
SUM(HS!H89*Inittialize!$F$3,HS!H58*Inittialize!$F$4,HS!H59*Inittialize!$F$5,HS!H60*Inittialize!$F$6,HS!H61*Inittialize!$F$7,HS!H62*Inittialize!$F$8,HS!H63*Inittialize!$F$9,HS!H64*Inittialize!$F$10,HS!H65*Inittialize!$F$11,HS!H66*Inittialize!$F$12)
)*IF(H73=H47,2,IF(H73=H34,3,IF(H73=H21,4,IF(H73=H8,5)))))</f>
        <v>1.1213167131939819</v>
      </c>
      <c r="I98" s="1">
        <f>IF(I73=HSDR!I9,HSDR!I61,
IF(Rules!$B$10=Rules!$D$10,
SUM(HSD!I89*Inittialize!$F$3,HSD!I58*Inittialize!$F$4,HSD!I59*Inittialize!$F$5,HSD!I60*Inittialize!$F$6,HSD!I61*Inittialize!$F$7,HSD!I62*Inittialize!$F$8,HSD!I63*Inittialize!$F$9,HSD!I64*Inittialize!$F$10,HSD!I65*Inittialize!$F$11,HSD!I66*Inittialize!$F$12),
SUM(HS!I89*Inittialize!$F$3,HS!I58*Inittialize!$F$4,HS!I59*Inittialize!$F$5,HS!I60*Inittialize!$F$6,HS!I61*Inittialize!$F$7,HS!I62*Inittialize!$F$8,HS!I63*Inittialize!$F$9,HS!I64*Inittialize!$F$10,HS!I65*Inittialize!$F$11,HS!I66*Inittialize!$F$12)
)*IF(I73=I47,2,IF(I73=I34,3,IF(I73=I21,4,IF(I73=I8,5)))))</f>
        <v>1.0692068124279952</v>
      </c>
      <c r="J98" s="1">
        <f>IF(J73=HSDR!J9,HSDR!J61,
IF(Rules!$B$10=Rules!$D$10,
SUM(HSD!J89*Inittialize!$F$3,HSD!J58*Inittialize!$F$4,HSD!J59*Inittialize!$F$5,HSD!J60*Inittialize!$F$6,HSD!J61*Inittialize!$F$7,HSD!J62*Inittialize!$F$8,HSD!J63*Inittialize!$F$9,HSD!J64*Inittialize!$F$10,HSD!J65*Inittialize!$F$11,HSD!J66*Inittialize!$F$12),
SUM(HS!J89*Inittialize!$F$3,HS!J58*Inittialize!$F$4,HS!J59*Inittialize!$F$5,HS!J60*Inittialize!$F$6,HS!J61*Inittialize!$F$7,HS!J62*Inittialize!$F$8,HS!J63*Inittialize!$F$9,HS!J64*Inittialize!$F$10,HS!J65*Inittialize!$F$11,HS!J66*Inittialize!$F$12)
)*IF(J73=J47,2,IF(J73=J34,3,IF(J73=J21,4,IF(J73=J8,5)))))</f>
        <v>0.98512101765013715</v>
      </c>
      <c r="K98" s="9">
        <f>IF(K73=HSDR!K9,HSDR!K61,
IF(Rules!$B$10=Rules!$D$10,
SUM(HSD!K89*Inittialize!$F$3,HSD!K58*Inittialize!$F$4,HSD!K59*Inittialize!$F$5,HSD!K60*Inittialize!$F$6,HSD!K61*Inittialize!$F$7,HSD!K62*Inittialize!$F$8,HSD!K63*Inittialize!$F$9,HSD!K64*Inittialize!$F$10,HSD!K65*Inittialize!$F$11,HSD!K66*Inittialize!$F$12),
SUM(HS!K89*Inittialize!$F$3,HS!K58*Inittialize!$F$4,HS!K59*Inittialize!$F$5,HS!K60*Inittialize!$F$6,HS!K61*Inittialize!$F$7,HS!K62*Inittialize!$F$8,HS!K63*Inittialize!$F$9,HS!K64*Inittialize!$F$10,HS!K65*Inittialize!$F$11,HS!K66*Inittialize!$F$12)
)*IF(K73=K47,2,IF(K73=K34,3,IF(K73=K21,4,IF(K73=K8,5)))))</f>
        <v>0.39412588394544312</v>
      </c>
    </row>
    <row r="99" spans="1:11" x14ac:dyDescent="0.3">
      <c r="A99" s="98">
        <v>6</v>
      </c>
      <c r="B99" s="93">
        <f>IF(B74=HSDR!B11,HSDR!B63,
IF(Rules!$B$10=Rules!$D$10,
SUM(HSD!B90*Inittialize!$F$3,HSD!B59*Inittialize!$F$4,HSD!B60*Inittialize!$F$5,HSD!B61*Inittialize!$F$6,HSD!B62*Inittialize!$F$7,HSD!B63*Inittialize!$F$8,HSD!B64*Inittialize!$F$9,HSD!B65*Inittialize!$F$10,HSD!B66*Inittialize!$F$11,HSD!B67*Inittialize!$F$12),
SUM(HS!B90*Inittialize!$F$3,HS!B59*Inittialize!$F$4,HS!B60*Inittialize!$F$5,HS!B61*Inittialize!$F$6,HS!B62*Inittialize!$F$7,HS!B63*Inittialize!$F$8,HS!B64*Inittialize!$F$9,HS!B65*Inittialize!$F$10,HS!B66*Inittialize!$F$11,HS!B67*Inittialize!$F$12)
)*IF(B74=B48,2,IF(B74=B35,3,IF(B74=B22,4,IF(B74=B9,5)))))</f>
        <v>0.22932137132783617</v>
      </c>
      <c r="C99" s="1">
        <f>IF(C74=HSDR!C11,HSDR!C63,
IF(Rules!$B$10=Rules!$D$10,
SUM(HSD!C90*Inittialize!$F$3,HSD!C59*Inittialize!$F$4,HSD!C60*Inittialize!$F$5,HSD!C61*Inittialize!$F$6,HSD!C62*Inittialize!$F$7,HSD!C63*Inittialize!$F$8,HSD!C64*Inittialize!$F$9,HSD!C65*Inittialize!$F$10,HSD!C66*Inittialize!$F$11,HSD!C67*Inittialize!$F$12),
SUM(HS!C90*Inittialize!$F$3,HS!C59*Inittialize!$F$4,HS!C60*Inittialize!$F$5,HS!C61*Inittialize!$F$6,HS!C62*Inittialize!$F$7,HS!C63*Inittialize!$F$8,HS!C64*Inittialize!$F$9,HS!C65*Inittialize!$F$10,HS!C66*Inittialize!$F$11,HS!C67*Inittialize!$F$12)
)*IF(C74=C48,2,IF(C74=C35,3,IF(C74=C22,4,IF(C74=C9,5)))))</f>
        <v>0.3484437814934257</v>
      </c>
      <c r="D99" s="1">
        <f>IF(D74=HSDR!D11,HSDR!D63,
IF(Rules!$B$10=Rules!$D$10,
SUM(HSD!D90*Inittialize!$F$3,HSD!D59*Inittialize!$F$4,HSD!D60*Inittialize!$F$5,HSD!D61*Inittialize!$F$6,HSD!D62*Inittialize!$F$7,HSD!D63*Inittialize!$F$8,HSD!D64*Inittialize!$F$9,HSD!D65*Inittialize!$F$10,HSD!D66*Inittialize!$F$11,HSD!D67*Inittialize!$F$12),
SUM(HS!D90*Inittialize!$F$3,HS!D59*Inittialize!$F$4,HS!D60*Inittialize!$F$5,HS!D61*Inittialize!$F$6,HS!D62*Inittialize!$F$7,HS!D63*Inittialize!$F$8,HS!D64*Inittialize!$F$9,HS!D65*Inittialize!$F$10,HS!D66*Inittialize!$F$11,HS!D67*Inittialize!$F$12)
)*IF(D74=D48,2,IF(D74=D35,3,IF(D74=D22,4,IF(D74=D9,5)))))</f>
        <v>0.85861112923726712</v>
      </c>
      <c r="E99" s="1">
        <f>IF(E74=HSDR!E11,HSDR!E63,
IF(Rules!$B$10=Rules!$D$10,
SUM(HSD!E90*Inittialize!$F$3,HSD!E59*Inittialize!$F$4,HSD!E60*Inittialize!$F$5,HSD!E61*Inittialize!$F$6,HSD!E62*Inittialize!$F$7,HSD!E63*Inittialize!$F$8,HSD!E64*Inittialize!$F$9,HSD!E65*Inittialize!$F$10,HSD!E66*Inittialize!$F$11,HSD!E67*Inittialize!$F$12),
SUM(HS!E90*Inittialize!$F$3,HS!E59*Inittialize!$F$4,HS!E60*Inittialize!$F$5,HS!E61*Inittialize!$F$6,HS!E62*Inittialize!$F$7,HS!E63*Inittialize!$F$8,HS!E64*Inittialize!$F$9,HS!E65*Inittialize!$F$10,HS!E66*Inittialize!$F$11,HS!E67*Inittialize!$F$12)
)*IF(E74=E48,2,IF(E74=E35,3,IF(E74=E22,4,IF(E74=E9,5)))))</f>
        <v>0.89913457589304446</v>
      </c>
      <c r="F99" s="1">
        <f>IF(F74=HSDR!F11,HSDR!F63,
IF(Rules!$B$10=Rules!$D$10,
SUM(HSD!F90*Inittialize!$F$3,HSD!F59*Inittialize!$F$4,HSD!F60*Inittialize!$F$5,HSD!F61*Inittialize!$F$6,HSD!F62*Inittialize!$F$7,HSD!F63*Inittialize!$F$8,HSD!F64*Inittialize!$F$9,HSD!F65*Inittialize!$F$10,HSD!F66*Inittialize!$F$11,HSD!F67*Inittialize!$F$12),
SUM(HS!F90*Inittialize!$F$3,HS!F59*Inittialize!$F$4,HS!F60*Inittialize!$F$5,HS!F61*Inittialize!$F$6,HS!F62*Inittialize!$F$7,HS!F63*Inittialize!$F$8,HS!F64*Inittialize!$F$9,HS!F65*Inittialize!$F$10,HS!F66*Inittialize!$F$11,HS!F67*Inittialize!$F$12)
)*IF(F74=F48,2,IF(F74=F35,3,IF(F74=F22,4,IF(F74=F9,5)))))</f>
        <v>0.93816167607316348</v>
      </c>
      <c r="G99" s="1">
        <f>IF(G74=HSDR!G11,HSDR!G63,
IF(Rules!$B$10=Rules!$D$10,
SUM(HSD!G90*Inittialize!$F$3,HSD!G59*Inittialize!$F$4,HSD!G60*Inittialize!$F$5,HSD!G61*Inittialize!$F$6,HSD!G62*Inittialize!$F$7,HSD!G63*Inittialize!$F$8,HSD!G64*Inittialize!$F$9,HSD!G65*Inittialize!$F$10,HSD!G66*Inittialize!$F$11,HSD!G67*Inittialize!$F$12),
SUM(HS!G90*Inittialize!$F$3,HS!G59*Inittialize!$F$4,HS!G60*Inittialize!$F$5,HS!G61*Inittialize!$F$6,HS!G62*Inittialize!$F$7,HS!G63*Inittialize!$F$8,HS!G64*Inittialize!$F$9,HS!G65*Inittialize!$F$10,HS!G66*Inittialize!$F$11,HS!G67*Inittialize!$F$12)
)*IF(G74=G48,2,IF(G74=G35,3,IF(G74=G22,4,IF(G74=G9,5)))))</f>
        <v>0.96024747214030381</v>
      </c>
      <c r="H99" s="1">
        <f>IF(H74=HSDR!H11,HSDR!H63,
IF(Rules!$B$10=Rules!$D$10,
SUM(HSD!H90*Inittialize!$F$3,HSD!H59*Inittialize!$F$4,HSD!H60*Inittialize!$F$5,HSD!H61*Inittialize!$F$6,HSD!H62*Inittialize!$F$7,HSD!H63*Inittialize!$F$8,HSD!H64*Inittialize!$F$9,HSD!H65*Inittialize!$F$10,HSD!H66*Inittialize!$F$11,HSD!H67*Inittialize!$F$12),
SUM(HS!H90*Inittialize!$F$3,HS!H59*Inittialize!$F$4,HS!H60*Inittialize!$F$5,HS!H61*Inittialize!$F$6,HS!H62*Inittialize!$F$7,HS!H63*Inittialize!$F$8,HS!H64*Inittialize!$F$9,HS!H65*Inittialize!$F$10,HS!H66*Inittialize!$F$11,HS!H67*Inittialize!$F$12)
)*IF(H74=H48,2,IF(H74=H35,3,IF(H74=H22,4,IF(H74=H9,5)))))</f>
        <v>0.35541355077168107</v>
      </c>
      <c r="I99" s="1">
        <f>IF(I74=HSDR!I11,HSDR!I63,
IF(Rules!$B$10=Rules!$D$10,
SUM(HSD!I90*Inittialize!$F$3,HSD!I59*Inittialize!$F$4,HSD!I60*Inittialize!$F$5,HSD!I61*Inittialize!$F$6,HSD!I62*Inittialize!$F$7,HSD!I63*Inittialize!$F$8,HSD!I64*Inittialize!$F$9,HSD!I65*Inittialize!$F$10,HSD!I66*Inittialize!$F$11,HSD!I67*Inittialize!$F$12),
SUM(HS!I90*Inittialize!$F$3,HS!I59*Inittialize!$F$4,HS!I60*Inittialize!$F$5,HS!I61*Inittialize!$F$6,HS!I62*Inittialize!$F$7,HS!I63*Inittialize!$F$8,HS!I64*Inittialize!$F$9,HS!I65*Inittialize!$F$10,HS!I66*Inittialize!$F$11,HS!I67*Inittialize!$F$12)
)*IF(I74=I48,2,IF(I74=I35,3,IF(I74=I22,4,IF(I74=I9,5)))))</f>
        <v>0.32514100115062705</v>
      </c>
      <c r="J99" s="1">
        <f>IF(J74=HSDR!J11,HSDR!J63,
IF(Rules!$B$10=Rules!$D$10,
SUM(HSD!J90*Inittialize!$F$3,HSD!J59*Inittialize!$F$4,HSD!J60*Inittialize!$F$5,HSD!J61*Inittialize!$F$6,HSD!J62*Inittialize!$F$7,HSD!J63*Inittialize!$F$8,HSD!J64*Inittialize!$F$9,HSD!J65*Inittialize!$F$10,HSD!J66*Inittialize!$F$11,HSD!J67*Inittialize!$F$12),
SUM(HS!J90*Inittialize!$F$3,HS!J59*Inittialize!$F$4,HS!J60*Inittialize!$F$5,HS!J61*Inittialize!$F$6,HS!J62*Inittialize!$F$7,HS!J63*Inittialize!$F$8,HS!J64*Inittialize!$F$9,HS!J65*Inittialize!$F$10,HS!J66*Inittialize!$F$11,HS!J67*Inittialize!$F$12)
)*IF(J74=J48,2,IF(J74=J35,3,IF(J74=J22,4,IF(J74=J9,5)))))</f>
        <v>0.29007768787413191</v>
      </c>
      <c r="K99" s="9">
        <f>IF(K74=HSDR!K11,HSDR!K63,
IF(Rules!$B$10=Rules!$D$10,
SUM(HSD!K90*Inittialize!$F$3,HSD!K59*Inittialize!$F$4,HSD!K60*Inittialize!$F$5,HSD!K61*Inittialize!$F$6,HSD!K62*Inittialize!$F$7,HSD!K63*Inittialize!$F$8,HSD!K64*Inittialize!$F$9,HSD!K65*Inittialize!$F$10,HSD!K66*Inittialize!$F$11,HSD!K67*Inittialize!$F$12),
SUM(HS!K90*Inittialize!$F$3,HS!K59*Inittialize!$F$4,HS!K60*Inittialize!$F$5,HS!K61*Inittialize!$F$6,HS!K62*Inittialize!$F$7,HS!K63*Inittialize!$F$8,HS!K64*Inittialize!$F$9,HS!K65*Inittialize!$F$10,HS!K66*Inittialize!$F$11,HS!K67*Inittialize!$F$12)
)*IF(K74=K48,2,IF(K74=K35,3,IF(K74=K22,4,IF(K74=K9,5)))))</f>
        <v>0.2488921581952955</v>
      </c>
    </row>
    <row r="100" spans="1:11" x14ac:dyDescent="0.3">
      <c r="A100" s="98">
        <v>7</v>
      </c>
      <c r="B100" s="93">
        <f>IF(B75=HSDR!B13,HSDR!B65,
IF(Rules!$B$10=Rules!$D$10,
SUM(HSD!B91*Inittialize!$F$3,HSD!B60*Inittialize!$F$4,HSD!B61*Inittialize!$F$5,HSD!B62*Inittialize!$F$6,HSD!B63*Inittialize!$F$7,HSD!B64*Inittialize!$F$8,HSD!B65*Inittialize!$F$9,HSD!B66*Inittialize!$F$10,HSD!B67*Inittialize!$F$11,HSD!B68*Inittialize!$F$12),
SUM(HS!B91*Inittialize!$F$3,HS!B60*Inittialize!$F$4,HS!B61*Inittialize!$F$5,HS!B62*Inittialize!$F$6,HS!B63*Inittialize!$F$7,HS!B64*Inittialize!$F$8,HS!B65*Inittialize!$F$9,HS!B66*Inittialize!$F$10,HS!B67*Inittialize!$F$11,HS!B68*Inittialize!$F$12)
)*IF(B75=B49,2,IF(B75=B36,3,IF(B75=B23,4,IF(B75=B10,5)))))</f>
        <v>0.19773118242043017</v>
      </c>
      <c r="C100" s="1">
        <f>IF(C75=HSDR!C13,HSDR!C65,
IF(Rules!$B$10=Rules!$D$10,
SUM(HSD!C91*Inittialize!$F$3,HSD!C60*Inittialize!$F$4,HSD!C61*Inittialize!$F$5,HSD!C62*Inittialize!$F$6,HSD!C63*Inittialize!$F$7,HSD!C64*Inittialize!$F$8,HSD!C65*Inittialize!$F$9,HSD!C66*Inittialize!$F$10,HSD!C67*Inittialize!$F$11,HSD!C68*Inittialize!$F$12),
SUM(HS!C91*Inittialize!$F$3,HS!C60*Inittialize!$F$4,HS!C61*Inittialize!$F$5,HS!C62*Inittialize!$F$6,HS!C63*Inittialize!$F$7,HS!C64*Inittialize!$F$8,HS!C65*Inittialize!$F$9,HS!C66*Inittialize!$F$10,HS!C67*Inittialize!$F$11,HS!C68*Inittialize!$F$12)
)*IF(C75=C49,2,IF(C75=C36,3,IF(C75=C23,4,IF(C75=C10,5)))))</f>
        <v>0.81486145512095542</v>
      </c>
      <c r="D100" s="1">
        <f>IF(D75=HSDR!D13,HSDR!D65,
IF(Rules!$B$10=Rules!$D$10,
SUM(HSD!D91*Inittialize!$F$3,HSD!D60*Inittialize!$F$4,HSD!D61*Inittialize!$F$5,HSD!D62*Inittialize!$F$6,HSD!D63*Inittialize!$F$7,HSD!D64*Inittialize!$F$8,HSD!D65*Inittialize!$F$9,HSD!D66*Inittialize!$F$10,HSD!D67*Inittialize!$F$11,HSD!D68*Inittialize!$F$12),
SUM(HS!D91*Inittialize!$F$3,HS!D60*Inittialize!$F$4,HS!D61*Inittialize!$F$5,HS!D62*Inittialize!$F$6,HS!D63*Inittialize!$F$7,HS!D64*Inittialize!$F$8,HS!D65*Inittialize!$F$9,HS!D66*Inittialize!$F$10,HS!D67*Inittialize!$F$11,HS!D68*Inittialize!$F$12)
)*IF(D75=D49,2,IF(D75=D36,3,IF(D75=D23,4,IF(D75=D10,5)))))</f>
        <v>0.84997031549795721</v>
      </c>
      <c r="E100" s="1">
        <f>IF(E75=HSDR!E13,HSDR!E65,
IF(Rules!$B$10=Rules!$D$10,
SUM(HSD!E91*Inittialize!$F$3,HSD!E60*Inittialize!$F$4,HSD!E61*Inittialize!$F$5,HSD!E62*Inittialize!$F$6,HSD!E63*Inittialize!$F$7,HSD!E64*Inittialize!$F$8,HSD!E65*Inittialize!$F$9,HSD!E66*Inittialize!$F$10,HSD!E67*Inittialize!$F$11,HSD!E68*Inittialize!$F$12),
SUM(HS!E91*Inittialize!$F$3,HS!E60*Inittialize!$F$4,HS!E61*Inittialize!$F$5,HS!E62*Inittialize!$F$6,HS!E63*Inittialize!$F$7,HS!E64*Inittialize!$F$8,HS!E65*Inittialize!$F$9,HS!E66*Inittialize!$F$10,HS!E67*Inittialize!$F$11,HS!E68*Inittialize!$F$12)
)*IF(E75=E49,2,IF(E75=E36,3,IF(E75=E23,4,IF(E75=E10,5)))))</f>
        <v>0.89042446127318731</v>
      </c>
      <c r="F100" s="1">
        <f>IF(F75=HSDR!F13,HSDR!F65,
IF(Rules!$B$10=Rules!$D$10,
SUM(HSD!F91*Inittialize!$F$3,HSD!F60*Inittialize!$F$4,HSD!F61*Inittialize!$F$5,HSD!F62*Inittialize!$F$6,HSD!F63*Inittialize!$F$7,HSD!F64*Inittialize!$F$8,HSD!F65*Inittialize!$F$9,HSD!F66*Inittialize!$F$10,HSD!F67*Inittialize!$F$11,HSD!F68*Inittialize!$F$12),
SUM(HS!F91*Inittialize!$F$3,HS!F60*Inittialize!$F$4,HS!F61*Inittialize!$F$5,HS!F62*Inittialize!$F$6,HS!F63*Inittialize!$F$7,HS!F64*Inittialize!$F$8,HS!F65*Inittialize!$F$9,HS!F66*Inittialize!$F$10,HS!F67*Inittialize!$F$11,HS!F68*Inittialize!$F$12)
)*IF(F75=F49,2,IF(F75=F36,3,IF(F75=F23,4,IF(F75=F10,5)))))</f>
        <v>0.92955686660208148</v>
      </c>
      <c r="G100" s="1">
        <f>IF(G75=HSDR!G13,HSDR!G65,
IF(Rules!$B$10=Rules!$D$10,
SUM(HSD!G91*Inittialize!$F$3,HSD!G60*Inittialize!$F$4,HSD!G61*Inittialize!$F$5,HSD!G62*Inittialize!$F$6,HSD!G63*Inittialize!$F$7,HSD!G64*Inittialize!$F$8,HSD!G65*Inittialize!$F$9,HSD!G66*Inittialize!$F$10,HSD!G67*Inittialize!$F$11,HSD!G68*Inittialize!$F$12),
SUM(HS!G91*Inittialize!$F$3,HS!G60*Inittialize!$F$4,HS!G61*Inittialize!$F$5,HS!G62*Inittialize!$F$6,HS!G63*Inittialize!$F$7,HS!G64*Inittialize!$F$8,HS!G65*Inittialize!$F$9,HS!G66*Inittialize!$F$10,HS!G67*Inittialize!$F$11,HS!G68*Inittialize!$F$12)
)*IF(G75=G49,2,IF(G75=G36,3,IF(G75=G23,4,IF(G75=G10,5)))))</f>
        <v>0.95462992485296416</v>
      </c>
      <c r="H100" s="1">
        <f>IF(H75=HSDR!H13,HSDR!H65,
IF(Rules!$B$10=Rules!$D$10,
SUM(HSD!H91*Inittialize!$F$3,HSD!H60*Inittialize!$F$4,HSD!H61*Inittialize!$F$5,HSD!H62*Inittialize!$F$6,HSD!H63*Inittialize!$F$7,HSD!H64*Inittialize!$F$8,HSD!H65*Inittialize!$F$9,HSD!H66*Inittialize!$F$10,HSD!H67*Inittialize!$F$11,HSD!H68*Inittialize!$F$12),
SUM(HS!H91*Inittialize!$F$3,HS!H60*Inittialize!$F$4,HS!H61*Inittialize!$F$5,HS!H62*Inittialize!$F$6,HS!H63*Inittialize!$F$7,HS!H64*Inittialize!$F$8,HS!H65*Inittialize!$F$9,HS!H66*Inittialize!$F$10,HS!H67*Inittialize!$F$11,HS!H68*Inittialize!$F$12)
)*IF(H75=H49,2,IF(H75=H36,3,IF(H75=H23,4,IF(H75=H10,5)))))</f>
        <v>0.75851234839713855</v>
      </c>
      <c r="I100" s="1">
        <f>IF(I75=HSDR!I13,HSDR!I65,
IF(Rules!$B$10=Rules!$D$10,
SUM(HSD!I91*Inittialize!$F$3,HSD!I60*Inittialize!$F$4,HSD!I61*Inittialize!$F$5,HSD!I62*Inittialize!$F$6,HSD!I63*Inittialize!$F$7,HSD!I64*Inittialize!$F$8,HSD!I65*Inittialize!$F$9,HSD!I66*Inittialize!$F$10,HSD!I67*Inittialize!$F$11,HSD!I68*Inittialize!$F$12),
SUM(HS!I91*Inittialize!$F$3,HS!I60*Inittialize!$F$4,HS!I61*Inittialize!$F$5,HS!I62*Inittialize!$F$6,HS!I63*Inittialize!$F$7,HS!I64*Inittialize!$F$8,HS!I65*Inittialize!$F$9,HS!I66*Inittialize!$F$10,HS!I67*Inittialize!$F$11,HS!I68*Inittialize!$F$12)
)*IF(I75=I49,2,IF(I75=I36,3,IF(I75=I23,4,IF(I75=I10,5)))))</f>
        <v>0.28035116935946924</v>
      </c>
      <c r="J100" s="1">
        <f>IF(J75=HSDR!J13,HSDR!J65,
IF(Rules!$B$10=Rules!$D$10,
SUM(HSD!J91*Inittialize!$F$3,HSD!J60*Inittialize!$F$4,HSD!J61*Inittialize!$F$5,HSD!J62*Inittialize!$F$6,HSD!J63*Inittialize!$F$7,HSD!J64*Inittialize!$F$8,HSD!J65*Inittialize!$F$9,HSD!J66*Inittialize!$F$10,HSD!J67*Inittialize!$F$11,HSD!J68*Inittialize!$F$12),
SUM(HS!J91*Inittialize!$F$3,HS!J60*Inittialize!$F$4,HS!J61*Inittialize!$F$5,HS!J62*Inittialize!$F$6,HS!J63*Inittialize!$F$7,HS!J64*Inittialize!$F$8,HS!J65*Inittialize!$F$9,HS!J66*Inittialize!$F$10,HS!J67*Inittialize!$F$11,HS!J68*Inittialize!$F$12)
)*IF(J75=J49,2,IF(J75=J36,3,IF(J75=J23,4,IF(J75=J10,5)))))</f>
        <v>0.25011800638126686</v>
      </c>
      <c r="K100" s="9">
        <f>IF(K75=HSDR!K13,HSDR!K65,
IF(Rules!$B$10=Rules!$D$10,
SUM(HSD!K91*Inittialize!$F$3,HSD!K60*Inittialize!$F$4,HSD!K61*Inittialize!$F$5,HSD!K62*Inittialize!$F$6,HSD!K63*Inittialize!$F$7,HSD!K64*Inittialize!$F$8,HSD!K65*Inittialize!$F$9,HSD!K66*Inittialize!$F$10,HSD!K67*Inittialize!$F$11,HSD!K68*Inittialize!$F$12),
SUM(HS!K91*Inittialize!$F$3,HS!K60*Inittialize!$F$4,HS!K61*Inittialize!$F$5,HS!K62*Inittialize!$F$6,HS!K63*Inittialize!$F$7,HS!K64*Inittialize!$F$8,HS!K65*Inittialize!$F$9,HS!K66*Inittialize!$F$10,HS!K67*Inittialize!$F$11,HS!K68*Inittialize!$F$12)
)*IF(K75=K49,2,IF(K75=K36,3,IF(K75=K23,4,IF(K75=K10,5)))))</f>
        <v>0.21460599354594356</v>
      </c>
    </row>
    <row r="101" spans="1:11" x14ac:dyDescent="0.3">
      <c r="A101" s="98">
        <v>8</v>
      </c>
      <c r="B101" s="93">
        <f>IF(B76=HSDR!B15,HSDR!B67,
IF(Rules!$B$10=Rules!$D$10,
SUM(HSD!B92*Inittialize!$F$3,HSD!B61*Inittialize!$F$4,HSD!B62*Inittialize!$F$5,HSD!B63*Inittialize!$F$6,HSD!B64*Inittialize!$F$7,HSD!B65*Inittialize!$F$8,HSD!B66*Inittialize!$F$9,HSD!B67*Inittialize!$F$10,HSD!B68*Inittialize!$F$11,HSD!B69*Inittialize!$F$12),
SUM(HS!B92*Inittialize!$F$3,HS!B61*Inittialize!$F$4,HS!B62*Inittialize!$F$5,HS!B63*Inittialize!$F$6,HS!B64*Inittialize!$F$7,HS!B65*Inittialize!$F$8,HS!B66*Inittialize!$F$9,HS!B67*Inittialize!$F$10,HS!B68*Inittialize!$F$11,HS!B69*Inittialize!$F$12)
)*IF(B76=B50,2,IF(B76=B37,3,IF(B76=B24,4,IF(B76=B11,5)))))</f>
        <v>0.2121090766176992</v>
      </c>
      <c r="C101" s="1">
        <f>IF(C76=HSDR!C15,HSDR!C67,
IF(Rules!$B$10=Rules!$D$10,
SUM(HSD!C92*Inittialize!$F$3,HSD!C61*Inittialize!$F$4,HSD!C62*Inittialize!$F$5,HSD!C63*Inittialize!$F$6,HSD!C64*Inittialize!$F$7,HSD!C65*Inittialize!$F$8,HSD!C66*Inittialize!$F$9,HSD!C67*Inittialize!$F$10,HSD!C68*Inittialize!$F$11,HSD!C69*Inittialize!$F$12),
SUM(HS!C92*Inittialize!$F$3,HS!C61*Inittialize!$F$4,HS!C62*Inittialize!$F$5,HS!C63*Inittialize!$F$6,HS!C64*Inittialize!$F$7,HS!C65*Inittialize!$F$8,HS!C66*Inittialize!$F$9,HS!C67*Inittialize!$F$10,HS!C68*Inittialize!$F$11,HS!C69*Inittialize!$F$12)
)*IF(C76=C50,2,IF(C76=C37,3,IF(C76=C24,4,IF(C76=C11,5)))))</f>
        <v>0.89960475884558322</v>
      </c>
      <c r="D101" s="1">
        <f>IF(D76=HSDR!D15,HSDR!D67,
IF(Rules!$B$10=Rules!$D$10,
SUM(HSD!D92*Inittialize!$F$3,HSD!D61*Inittialize!$F$4,HSD!D62*Inittialize!$F$5,HSD!D63*Inittialize!$F$6,HSD!D64*Inittialize!$F$7,HSD!D65*Inittialize!$F$8,HSD!D66*Inittialize!$F$9,HSD!D67*Inittialize!$F$10,HSD!D68*Inittialize!$F$11,HSD!D69*Inittialize!$F$12),
SUM(HS!D92*Inittialize!$F$3,HS!D61*Inittialize!$F$4,HS!D62*Inittialize!$F$5,HS!D63*Inittialize!$F$6,HS!D64*Inittialize!$F$7,HS!D65*Inittialize!$F$8,HS!D66*Inittialize!$F$9,HS!D67*Inittialize!$F$10,HS!D68*Inittialize!$F$11,HS!D69*Inittialize!$F$12)
)*IF(D76=D50,2,IF(D76=D37,3,IF(D76=D24,4,IF(D76=D11,5)))))</f>
        <v>0.93195285498137381</v>
      </c>
      <c r="E101" s="1">
        <f>IF(E76=HSDR!E15,HSDR!E67,
IF(Rules!$B$10=Rules!$D$10,
SUM(HSD!E92*Inittialize!$F$3,HSD!E61*Inittialize!$F$4,HSD!E62*Inittialize!$F$5,HSD!E63*Inittialize!$F$6,HSD!E64*Inittialize!$F$7,HSD!E65*Inittialize!$F$8,HSD!E66*Inittialize!$F$9,HSD!E67*Inittialize!$F$10,HSD!E68*Inittialize!$F$11,HSD!E69*Inittialize!$F$12),
SUM(HS!E92*Inittialize!$F$3,HS!E61*Inittialize!$F$4,HS!E62*Inittialize!$F$5,HS!E63*Inittialize!$F$6,HS!E64*Inittialize!$F$7,HS!E65*Inittialize!$F$8,HS!E66*Inittialize!$F$9,HS!E67*Inittialize!$F$10,HS!E68*Inittialize!$F$11,HS!E69*Inittialize!$F$12)
)*IF(E76=E50,2,IF(E76=E37,3,IF(E76=E24,4,IF(E76=E11,5)))))</f>
        <v>0.96945083474159777</v>
      </c>
      <c r="F101" s="1">
        <f>IF(F76=HSDR!F15,HSDR!F67,
IF(Rules!$B$10=Rules!$D$10,
SUM(HSD!F92*Inittialize!$F$3,HSD!F61*Inittialize!$F$4,HSD!F62*Inittialize!$F$5,HSD!F63*Inittialize!$F$6,HSD!F64*Inittialize!$F$7,HSD!F65*Inittialize!$F$8,HSD!F66*Inittialize!$F$9,HSD!F67*Inittialize!$F$10,HSD!F68*Inittialize!$F$11,HSD!F69*Inittialize!$F$12),
SUM(HS!F92*Inittialize!$F$3,HS!F61*Inittialize!$F$4,HS!F62*Inittialize!$F$5,HS!F63*Inittialize!$F$6,HS!F64*Inittialize!$F$7,HS!F65*Inittialize!$F$8,HS!F66*Inittialize!$F$9,HS!F67*Inittialize!$F$10,HS!F68*Inittialize!$F$11,HS!F69*Inittialize!$F$12)
)*IF(F76=F50,2,IF(F76=F37,3,IF(F76=F24,4,IF(F76=F11,5)))))</f>
        <v>1.0038945547866274</v>
      </c>
      <c r="G101" s="1">
        <f>IF(G76=HSDR!G15,HSDR!G67,
IF(Rules!$B$10=Rules!$D$10,
SUM(HSD!G92*Inittialize!$F$3,HSD!G61*Inittialize!$F$4,HSD!G62*Inittialize!$F$5,HSD!G63*Inittialize!$F$6,HSD!G64*Inittialize!$F$7,HSD!G65*Inittialize!$F$8,HSD!G66*Inittialize!$F$9,HSD!G67*Inittialize!$F$10,HSD!G68*Inittialize!$F$11,HSD!G69*Inittialize!$F$12),
SUM(HS!G92*Inittialize!$F$3,HS!G61*Inittialize!$F$4,HS!G62*Inittialize!$F$5,HS!G63*Inittialize!$F$6,HS!G64*Inittialize!$F$7,HS!G65*Inittialize!$F$8,HS!G66*Inittialize!$F$9,HS!G67*Inittialize!$F$10,HS!G68*Inittialize!$F$11,HS!G69*Inittialize!$F$12)
)*IF(G76=G50,2,IF(G76=G37,3,IF(G76=G24,4,IF(G76=G11,5)))))</f>
        <v>1.0510053722385257</v>
      </c>
      <c r="H101" s="1">
        <f>IF(H76=HSDR!H15,HSDR!H67,
IF(Rules!$B$10=Rules!$D$10,
SUM(HSD!H92*Inittialize!$F$3,HSD!H61*Inittialize!$F$4,HSD!H62*Inittialize!$F$5,HSD!H63*Inittialize!$F$6,HSD!H64*Inittialize!$F$7,HSD!H65*Inittialize!$F$8,HSD!H66*Inittialize!$F$9,HSD!H67*Inittialize!$F$10,HSD!H68*Inittialize!$F$11,HSD!H69*Inittialize!$F$12),
SUM(HS!H92*Inittialize!$F$3,HS!H61*Inittialize!$F$4,HS!H62*Inittialize!$F$5,HS!H63*Inittialize!$F$6,HS!H64*Inittialize!$F$7,HS!H65*Inittialize!$F$8,HS!H66*Inittialize!$F$9,HS!H67*Inittialize!$F$10,HS!H68*Inittialize!$F$11,HS!H69*Inittialize!$F$12)
)*IF(H76=H50,2,IF(H76=H37,3,IF(H76=H24,4,IF(H76=H11,5)))))</f>
        <v>0.96460164355924705</v>
      </c>
      <c r="I101" s="1">
        <f>IF(I76=HSDR!I15,HSDR!I67,
IF(Rules!$B$10=Rules!$D$10,
SUM(HSD!I92*Inittialize!$F$3,HSD!I61*Inittialize!$F$4,HSD!I62*Inittialize!$F$5,HSD!I63*Inittialize!$F$6,HSD!I64*Inittialize!$F$7,HSD!I65*Inittialize!$F$8,HSD!I66*Inittialize!$F$9,HSD!I67*Inittialize!$F$10,HSD!I68*Inittialize!$F$11,HSD!I69*Inittialize!$F$12),
SUM(HS!I92*Inittialize!$F$3,HS!I61*Inittialize!$F$4,HS!I62*Inittialize!$F$5,HS!I63*Inittialize!$F$6,HS!I64*Inittialize!$F$7,HS!I65*Inittialize!$F$8,HS!I66*Inittialize!$F$9,HS!I67*Inittialize!$F$10,HS!I68*Inittialize!$F$11,HS!I69*Inittialize!$F$12)
)*IF(I76=I50,2,IF(I76=I37,3,IF(I76=I24,4,IF(I76=I11,5)))))</f>
        <v>0.76828949499913368</v>
      </c>
      <c r="J101" s="1">
        <f>IF(J76=HSDR!J15,HSDR!J67,
IF(Rules!$B$10=Rules!$D$10,
SUM(HSD!J92*Inittialize!$F$3,HSD!J61*Inittialize!$F$4,HSD!J62*Inittialize!$F$5,HSD!J63*Inittialize!$F$6,HSD!J64*Inittialize!$F$7,HSD!J65*Inittialize!$F$8,HSD!J66*Inittialize!$F$9,HSD!J67*Inittialize!$F$10,HSD!J68*Inittialize!$F$11,HSD!J69*Inittialize!$F$12),
SUM(HS!J92*Inittialize!$F$3,HS!J61*Inittialize!$F$4,HS!J62*Inittialize!$F$5,HS!J63*Inittialize!$F$6,HS!J64*Inittialize!$F$7,HS!J65*Inittialize!$F$8,HS!J66*Inittialize!$F$9,HS!J67*Inittialize!$F$10,HS!J68*Inittialize!$F$11,HS!J69*Inittialize!$F$12)
)*IF(J76=J50,2,IF(J76=J37,3,IF(J76=J24,4,IF(J76=J11,5)))))</f>
        <v>0.67362306723520604</v>
      </c>
      <c r="K101" s="9">
        <f>IF(K76=HSDR!K15,HSDR!K67,
IF(Rules!$B$10=Rules!$D$10,
SUM(HSD!K92*Inittialize!$F$3,HSD!K61*Inittialize!$F$4,HSD!K62*Inittialize!$F$5,HSD!K63*Inittialize!$F$6,HSD!K64*Inittialize!$F$7,HSD!K65*Inittialize!$F$8,HSD!K66*Inittialize!$F$9,HSD!K67*Inittialize!$F$10,HSD!K68*Inittialize!$F$11,HSD!K69*Inittialize!$F$12),
SUM(HS!K92*Inittialize!$F$3,HS!K61*Inittialize!$F$4,HS!K62*Inittialize!$F$5,HS!K63*Inittialize!$F$6,HS!K64*Inittialize!$F$7,HS!K65*Inittialize!$F$8,HS!K66*Inittialize!$F$9,HS!K67*Inittialize!$F$10,HS!K68*Inittialize!$F$11,HS!K69*Inittialize!$F$12)
)*IF(K76=K50,2,IF(K76=K37,3,IF(K76=K24,4,IF(K76=K11,5)))))</f>
        <v>0.18504292300645134</v>
      </c>
    </row>
    <row r="102" spans="1:11" x14ac:dyDescent="0.3">
      <c r="A102" s="98">
        <v>9</v>
      </c>
      <c r="B102" s="93">
        <f>IF(B77=HSDR!B17,HSDR!B69,
IF(Rules!$B$10=Rules!$D$10,
SUM(HSD!B93*Inittialize!$F$3,HSD!B62*Inittialize!$F$4,HSD!B63*Inittialize!$F$5,HSD!B64*Inittialize!$F$6,HSD!B65*Inittialize!$F$7,HSD!B66*Inittialize!$F$8,HSD!B67*Inittialize!$F$9,HSD!B68*Inittialize!$F$10,HSD!B69*Inittialize!$F$11,HSD!B70*Inittialize!$F$12),
SUM(HS!B93*Inittialize!$F$3,HS!B62*Inittialize!$F$4,HS!B63*Inittialize!$F$5,HS!B64*Inittialize!$F$6,HS!B65*Inittialize!$F$7,HS!B66*Inittialize!$F$8,HS!B67*Inittialize!$F$9,HS!B68*Inittialize!$F$10,HS!B69*Inittialize!$F$11,HS!B70*Inittialize!$F$12)
)*IF(B77=B51,2,IF(B77=B38,3,IF(B77=B25,4,IF(B77=B12,5)))))</f>
        <v>0.3235334151403132</v>
      </c>
      <c r="C102" s="1">
        <f>IF(C77=HSDR!C17,HSDR!C69,
IF(Rules!$B$10=Rules!$D$10,
SUM(HSD!C93*Inittialize!$F$3,HSD!C62*Inittialize!$F$4,HSD!C63*Inittialize!$F$5,HSD!C64*Inittialize!$F$6,HSD!C65*Inittialize!$F$7,HSD!C66*Inittialize!$F$8,HSD!C67*Inittialize!$F$9,HSD!C68*Inittialize!$F$10,HSD!C69*Inittialize!$F$11,HSD!C70*Inittialize!$F$12),
SUM(HS!C93*Inittialize!$F$3,HS!C62*Inittialize!$F$4,HS!C63*Inittialize!$F$5,HS!C64*Inittialize!$F$6,HS!C65*Inittialize!$F$7,HS!C66*Inittialize!$F$8,HS!C67*Inittialize!$F$9,HS!C68*Inittialize!$F$10,HS!C69*Inittialize!$F$11,HS!C70*Inittialize!$F$12)
)*IF(C77=C51,2,IF(C77=C38,3,IF(C77=C25,4,IF(C77=C12,5)))))</f>
        <v>0.9938411413418331</v>
      </c>
      <c r="D102" s="1">
        <f>IF(D77=HSDR!D17,HSDR!D69,
IF(Rules!$B$10=Rules!$D$10,
SUM(HSD!D93*Inittialize!$F$3,HSD!D62*Inittialize!$F$4,HSD!D63*Inittialize!$F$5,HSD!D64*Inittialize!$F$6,HSD!D65*Inittialize!$F$7,HSD!D66*Inittialize!$F$8,HSD!D67*Inittialize!$F$9,HSD!D68*Inittialize!$F$10,HSD!D69*Inittialize!$F$11,HSD!D70*Inittialize!$F$12),
SUM(HS!D93*Inittialize!$F$3,HS!D62*Inittialize!$F$4,HS!D63*Inittialize!$F$5,HS!D64*Inittialize!$F$6,HS!D65*Inittialize!$F$7,HS!D66*Inittialize!$F$8,HS!D67*Inittialize!$F$9,HS!D68*Inittialize!$F$10,HS!D69*Inittialize!$F$11,HS!D70*Inittialize!$F$12)
)*IF(D77=D51,2,IF(D77=D38,3,IF(D77=D25,4,IF(D77=D12,5)))))</f>
        <v>1.0232133128784804</v>
      </c>
      <c r="E102" s="1">
        <f>IF(E77=HSDR!E17,HSDR!E69,
IF(Rules!$B$10=Rules!$D$10,
SUM(HSD!E93*Inittialize!$F$3,HSD!E62*Inittialize!$F$4,HSD!E63*Inittialize!$F$5,HSD!E64*Inittialize!$F$6,HSD!E65*Inittialize!$F$7,HSD!E66*Inittialize!$F$8,HSD!E67*Inittialize!$F$9,HSD!E68*Inittialize!$F$10,HSD!E69*Inittialize!$F$11,HSD!E70*Inittialize!$F$12),
SUM(HS!E93*Inittialize!$F$3,HS!E62*Inittialize!$F$4,HS!E63*Inittialize!$F$5,HS!E64*Inittialize!$F$6,HS!E65*Inittialize!$F$7,HS!E66*Inittialize!$F$8,HS!E67*Inittialize!$F$9,HS!E68*Inittialize!$F$10,HS!E69*Inittialize!$F$11,HS!E70*Inittialize!$F$12)
)*IF(E77=E51,2,IF(E77=E38,3,IF(E77=E25,4,IF(E77=E12,5)))))</f>
        <v>1.0573880716989426</v>
      </c>
      <c r="F102" s="1">
        <f>IF(F77=HSDR!F17,HSDR!F69,
IF(Rules!$B$10=Rules!$D$10,
SUM(HSD!F93*Inittialize!$F$3,HSD!F62*Inittialize!$F$4,HSD!F63*Inittialize!$F$5,HSD!F64*Inittialize!$F$6,HSD!F65*Inittialize!$F$7,HSD!F66*Inittialize!$F$8,HSD!F67*Inittialize!$F$9,HSD!F68*Inittialize!$F$10,HSD!F69*Inittialize!$F$11,HSD!F70*Inittialize!$F$12),
SUM(HS!F93*Inittialize!$F$3,HS!F62*Inittialize!$F$4,HS!F63*Inittialize!$F$5,HS!F64*Inittialize!$F$6,HS!F65*Inittialize!$F$7,HS!F66*Inittialize!$F$8,HS!F67*Inittialize!$F$9,HS!F68*Inittialize!$F$10,HS!F69*Inittialize!$F$11,HS!F70*Inittialize!$F$12)
)*IF(F77=F51,2,IF(F77=F38,3,IF(F77=F25,4,IF(F77=F12,5)))))</f>
        <v>1.0889302454709364</v>
      </c>
      <c r="G102" s="1">
        <f>IF(G77=HSDR!G17,HSDR!G69,
IF(Rules!$B$10=Rules!$D$10,
SUM(HSD!G93*Inittialize!$F$3,HSD!G62*Inittialize!$F$4,HSD!G63*Inittialize!$F$5,HSD!G64*Inittialize!$F$6,HSD!G65*Inittialize!$F$7,HSD!G66*Inittialize!$F$8,HSD!G67*Inittialize!$F$9,HSD!G68*Inittialize!$F$10,HSD!G69*Inittialize!$F$11,HSD!G70*Inittialize!$F$12),
SUM(HS!G93*Inittialize!$F$3,HS!G62*Inittialize!$F$4,HS!G63*Inittialize!$F$5,HS!G64*Inittialize!$F$6,HS!G65*Inittialize!$F$7,HS!G66*Inittialize!$F$8,HS!G67*Inittialize!$F$9,HS!G68*Inittialize!$F$10,HS!G69*Inittialize!$F$11,HS!G70*Inittialize!$F$12)
)*IF(G77=G51,2,IF(G77=G38,3,IF(G77=G25,4,IF(G77=G12,5)))))</f>
        <v>1.1294587379248879</v>
      </c>
      <c r="H102" s="1">
        <f>IF(H77=HSDR!H17,HSDR!H69,
IF(Rules!$B$10=Rules!$D$10,
SUM(HSD!H93*Inittialize!$F$3,HSD!H62*Inittialize!$F$4,HSD!H63*Inittialize!$F$5,HSD!H64*Inittialize!$F$6,HSD!H65*Inittialize!$F$7,HSD!H66*Inittialize!$F$8,HSD!H67*Inittialize!$F$9,HSD!H68*Inittialize!$F$10,HSD!H69*Inittialize!$F$11,HSD!H70*Inittialize!$F$12),
SUM(HS!H93*Inittialize!$F$3,HS!H62*Inittialize!$F$4,HS!H63*Inittialize!$F$5,HS!H64*Inittialize!$F$6,HS!H65*Inittialize!$F$7,HS!H66*Inittialize!$F$8,HS!H67*Inittialize!$F$9,HS!H68*Inittialize!$F$10,HS!H69*Inittialize!$F$11,HS!H70*Inittialize!$F$12)
)*IF(H77=H51,2,IF(H77=H38,3,IF(H77=H25,4,IF(H77=H12,5)))))</f>
        <v>0.63087860215577196</v>
      </c>
      <c r="I102" s="1">
        <f>IF(I77=HSDR!I17,HSDR!I69,
IF(Rules!$B$10=Rules!$D$10,
SUM(HSD!I93*Inittialize!$F$3,HSD!I62*Inittialize!$F$4,HSD!I63*Inittialize!$F$5,HSD!I64*Inittialize!$F$6,HSD!I65*Inittialize!$F$7,HSD!I66*Inittialize!$F$8,HSD!I67*Inittialize!$F$9,HSD!I68*Inittialize!$F$10,HSD!I69*Inittialize!$F$11,HSD!I70*Inittialize!$F$12),
SUM(HS!I93*Inittialize!$F$3,HS!I62*Inittialize!$F$4,HS!I63*Inittialize!$F$5,HS!I64*Inittialize!$F$6,HS!I65*Inittialize!$F$7,HS!I66*Inittialize!$F$8,HS!I67*Inittialize!$F$9,HS!I68*Inittialize!$F$10,HS!I69*Inittialize!$F$11,HS!I70*Inittialize!$F$12)
)*IF(I77=I51,2,IF(I77=I38,3,IF(I77=I25,4,IF(I77=I12,5)))))</f>
        <v>0.98218561666881632</v>
      </c>
      <c r="J102" s="1">
        <f>IF(J77=HSDR!J17,HSDR!J69,
IF(Rules!$B$10=Rules!$D$10,
SUM(HSD!J93*Inittialize!$F$3,HSD!J62*Inittialize!$F$4,HSD!J63*Inittialize!$F$5,HSD!J64*Inittialize!$F$6,HSD!J65*Inittialize!$F$7,HSD!J66*Inittialize!$F$8,HSD!J67*Inittialize!$F$9,HSD!J68*Inittialize!$F$10,HSD!J69*Inittialize!$F$11,HSD!J70*Inittialize!$F$12),
SUM(HS!J93*Inittialize!$F$3,HS!J62*Inittialize!$F$4,HS!J63*Inittialize!$F$5,HS!J64*Inittialize!$F$6,HS!J65*Inittialize!$F$7,HS!J66*Inittialize!$F$8,HS!J67*Inittialize!$F$9,HS!J68*Inittialize!$F$10,HS!J69*Inittialize!$F$11,HS!J70*Inittialize!$F$12)
)*IF(J77=J51,2,IF(J77=J38,3,IF(J77=J25,4,IF(J77=J12,5)))))</f>
        <v>0.77788983332189798</v>
      </c>
      <c r="K102" s="9">
        <f>IF(K77=HSDR!K17,HSDR!K69,
IF(Rules!$B$10=Rules!$D$10,
SUM(HSD!K93*Inittialize!$F$3,HSD!K62*Inittialize!$F$4,HSD!K63*Inittialize!$F$5,HSD!K64*Inittialize!$F$6,HSD!K65*Inittialize!$F$7,HSD!K66*Inittialize!$F$8,HSD!K67*Inittialize!$F$9,HSD!K68*Inittialize!$F$10,HSD!K69*Inittialize!$F$11,HSD!K70*Inittialize!$F$12),
SUM(HS!K93*Inittialize!$F$3,HS!K62*Inittialize!$F$4,HS!K63*Inittialize!$F$5,HS!K64*Inittialize!$F$6,HS!K65*Inittialize!$F$7,HS!K66*Inittialize!$F$8,HS!K67*Inittialize!$F$9,HS!K68*Inittialize!$F$10,HS!K69*Inittialize!$F$11,HS!K70*Inittialize!$F$12)
)*IF(K77=K51,2,IF(K77=K38,3,IF(K77=K25,4,IF(K77=K12,5)))))</f>
        <v>0.32353341514031325</v>
      </c>
    </row>
    <row r="103" spans="1:11" ht="16.2" thickBot="1" x14ac:dyDescent="0.35">
      <c r="A103" s="99">
        <v>10</v>
      </c>
      <c r="B103" s="94">
        <f>IF(B78=HSDR!B19,HSDR!B71,
IF(Rules!$B$10=Rules!$D$10,
SUM(HSD!B94*Inittialize!$F$3,HSD!B63*Inittialize!$F$4,HSD!B64*Inittialize!$F$5,HSD!B65*Inittialize!$F$6,HSD!B66*Inittialize!$F$7,HSD!B67*Inittialize!$F$8,HSD!B68*Inittialize!$F$9,HSD!B69*Inittialize!$F$10,HSD!B70*Inittialize!$F$11,HSD!B71*Inittialize!$F$12),
SUM(HS!B94*Inittialize!$F$3,HS!B63*Inittialize!$F$4,HS!B64*Inittialize!$F$5,HS!B65*Inittialize!$F$6,HS!B66*Inittialize!$F$7,HS!B67*Inittialize!$F$8,HS!B68*Inittialize!$F$9,HS!B69*Inittialize!$F$10,HS!B70*Inittialize!$F$11,HS!B71*Inittialize!$F$12)
)*IF(B78=B52,2,IF(B78=B39,3,IF(B78=B26,4,IF(B78=B13,5)))))</f>
        <v>0.54638209218554123</v>
      </c>
      <c r="C103" s="109">
        <f>IF(C78=HSDR!C19,HSDR!C71,
IF(Rules!$B$10=Rules!$D$10,
SUM(HSD!C94*Inittialize!$F$3,HSD!C63*Inittialize!$F$4,HSD!C64*Inittialize!$F$5,HSD!C65*Inittialize!$F$6,HSD!C66*Inittialize!$F$7,HSD!C67*Inittialize!$F$8,HSD!C68*Inittialize!$F$9,HSD!C69*Inittialize!$F$10,HSD!C70*Inittialize!$F$11,HSD!C71*Inittialize!$F$12),
SUM(HS!C94*Inittialize!$F$3,HS!C63*Inittialize!$F$4,HS!C64*Inittialize!$F$5,HS!C65*Inittialize!$F$6,HS!C66*Inittialize!$F$7,HS!C67*Inittialize!$F$8,HS!C68*Inittialize!$F$9,HS!C69*Inittialize!$F$10,HS!C70*Inittialize!$F$11,HS!C71*Inittialize!$F$12)
)*IF(C78=C52,2,IF(C78=C39,3,IF(C78=C26,4,IF(C78=C13,5)))))</f>
        <v>0.75798005972279903</v>
      </c>
      <c r="D103" s="109">
        <f>IF(D78=HSDR!D19,HSDR!D71,
IF(Rules!$B$10=Rules!$D$10,
SUM(HSD!D94*Inittialize!$F$3,HSD!D63*Inittialize!$F$4,HSD!D64*Inittialize!$F$5,HSD!D65*Inittialize!$F$6,HSD!D66*Inittialize!$F$7,HSD!D67*Inittialize!$F$8,HSD!D68*Inittialize!$F$9,HSD!D69*Inittialize!$F$10,HSD!D70*Inittialize!$F$11,HSD!D71*Inittialize!$F$12),
SUM(HS!D94*Inittialize!$F$3,HS!D63*Inittialize!$F$4,HS!D64*Inittialize!$F$5,HS!D65*Inittialize!$F$6,HS!D66*Inittialize!$F$7,HS!D67*Inittialize!$F$8,HS!D68*Inittialize!$F$9,HS!D69*Inittialize!$F$10,HS!D70*Inittialize!$F$11,HS!D71*Inittialize!$F$12)
)*IF(D78=D52,2,IF(D78=D39,3,IF(D78=D26,4,IF(D78=D13,5)))))</f>
        <v>0.7649717369497322</v>
      </c>
      <c r="E103" s="109">
        <f>IF(E78=HSDR!E19,HSDR!E71,
IF(Rules!$B$10=Rules!$D$10,
SUM(HSD!E94*Inittialize!$F$3,HSD!E63*Inittialize!$F$4,HSD!E64*Inittialize!$F$5,HSD!E65*Inittialize!$F$6,HSD!E66*Inittialize!$F$7,HSD!E67*Inittialize!$F$8,HSD!E68*Inittialize!$F$9,HSD!E69*Inittialize!$F$10,HSD!E70*Inittialize!$F$11,HSD!E71*Inittialize!$F$12),
SUM(HS!E94*Inittialize!$F$3,HS!E63*Inittialize!$F$4,HS!E64*Inittialize!$F$5,HS!E65*Inittialize!$F$6,HS!E66*Inittialize!$F$7,HS!E67*Inittialize!$F$8,HS!E68*Inittialize!$F$9,HS!E69*Inittialize!$F$10,HS!E70*Inittialize!$F$11,HS!E71*Inittialize!$F$12)
)*IF(E78=E52,2,IF(E78=E39,3,IF(E78=E26,4,IF(E78=E13,5)))))</f>
        <v>0.77228266898215236</v>
      </c>
      <c r="F103" s="109">
        <f>IF(F78=HSDR!F19,HSDR!F71,
IF(Rules!$B$10=Rules!$D$10,
SUM(HSD!F94*Inittialize!$F$3,HSD!F63*Inittialize!$F$4,HSD!F64*Inittialize!$F$5,HSD!F65*Inittialize!$F$6,HSD!F66*Inittialize!$F$7,HSD!F67*Inittialize!$F$8,HSD!F68*Inittialize!$F$9,HSD!F69*Inittialize!$F$10,HSD!F70*Inittialize!$F$11,HSD!F71*Inittialize!$F$12),
SUM(HS!F94*Inittialize!$F$3,HS!F63*Inittialize!$F$4,HS!F64*Inittialize!$F$5,HS!F65*Inittialize!$F$6,HS!F66*Inittialize!$F$7,HS!F67*Inittialize!$F$8,HS!F68*Inittialize!$F$9,HS!F69*Inittialize!$F$10,HS!F70*Inittialize!$F$11,HS!F71*Inittialize!$F$12)
)*IF(F78=F52,2,IF(F78=F39,3,IF(F78=F26,4,IF(F78=F13,5)))))</f>
        <v>0.77860586403751975</v>
      </c>
      <c r="G103" s="109">
        <f>IF(G78=HSDR!G19,HSDR!G71,
IF(Rules!$B$10=Rules!$D$10,
SUM(HSD!G94*Inittialize!$F$3,HSD!G63*Inittialize!$F$4,HSD!G64*Inittialize!$F$5,HSD!G65*Inittialize!$F$6,HSD!G66*Inittialize!$F$7,HSD!G67*Inittialize!$F$8,HSD!G68*Inittialize!$F$9,HSD!G69*Inittialize!$F$10,HSD!G70*Inittialize!$F$11,HSD!G71*Inittialize!$F$12),
SUM(HS!G94*Inittialize!$F$3,HS!G63*Inittialize!$F$4,HS!G64*Inittialize!$F$5,HS!G65*Inittialize!$F$6,HS!G66*Inittialize!$F$7,HS!G67*Inittialize!$F$8,HS!G68*Inittialize!$F$9,HS!G69*Inittialize!$F$10,HS!G70*Inittialize!$F$11,HS!G71*Inittialize!$F$12)
)*IF(G78=G52,2,IF(G78=G39,3,IF(G78=G26,4,IF(G78=G13,5)))))</f>
        <v>0.80112182632876472</v>
      </c>
      <c r="H103" s="109">
        <f>IF(H78=HSDR!H19,HSDR!H71,
IF(Rules!$B$10=Rules!$D$10,
SUM(HSD!H94*Inittialize!$F$3,HSD!H63*Inittialize!$F$4,HSD!H64*Inittialize!$F$5,HSD!H65*Inittialize!$F$6,HSD!H66*Inittialize!$F$7,HSD!H67*Inittialize!$F$8,HSD!H68*Inittialize!$F$9,HSD!H69*Inittialize!$F$10,HSD!H70*Inittialize!$F$11,HSD!H71*Inittialize!$F$12),
SUM(HS!H94*Inittialize!$F$3,HS!H63*Inittialize!$F$4,HS!H64*Inittialize!$F$5,HS!H65*Inittialize!$F$6,HS!H66*Inittialize!$F$7,HS!H67*Inittialize!$F$8,HS!H68*Inittialize!$F$9,HS!H69*Inittialize!$F$10,HS!H70*Inittialize!$F$11,HS!H71*Inittialize!$F$12)
)*IF(H78=H52,2,IF(H78=H39,3,IF(H78=H26,4,IF(H78=H13,5)))))</f>
        <v>0.84730093057265166</v>
      </c>
      <c r="I103" s="109">
        <f>IF(I78=HSDR!I19,HSDR!I71,
IF(Rules!$B$10=Rules!$D$10,
SUM(HSD!I94*Inittialize!$F$3,HSD!I63*Inittialize!$F$4,HSD!I64*Inittialize!$F$5,HSD!I65*Inittialize!$F$6,HSD!I66*Inittialize!$F$7,HSD!I67*Inittialize!$F$8,HSD!I68*Inittialize!$F$9,HSD!I69*Inittialize!$F$10,HSD!I70*Inittialize!$F$11,HSD!I71*Inittialize!$F$12),
SUM(HS!I94*Inittialize!$F$3,HS!I63*Inittialize!$F$4,HS!I64*Inittialize!$F$5,HS!I65*Inittialize!$F$6,HS!I66*Inittialize!$F$7,HS!I67*Inittialize!$F$8,HS!I68*Inittialize!$F$9,HS!I69*Inittialize!$F$10,HS!I70*Inittialize!$F$11,HS!I71*Inittialize!$F$12)
)*IF(I78=I52,2,IF(I78=I39,3,IF(I78=I26,4,IF(I78=I13,5)))))</f>
        <v>0.86121010636793238</v>
      </c>
      <c r="J103" s="109">
        <f>IF(J78=HSDR!J19,HSDR!J71,
IF(Rules!$B$10=Rules!$D$10,
SUM(HSD!J94*Inittialize!$F$3,HSD!J63*Inittialize!$F$4,HSD!J64*Inittialize!$F$5,HSD!J65*Inittialize!$F$6,HSD!J66*Inittialize!$F$7,HSD!J67*Inittialize!$F$8,HSD!J68*Inittialize!$F$9,HSD!J69*Inittialize!$F$10,HSD!J70*Inittialize!$F$11,HSD!J71*Inittialize!$F$12),
SUM(HS!J94*Inittialize!$F$3,HS!J63*Inittialize!$F$4,HS!J64*Inittialize!$F$5,HS!J65*Inittialize!$F$6,HS!J66*Inittialize!$F$7,HS!J67*Inittialize!$F$8,HS!J68*Inittialize!$F$9,HS!J69*Inittialize!$F$10,HS!J70*Inittialize!$F$11,HS!J71*Inittialize!$F$12)
)*IF(J78=J52,2,IF(J78=J39,3,IF(J78=J26,4,IF(J78=J13,5)))))</f>
        <v>0.81918071466135212</v>
      </c>
      <c r="K103" s="10">
        <f>IF(K78=HSDR!K19,HSDR!K71,
IF(Rules!$B$10=Rules!$D$10,
SUM(HSD!K94*Inittialize!$F$3,HSD!K63*Inittialize!$F$4,HSD!K64*Inittialize!$F$5,HSD!K65*Inittialize!$F$6,HSD!K66*Inittialize!$F$7,HSD!K67*Inittialize!$F$8,HSD!K68*Inittialize!$F$9,HSD!K69*Inittialize!$F$10,HSD!K70*Inittialize!$F$11,HSD!K71*Inittialize!$F$12),
SUM(HS!K94*Inittialize!$F$3,HS!K63*Inittialize!$F$4,HS!K64*Inittialize!$F$5,HS!K65*Inittialize!$F$6,HS!K66*Inittialize!$F$7,HS!K67*Inittialize!$F$8,HS!K68*Inittialize!$F$9,HS!K69*Inittialize!$F$10,HS!K70*Inittialize!$F$11,HS!K71*Inittialize!$F$12)
)*IF(K78=K52,2,IF(K78=K39,3,IF(K78=K26,4,IF(K78=K13,5)))))</f>
        <v>0.54638209218554135</v>
      </c>
    </row>
    <row r="104" spans="1:11" ht="16.2" thickBot="1" x14ac:dyDescent="0.35"/>
    <row r="105" spans="1:11" ht="16.2" thickBot="1" x14ac:dyDescent="0.35">
      <c r="A105" s="525" t="s">
        <v>132</v>
      </c>
      <c r="B105" s="485"/>
      <c r="C105" s="485"/>
      <c r="D105" s="485"/>
      <c r="E105" s="485"/>
      <c r="F105" s="485"/>
      <c r="G105" s="485"/>
      <c r="H105" s="485"/>
      <c r="I105" s="485"/>
      <c r="J105" s="485"/>
      <c r="K105" s="526"/>
    </row>
    <row r="106" spans="1:11" ht="16.2" thickBot="1" x14ac:dyDescent="0.35">
      <c r="A106" s="138" t="s">
        <v>7</v>
      </c>
      <c r="B106" s="115">
        <v>1</v>
      </c>
      <c r="C106" s="116">
        <v>2</v>
      </c>
      <c r="D106" s="116">
        <v>3</v>
      </c>
      <c r="E106" s="116">
        <v>4</v>
      </c>
      <c r="F106" s="116">
        <v>5</v>
      </c>
      <c r="G106" s="116">
        <v>6</v>
      </c>
      <c r="H106" s="116">
        <v>7</v>
      </c>
      <c r="I106" s="116">
        <v>8</v>
      </c>
      <c r="J106" s="116">
        <v>9</v>
      </c>
      <c r="K106" s="104">
        <v>10</v>
      </c>
    </row>
    <row r="107" spans="1:11" x14ac:dyDescent="0.3">
      <c r="A107" s="100" t="s">
        <v>22</v>
      </c>
      <c r="B107" s="107">
        <f>IF(B69=HSDR!B33,HSDR!B85,IF(Rules!$B$13=Rules!$E$13,
SUM(Stand!B137*Inittialize!$F$3,Stand!B138*Inittialize!$F$4,Stand!B139*Inittialize!$F$5,Stand!B140*Inittialize!$F$6,Stand!B141*Inittialize!$F$7,Stand!B142*Inittialize!$F$8,Stand!B143*Inittialize!$F$9,Stand!B144*Inittialize!$F$10,Stand!B145*Inittialize!$F$11,Stand!B146*Inittialize!$F$12),
IF(Rules!$B$10=Rules!$D$10,SUM(HSD!B137*Inittialize!$F$3,HSD!B138*Inittialize!$F$4,HSD!B139*Inittialize!$F$5,HSD!B140*Inittialize!$F$6,HSD!B141*Inittialize!$F$7,HSD!B142*Inittialize!$F$8,HSD!B143*Inittialize!$F$9,HSD!B144*Inittialize!$F$10,HSD!B145*Inittialize!$F$11,HSD!B146*Inittialize!$F$12),
SUM(HS!B137*Inittialize!$F$3,HS!B138*Inittialize!$F$4,HS!B139*Inittialize!$F$5,HS!B140*Inittialize!$F$6,HS!B141*Inittialize!$F$7,HS!B142*Inittialize!$F$8,HS!B143*Inittialize!$F$9,HS!B144*Inittialize!$F$10,HS!B145*Inittialize!$F$11,HS!B146*Inittialize!$F$12))
)*IF(B69=B43,2,IF(B69=B30,3,IF(B69=B17,4,IF(B69=B4,5,HSDR!O33)))))</f>
        <v>-0.91950383464839502</v>
      </c>
      <c r="C107" s="108">
        <f>IF(C69=HSDR!C33,HSDR!C85,IF(Rules!$B$13=Rules!$E$13,
SUM(Stand!C137*Inittialize!$F$3,Stand!C138*Inittialize!$F$4,Stand!C139*Inittialize!$F$5,Stand!C140*Inittialize!$F$6,Stand!C141*Inittialize!$F$7,Stand!C142*Inittialize!$F$8,Stand!C143*Inittialize!$F$9,Stand!C144*Inittialize!$F$10,Stand!C145*Inittialize!$F$11,Stand!C146*Inittialize!$F$12),
IF(Rules!$B$10=Rules!$D$10,SUM(HSD!C137*Inittialize!$F$3,HSD!C138*Inittialize!$F$4,HSD!C139*Inittialize!$F$5,HSD!C140*Inittialize!$F$6,HSD!C141*Inittialize!$F$7,HSD!C142*Inittialize!$F$8,HSD!C143*Inittialize!$F$9,HSD!C144*Inittialize!$F$10,HSD!C145*Inittialize!$F$11,HSD!C146*Inittialize!$F$12),
SUM(HS!C137*Inittialize!$F$3,HS!C138*Inittialize!$F$4,HS!C139*Inittialize!$F$5,HS!C140*Inittialize!$F$6,HS!C141*Inittialize!$F$7,HS!C142*Inittialize!$F$8,HS!C143*Inittialize!$F$9,HS!C144*Inittialize!$F$10,HS!C145*Inittialize!$F$11,HS!C146*Inittialize!$F$12))
)*IF(C69=C43,2,IF(C69=C30,3,IF(C69=C17,4,IF(C69=C4,5,HSDR!P33)))))</f>
        <v>-0.79657325222673503</v>
      </c>
      <c r="D107" s="108">
        <f>IF(D69=HSDR!D33,HSDR!D85,IF(Rules!$B$13=Rules!$E$13,
SUM(Stand!D137*Inittialize!$F$3,Stand!D138*Inittialize!$F$4,Stand!D139*Inittialize!$F$5,Stand!D140*Inittialize!$F$6,Stand!D141*Inittialize!$F$7,Stand!D142*Inittialize!$F$8,Stand!D143*Inittialize!$F$9,Stand!D144*Inittialize!$F$10,Stand!D145*Inittialize!$F$11,Stand!D146*Inittialize!$F$12),
IF(Rules!$B$10=Rules!$D$10,SUM(HSD!D137*Inittialize!$F$3,HSD!D138*Inittialize!$F$4,HSD!D139*Inittialize!$F$5,HSD!D140*Inittialize!$F$6,HSD!D141*Inittialize!$F$7,HSD!D142*Inittialize!$F$8,HSD!D143*Inittialize!$F$9,HSD!D144*Inittialize!$F$10,HSD!D145*Inittialize!$F$11,HSD!D146*Inittialize!$F$12),
SUM(HS!D137*Inittialize!$F$3,HS!D138*Inittialize!$F$4,HS!D139*Inittialize!$F$5,HS!D140*Inittialize!$F$6,HS!D141*Inittialize!$F$7,HS!D142*Inittialize!$F$8,HS!D143*Inittialize!$F$9,HS!D144*Inittialize!$F$10,HS!D145*Inittialize!$F$11,HS!D146*Inittialize!$F$12))
)*IF(D69=D43,2,IF(D69=D30,3,IF(D69=D17,4,IF(D69=D4,5,HSDR!Q33)))))</f>
        <v>-0.79090499227980193</v>
      </c>
      <c r="E107" s="108">
        <f>IF(E69=HSDR!E33,HSDR!E85,IF(Rules!$B$13=Rules!$E$13,
SUM(Stand!E137*Inittialize!$F$3,Stand!E138*Inittialize!$F$4,Stand!E139*Inittialize!$F$5,Stand!E140*Inittialize!$F$6,Stand!E141*Inittialize!$F$7,Stand!E142*Inittialize!$F$8,Stand!E143*Inittialize!$F$9,Stand!E144*Inittialize!$F$10,Stand!E145*Inittialize!$F$11,Stand!E146*Inittialize!$F$12),
IF(Rules!$B$10=Rules!$D$10,SUM(HSD!E137*Inittialize!$F$3,HSD!E138*Inittialize!$F$4,HSD!E139*Inittialize!$F$5,HSD!E140*Inittialize!$F$6,HSD!E141*Inittialize!$F$7,HSD!E142*Inittialize!$F$8,HSD!E143*Inittialize!$F$9,HSD!E144*Inittialize!$F$10,HSD!E145*Inittialize!$F$11,HSD!E146*Inittialize!$F$12),
SUM(HS!E137*Inittialize!$F$3,HS!E138*Inittialize!$F$4,HS!E139*Inittialize!$F$5,HS!E140*Inittialize!$F$6,HS!E141*Inittialize!$F$7,HS!E142*Inittialize!$F$8,HS!E143*Inittialize!$F$9,HS!E144*Inittialize!$F$10,HS!E145*Inittialize!$F$11,HS!E146*Inittialize!$F$12))
)*IF(E69=E43,2,IF(E69=E30,3,IF(E69=E17,4,IF(E69=E4,5,HSDR!R33)))))</f>
        <v>-0.78500772581014577</v>
      </c>
      <c r="F107" s="108">
        <f>IF(F69=HSDR!F33,HSDR!F85,IF(Rules!$B$13=Rules!$E$13,
SUM(Stand!F137*Inittialize!$F$3,Stand!F138*Inittialize!$F$4,Stand!F139*Inittialize!$F$5,Stand!F140*Inittialize!$F$6,Stand!F141*Inittialize!$F$7,Stand!F142*Inittialize!$F$8,Stand!F143*Inittialize!$F$9,Stand!F144*Inittialize!$F$10,Stand!F145*Inittialize!$F$11,Stand!F146*Inittialize!$F$12),
IF(Rules!$B$10=Rules!$D$10,SUM(HSD!F137*Inittialize!$F$3,HSD!F138*Inittialize!$F$4,HSD!F139*Inittialize!$F$5,HSD!F140*Inittialize!$F$6,HSD!F141*Inittialize!$F$7,HSD!F142*Inittialize!$F$8,HSD!F143*Inittialize!$F$9,HSD!F144*Inittialize!$F$10,HSD!F145*Inittialize!$F$11,HSD!F146*Inittialize!$F$12),
SUM(HS!F137*Inittialize!$F$3,HS!F138*Inittialize!$F$4,HS!F139*Inittialize!$F$5,HS!F140*Inittialize!$F$6,HS!F141*Inittialize!$F$7,HS!F142*Inittialize!$F$8,HS!F143*Inittialize!$F$9,HS!F144*Inittialize!$F$10,HS!F145*Inittialize!$F$11,HS!F146*Inittialize!$F$12))
)*IF(F69=F43,2,IF(F69=F30,3,IF(F69=F17,4,IF(F69=F4,5,HSDR!S33)))))</f>
        <v>-0.77992826635423507</v>
      </c>
      <c r="G107" s="108">
        <f>IF(G69=HSDR!G33,HSDR!G85,IF(Rules!$B$13=Rules!$E$13,
SUM(Stand!G137*Inittialize!$F$3,Stand!G138*Inittialize!$F$4,Stand!G139*Inittialize!$F$5,Stand!G140*Inittialize!$F$6,Stand!G141*Inittialize!$F$7,Stand!G142*Inittialize!$F$8,Stand!G143*Inittialize!$F$9,Stand!G144*Inittialize!$F$10,Stand!G145*Inittialize!$F$11,Stand!G146*Inittialize!$F$12),
IF(Rules!$B$10=Rules!$D$10,SUM(HSD!G137*Inittialize!$F$3,HSD!G138*Inittialize!$F$4,HSD!G139*Inittialize!$F$5,HSD!G140*Inittialize!$F$6,HSD!G141*Inittialize!$F$7,HSD!G142*Inittialize!$F$8,HSD!G143*Inittialize!$F$9,HSD!G144*Inittialize!$F$10,HSD!G145*Inittialize!$F$11,HSD!G146*Inittialize!$F$12),
SUM(HS!G137*Inittialize!$F$3,HS!G138*Inittialize!$F$4,HS!G139*Inittialize!$F$5,HS!G140*Inittialize!$F$6,HS!G141*Inittialize!$F$7,HS!G142*Inittialize!$F$8,HS!G143*Inittialize!$F$9,HS!G144*Inittialize!$F$10,HS!G145*Inittialize!$F$11,HS!G146*Inittialize!$F$12))
)*IF(G69=G43,2,IF(G69=G30,3,IF(G69=G17,4,IF(G69=G4,5,HSDR!T33)))))</f>
        <v>-0.76185417395280952</v>
      </c>
      <c r="H107" s="108">
        <f>IF(H69=HSDR!H33,HSDR!H85,IF(Rules!$B$13=Rules!$E$13,
SUM(Stand!H137*Inittialize!$F$3,Stand!H138*Inittialize!$F$4,Stand!H139*Inittialize!$F$5,Stand!H140*Inittialize!$F$6,Stand!H141*Inittialize!$F$7,Stand!H142*Inittialize!$F$8,Stand!H143*Inittialize!$F$9,Stand!H144*Inittialize!$F$10,Stand!H145*Inittialize!$F$11,Stand!H146*Inittialize!$F$12),
IF(Rules!$B$10=Rules!$D$10,SUM(HSD!H137*Inittialize!$F$3,HSD!H138*Inittialize!$F$4,HSD!H139*Inittialize!$F$5,HSD!H140*Inittialize!$F$6,HSD!H141*Inittialize!$F$7,HSD!H142*Inittialize!$F$8,HSD!H143*Inittialize!$F$9,HSD!H144*Inittialize!$F$10,HSD!H145*Inittialize!$F$11,HSD!H146*Inittialize!$F$12),
SUM(HS!H137*Inittialize!$F$3,HS!H138*Inittialize!$F$4,HS!H139*Inittialize!$F$5,HS!H140*Inittialize!$F$6,HS!H141*Inittialize!$F$7,HS!H142*Inittialize!$F$8,HS!H143*Inittialize!$F$9,HS!H144*Inittialize!$F$10,HS!H145*Inittialize!$F$11,HS!H146*Inittialize!$F$12))
)*IF(H69=H43,2,IF(H69=H30,3,IF(H69=H17,4,IF(H69=H4,5,HSDR!U33)))))</f>
        <v>-0.73333434200581205</v>
      </c>
      <c r="I107" s="108">
        <f>IF(I69=HSDR!I33,HSDR!I85,IF(Rules!$B$13=Rules!$E$13,
SUM(Stand!I137*Inittialize!$F$3,Stand!I138*Inittialize!$F$4,Stand!I139*Inittialize!$F$5,Stand!I140*Inittialize!$F$6,Stand!I141*Inittialize!$F$7,Stand!I142*Inittialize!$F$8,Stand!I143*Inittialize!$F$9,Stand!I144*Inittialize!$F$10,Stand!I145*Inittialize!$F$11,Stand!I146*Inittialize!$F$12),
IF(Rules!$B$10=Rules!$D$10,SUM(HSD!I137*Inittialize!$F$3,HSD!I138*Inittialize!$F$4,HSD!I139*Inittialize!$F$5,HSD!I140*Inittialize!$F$6,HSD!I141*Inittialize!$F$7,HSD!I142*Inittialize!$F$8,HSD!I143*Inittialize!$F$9,HSD!I144*Inittialize!$F$10,HSD!I145*Inittialize!$F$11,HSD!I146*Inittialize!$F$12),
SUM(HS!I137*Inittialize!$F$3,HS!I138*Inittialize!$F$4,HS!I139*Inittialize!$F$5,HS!I140*Inittialize!$F$6,HS!I141*Inittialize!$F$7,HS!I142*Inittialize!$F$8,HS!I143*Inittialize!$F$9,HS!I144*Inittialize!$F$10,HS!I145*Inittialize!$F$11,HS!I146*Inittialize!$F$12))
)*IF(I69=I43,2,IF(I69=I30,3,IF(I69=I17,4,IF(I69=I4,5,HSDR!V33)))))</f>
        <v>-0.77564432442161269</v>
      </c>
      <c r="J107" s="108">
        <f>IF(J69=HSDR!J33,HSDR!J85,IF(Rules!$B$13=Rules!$E$13,
SUM(Stand!J137*Inittialize!$F$3,Stand!J138*Inittialize!$F$4,Stand!J139*Inittialize!$F$5,Stand!J140*Inittialize!$F$6,Stand!J141*Inittialize!$F$7,Stand!J142*Inittialize!$F$8,Stand!J143*Inittialize!$F$9,Stand!J144*Inittialize!$F$10,Stand!J145*Inittialize!$F$11,Stand!J146*Inittialize!$F$12),
IF(Rules!$B$10=Rules!$D$10,SUM(HSD!J137*Inittialize!$F$3,HSD!J138*Inittialize!$F$4,HSD!J139*Inittialize!$F$5,HSD!J140*Inittialize!$F$6,HSD!J141*Inittialize!$F$7,HSD!J142*Inittialize!$F$8,HSD!J143*Inittialize!$F$9,HSD!J144*Inittialize!$F$10,HSD!J145*Inittialize!$F$11,HSD!J146*Inittialize!$F$12),
SUM(HS!J137*Inittialize!$F$3,HS!J138*Inittialize!$F$4,HS!J139*Inittialize!$F$5,HS!J140*Inittialize!$F$6,HS!J141*Inittialize!$F$7,HS!J142*Inittialize!$F$8,HS!J143*Inittialize!$F$9,HS!J144*Inittialize!$F$10,HS!J145*Inittialize!$F$11,HS!J146*Inittialize!$F$12))
)*IF(J69=J43,2,IF(J69=J30,3,IF(J69=J17,4,IF(J69=J4,5,HSDR!W33)))))</f>
        <v>-0.82527093888866809</v>
      </c>
      <c r="K107" s="57">
        <f>IF(K69=HSDR!K33,HSDR!K85,IF(Rules!$B$13=Rules!$E$13,
SUM(Stand!K137*Inittialize!$F$3,Stand!K138*Inittialize!$F$4,Stand!K139*Inittialize!$F$5,Stand!K140*Inittialize!$F$6,Stand!K141*Inittialize!$F$7,Stand!K142*Inittialize!$F$8,Stand!K143*Inittialize!$F$9,Stand!K144*Inittialize!$F$10,Stand!K145*Inittialize!$F$11,Stand!K146*Inittialize!$F$12),
IF(Rules!$B$10=Rules!$D$10,SUM(HSD!K137*Inittialize!$F$3,HSD!K138*Inittialize!$F$4,HSD!K139*Inittialize!$F$5,HSD!K140*Inittialize!$F$6,HSD!K141*Inittialize!$F$7,HSD!K142*Inittialize!$F$8,HSD!K143*Inittialize!$F$9,HSD!K144*Inittialize!$F$10,HSD!K145*Inittialize!$F$11,HSD!K146*Inittialize!$F$12),
SUM(HS!K137*Inittialize!$F$3,HS!K138*Inittialize!$F$4,HS!K139*Inittialize!$F$5,HS!K140*Inittialize!$F$6,HS!K141*Inittialize!$F$7,HS!K142*Inittialize!$F$8,HS!K143*Inittialize!$F$9,HS!K144*Inittialize!$F$10,HS!K145*Inittialize!$F$11,HS!K146*Inittialize!$F$12))
)*IF(K69=K43,2,IF(K69=K30,3,IF(K69=K17,4,IF(K69=K4,5,HSDR!X33)))))</f>
        <v>-0.88400087606851341</v>
      </c>
    </row>
    <row r="108" spans="1:11" x14ac:dyDescent="0.3">
      <c r="A108" s="98">
        <v>2</v>
      </c>
      <c r="B108" s="93">
        <f>IF(B70=HSDR!B3,HSDR!B107,IF(Rules!$B$10=Rules!$D$10,
SUM(HSD!B138*Inittialize!$F$3,HSD!B107*Inittialize!$F$4,HSD!B108*Inittialize!$F$5,HSD!B109*Inittialize!$F$6,HSD!B110*Inittialize!$F$7,HSD!B111*Inittialize!$F$8,HSD!B112*Inittialize!$F$9,HSD!B113*Inittialize!$F$10,HSD!B114*Inittialize!$F$11,HSD!B115*Inittialize!$F$12),
SUM(HS!B138*Inittialize!$F$3,HS!B107*Inittialize!$F$4,HS!B108*Inittialize!$F$5,HS!B109*Inittialize!$F$6,HS!B110*Inittialize!$F$7,HS!B111*Inittialize!$F$8,HS!B112*Inittialize!$F$9,HS!B113*Inittialize!$F$10,HS!B114*Inittialize!$F$11,HS!B115*Inittialize!$F$12)
)*IF(B70=B44,2,IF(B70=B31,3,IF(B70=B18,4,IF(B70=B5,5)))))</f>
        <v>-0.64969215627243293</v>
      </c>
      <c r="C108" s="1">
        <f>IF(C70=HSDR!C3,HSDR!C107,IF(Rules!$B$10=Rules!$D$10,
SUM(HSD!C138*Inittialize!$F$3,HSD!C107*Inittialize!$F$4,HSD!C108*Inittialize!$F$5,HSD!C109*Inittialize!$F$6,HSD!C110*Inittialize!$F$7,HSD!C111*Inittialize!$F$8,HSD!C112*Inittialize!$F$9,HSD!C113*Inittialize!$F$10,HSD!C114*Inittialize!$F$11,HSD!C115*Inittialize!$F$12),
SUM(HS!C138*Inittialize!$F$3,HS!C107*Inittialize!$F$4,HS!C108*Inittialize!$F$5,HS!C109*Inittialize!$F$6,HS!C110*Inittialize!$F$7,HS!C111*Inittialize!$F$8,HS!C112*Inittialize!$F$9,HS!C113*Inittialize!$F$10,HS!C114*Inittialize!$F$11,HS!C115*Inittialize!$F$12)
)*IF(C70=C44,2,IF(C70=C31,3,IF(C70=C18,4,IF(C70=C5,5)))))</f>
        <v>-0.62794445506581353</v>
      </c>
      <c r="D108" s="1">
        <f>IF(D70=HSDR!D3,HSDR!D107,IF(Rules!$B$10=Rules!$D$10,
SUM(HSD!D138*Inittialize!$F$3,HSD!D107*Inittialize!$F$4,HSD!D108*Inittialize!$F$5,HSD!D109*Inittialize!$F$6,HSD!D110*Inittialize!$F$7,HSD!D111*Inittialize!$F$8,HSD!D112*Inittialize!$F$9,HSD!D113*Inittialize!$F$10,HSD!D114*Inittialize!$F$11,HSD!D115*Inittialize!$F$12),
SUM(HS!D138*Inittialize!$F$3,HS!D107*Inittialize!$F$4,HS!D108*Inittialize!$F$5,HS!D109*Inittialize!$F$6,HS!D110*Inittialize!$F$7,HS!D111*Inittialize!$F$8,HS!D112*Inittialize!$F$9,HS!D113*Inittialize!$F$10,HS!D114*Inittialize!$F$11,HS!D115*Inittialize!$F$12)
)*IF(D70=D44,2,IF(D70=D31,3,IF(D70=D18,4,IF(D70=D5,5)))))</f>
        <v>-0.62549382739723836</v>
      </c>
      <c r="E108" s="1">
        <f>IF(E70=HSDR!E3,HSDR!E107,IF(Rules!$B$10=Rules!$D$10,
SUM(HSD!E138*Inittialize!$F$3,HSD!E107*Inittialize!$F$4,HSD!E108*Inittialize!$F$5,HSD!E109*Inittialize!$F$6,HSD!E110*Inittialize!$F$7,HSD!E111*Inittialize!$F$8,HSD!E112*Inittialize!$F$9,HSD!E113*Inittialize!$F$10,HSD!E114*Inittialize!$F$11,HSD!E115*Inittialize!$F$12),
SUM(HS!E138*Inittialize!$F$3,HS!E107*Inittialize!$F$4,HS!E108*Inittialize!$F$5,HS!E109*Inittialize!$F$6,HS!E110*Inittialize!$F$7,HS!E111*Inittialize!$F$8,HS!E112*Inittialize!$F$9,HS!E113*Inittialize!$F$10,HS!E114*Inittialize!$F$11,HS!E115*Inittialize!$F$12)
)*IF(E70=E44,2,IF(E70=E31,3,IF(E70=E18,4,IF(E70=E5,5)))))</f>
        <v>-1.233795673947496</v>
      </c>
      <c r="F108" s="1">
        <f>IF(F70=HSDR!F3,HSDR!F107,IF(Rules!$B$10=Rules!$D$10,
SUM(HSD!F138*Inittialize!$F$3,HSD!F107*Inittialize!$F$4,HSD!F108*Inittialize!$F$5,HSD!F109*Inittialize!$F$6,HSD!F110*Inittialize!$F$7,HSD!F111*Inittialize!$F$8,HSD!F112*Inittialize!$F$9,HSD!F113*Inittialize!$F$10,HSD!F114*Inittialize!$F$11,HSD!F115*Inittialize!$F$12),
SUM(HS!F138*Inittialize!$F$3,HS!F107*Inittialize!$F$4,HS!F108*Inittialize!$F$5,HS!F109*Inittialize!$F$6,HS!F110*Inittialize!$F$7,HS!F111*Inittialize!$F$8,HS!F112*Inittialize!$F$9,HS!F113*Inittialize!$F$10,HS!F114*Inittialize!$F$11,HS!F115*Inittialize!$F$12)
)*IF(F70=F44,2,IF(F70=F31,3,IF(F70=F18,4,IF(F70=F5,5)))))</f>
        <v>-1.2294260823600434</v>
      </c>
      <c r="G108" s="1">
        <f>IF(G70=HSDR!G3,HSDR!G107,IF(Rules!$B$10=Rules!$D$10,
SUM(HSD!G138*Inittialize!$F$3,HSD!G107*Inittialize!$F$4,HSD!G108*Inittialize!$F$5,HSD!G109*Inittialize!$F$6,HSD!G110*Inittialize!$F$7,HSD!G111*Inittialize!$F$8,HSD!G112*Inittialize!$F$9,HSD!G113*Inittialize!$F$10,HSD!G114*Inittialize!$F$11,HSD!G115*Inittialize!$F$12),
SUM(HS!G138*Inittialize!$F$3,HS!G107*Inittialize!$F$4,HS!G108*Inittialize!$F$5,HS!G109*Inittialize!$F$6,HS!G110*Inittialize!$F$7,HS!G111*Inittialize!$F$8,HS!G112*Inittialize!$F$9,HS!G113*Inittialize!$F$10,HS!G114*Inittialize!$F$11,HS!G115*Inittialize!$F$12)
)*IF(G70=G44,2,IF(G70=G31,3,IF(G70=G18,4,IF(G70=G5,5)))))</f>
        <v>-1.2139033364678189</v>
      </c>
      <c r="H108" s="1">
        <f>IF(H70=HSDR!H3,HSDR!H107,IF(Rules!$B$10=Rules!$D$10,
SUM(HSD!H138*Inittialize!$F$3,HSD!H107*Inittialize!$F$4,HSD!H108*Inittialize!$F$5,HSD!H109*Inittialize!$F$6,HSD!H110*Inittialize!$F$7,HSD!H111*Inittialize!$F$8,HSD!H112*Inittialize!$F$9,HSD!H113*Inittialize!$F$10,HSD!H114*Inittialize!$F$11,HSD!H115*Inittialize!$F$12),
SUM(HS!H138*Inittialize!$F$3,HS!H107*Inittialize!$F$4,HS!H108*Inittialize!$F$5,HS!H109*Inittialize!$F$6,HS!H110*Inittialize!$F$7,HS!H111*Inittialize!$F$8,HS!H112*Inittialize!$F$9,HS!H113*Inittialize!$F$10,HS!H114*Inittialize!$F$11,HS!H115*Inittialize!$F$12)
)*IF(H70=H44,2,IF(H70=H31,3,IF(H70=H18,4,IF(H70=H5,5)))))</f>
        <v>-0.93141319961009761</v>
      </c>
      <c r="I108" s="1">
        <f>IF(I70=HSDR!I3,HSDR!I107,IF(Rules!$B$10=Rules!$D$10,
SUM(HSD!I138*Inittialize!$F$3,HSD!I107*Inittialize!$F$4,HSD!I108*Inittialize!$F$5,HSD!I109*Inittialize!$F$6,HSD!I110*Inittialize!$F$7,HSD!I111*Inittialize!$F$8,HSD!I112*Inittialize!$F$9,HSD!I113*Inittialize!$F$10,HSD!I114*Inittialize!$F$11,HSD!I115*Inittialize!$F$12),
SUM(HS!I138*Inittialize!$F$3,HS!I107*Inittialize!$F$4,HS!I108*Inittialize!$F$5,HS!I109*Inittialize!$F$6,HS!I110*Inittialize!$F$7,HS!I111*Inittialize!$F$8,HS!I112*Inittialize!$F$9,HS!I113*Inittialize!$F$10,HS!I114*Inittialize!$F$11,HS!I115*Inittialize!$F$12)
)*IF(I70=I44,2,IF(I70=I31,3,IF(I70=I18,4,IF(I70=I5,5)))))</f>
        <v>-0.53303800219597064</v>
      </c>
      <c r="J108" s="1">
        <f>IF(J70=HSDR!J3,HSDR!J107,IF(Rules!$B$10=Rules!$D$10,
SUM(HSD!J138*Inittialize!$F$3,HSD!J107*Inittialize!$F$4,HSD!J108*Inittialize!$F$5,HSD!J109*Inittialize!$F$6,HSD!J110*Inittialize!$F$7,HSD!J111*Inittialize!$F$8,HSD!J112*Inittialize!$F$9,HSD!J113*Inittialize!$F$10,HSD!J114*Inittialize!$F$11,HSD!J115*Inittialize!$F$12),
SUM(HS!J138*Inittialize!$F$3,HS!J107*Inittialize!$F$4,HS!J108*Inittialize!$F$5,HS!J109*Inittialize!$F$6,HS!J110*Inittialize!$F$7,HS!J111*Inittialize!$F$8,HS!J112*Inittialize!$F$9,HS!J113*Inittialize!$F$10,HS!J114*Inittialize!$F$11,HS!J115*Inittialize!$F$12)
)*IF(J70=J44,2,IF(J70=J31,3,IF(J70=J18,4,IF(J70=J5,5)))))</f>
        <v>-0.57336816996507856</v>
      </c>
      <c r="K108" s="9">
        <f>IF(K70=HSDR!K3,HSDR!K107,IF(Rules!$B$10=Rules!$D$10,
SUM(HSD!K138*Inittialize!$F$3,HSD!K107*Inittialize!$F$4,HSD!K108*Inittialize!$F$5,HSD!K109*Inittialize!$F$6,HSD!K110*Inittialize!$F$7,HSD!K111*Inittialize!$F$8,HSD!K112*Inittialize!$F$9,HSD!K113*Inittialize!$F$10,HSD!K114*Inittialize!$F$11,HSD!K115*Inittialize!$F$12),
SUM(HS!K138*Inittialize!$F$3,HS!K107*Inittialize!$F$4,HS!K108*Inittialize!$F$5,HS!K109*Inittialize!$F$6,HS!K110*Inittialize!$F$7,HS!K111*Inittialize!$F$8,HS!K112*Inittialize!$F$9,HS!K113*Inittialize!$F$10,HS!K114*Inittialize!$F$11,HS!K115*Inittialize!$F$12)
)*IF(K70=K44,2,IF(K70=K31,3,IF(K70=K18,4,IF(K70=K5,5)))))</f>
        <v>-0.62034738716819848</v>
      </c>
    </row>
    <row r="109" spans="1:11" x14ac:dyDescent="0.3">
      <c r="A109" s="98">
        <v>3</v>
      </c>
      <c r="B109" s="93">
        <f>IF(B71=HSDR!B5,HSDR!B109,IF(Rules!$B$10=Rules!$D$10,
SUM(HSD!B139*Inittialize!$F$3,HSD!B108*Inittialize!$F$4,HSD!B109*Inittialize!$F$5,HSD!B110*Inittialize!$F$6,HSD!B111*Inittialize!$F$7,HSD!B112*Inittialize!$F$8,HSD!B113*Inittialize!$F$9,HSD!B114*Inittialize!$F$10,HSD!B115*Inittialize!$F$11,HSD!B116*Inittialize!$F$12),
SUM(HS!B139*Inittialize!$F$3,HS!B108*Inittialize!$F$4,HS!B109*Inittialize!$F$5,HS!B110*Inittialize!$F$6,HS!B111*Inittialize!$F$7,HS!B112*Inittialize!$F$8,HS!B113*Inittialize!$F$9,HS!B114*Inittialize!$F$10,HS!B115*Inittialize!$F$11,HS!B116*Inittialize!$F$12)
)*IF(B71=B45,2,IF(B71=B32,3,IF(B71=B19,4,IF(B71=B6,5)))))</f>
        <v>-0.67780484725526791</v>
      </c>
      <c r="C109" s="1">
        <f>IF(C71=HSDR!C5,HSDR!C109,IF(Rules!$B$10=Rules!$D$10,
SUM(HSD!C139*Inittialize!$F$3,HSD!C108*Inittialize!$F$4,HSD!C109*Inittialize!$F$5,HSD!C110*Inittialize!$F$6,HSD!C111*Inittialize!$F$7,HSD!C112*Inittialize!$F$8,HSD!C113*Inittialize!$F$9,HSD!C114*Inittialize!$F$10,HSD!C115*Inittialize!$F$11,HSD!C116*Inittialize!$F$12),
SUM(HS!C139*Inittialize!$F$3,HS!C108*Inittialize!$F$4,HS!C109*Inittialize!$F$5,HS!C110*Inittialize!$F$6,HS!C111*Inittialize!$F$7,HS!C112*Inittialize!$F$8,HS!C113*Inittialize!$F$9,HS!C114*Inittialize!$F$10,HS!C115*Inittialize!$F$11,HS!C116*Inittialize!$F$12)
)*IF(C71=C45,2,IF(C71=C32,3,IF(C71=C19,4,IF(C71=C6,5)))))</f>
        <v>-0.65118323227086761</v>
      </c>
      <c r="D109" s="1">
        <f>IF(D71=HSDR!D5,HSDR!D109,IF(Rules!$B$10=Rules!$D$10,
SUM(HSD!D139*Inittialize!$F$3,HSD!D108*Inittialize!$F$4,HSD!D109*Inittialize!$F$5,HSD!D110*Inittialize!$F$6,HSD!D111*Inittialize!$F$7,HSD!D112*Inittialize!$F$8,HSD!D113*Inittialize!$F$9,HSD!D114*Inittialize!$F$10,HSD!D115*Inittialize!$F$11,HSD!D116*Inittialize!$F$12),
SUM(HS!D139*Inittialize!$F$3,HS!D108*Inittialize!$F$4,HS!D109*Inittialize!$F$5,HS!D110*Inittialize!$F$6,HS!D111*Inittialize!$F$7,HS!D112*Inittialize!$F$8,HS!D113*Inittialize!$F$9,HS!D114*Inittialize!$F$10,HS!D115*Inittialize!$F$11,HS!D116*Inittialize!$F$12)
)*IF(D71=D45,2,IF(D71=D32,3,IF(D71=D19,4,IF(D71=D6,5)))))</f>
        <v>-0.64909810474299945</v>
      </c>
      <c r="E109" s="1">
        <f>IF(E71=HSDR!E5,HSDR!E109,IF(Rules!$B$10=Rules!$D$10,
SUM(HSD!E139*Inittialize!$F$3,HSD!E108*Inittialize!$F$4,HSD!E109*Inittialize!$F$5,HSD!E110*Inittialize!$F$6,HSD!E111*Inittialize!$F$7,HSD!E112*Inittialize!$F$8,HSD!E113*Inittialize!$F$9,HSD!E114*Inittialize!$F$10,HSD!E115*Inittialize!$F$11,HSD!E116*Inittialize!$F$12),
SUM(HS!E139*Inittialize!$F$3,HS!E108*Inittialize!$F$4,HS!E109*Inittialize!$F$5,HS!E110*Inittialize!$F$6,HS!E111*Inittialize!$F$7,HS!E112*Inittialize!$F$8,HS!E113*Inittialize!$F$9,HS!E114*Inittialize!$F$10,HS!E115*Inittialize!$F$11,HS!E116*Inittialize!$F$12)
)*IF(E71=E45,2,IF(E71=E32,3,IF(E71=E19,4,IF(E71=E6,5)))))</f>
        <v>-1.2592355852064572</v>
      </c>
      <c r="F109" s="1">
        <f>IF(F71=HSDR!F5,HSDR!F109,IF(Rules!$B$10=Rules!$D$10,
SUM(HSD!F139*Inittialize!$F$3,HSD!F108*Inittialize!$F$4,HSD!F109*Inittialize!$F$5,HSD!F110*Inittialize!$F$6,HSD!F111*Inittialize!$F$7,HSD!F112*Inittialize!$F$8,HSD!F113*Inittialize!$F$9,HSD!F114*Inittialize!$F$10,HSD!F115*Inittialize!$F$11,HSD!F116*Inittialize!$F$12),
SUM(HS!F139*Inittialize!$F$3,HS!F108*Inittialize!$F$4,HS!F109*Inittialize!$F$5,HS!F110*Inittialize!$F$6,HS!F111*Inittialize!$F$7,HS!F112*Inittialize!$F$8,HS!F113*Inittialize!$F$9,HS!F114*Inittialize!$F$10,HS!F115*Inittialize!$F$11,HS!F116*Inittialize!$F$12)
)*IF(F71=F45,2,IF(F71=F32,3,IF(F71=F19,4,IF(F71=F6,5)))))</f>
        <v>-1.2551816937596973</v>
      </c>
      <c r="G109" s="1">
        <f>IF(G71=HSDR!G5,HSDR!G109,IF(Rules!$B$10=Rules!$D$10,
SUM(HSD!G139*Inittialize!$F$3,HSD!G108*Inittialize!$F$4,HSD!G109*Inittialize!$F$5,HSD!G110*Inittialize!$F$6,HSD!G111*Inittialize!$F$7,HSD!G112*Inittialize!$F$8,HSD!G113*Inittialize!$F$9,HSD!G114*Inittialize!$F$10,HSD!G115*Inittialize!$F$11,HSD!G116*Inittialize!$F$12),
SUM(HS!G139*Inittialize!$F$3,HS!G108*Inittialize!$F$4,HS!G109*Inittialize!$F$5,HS!G110*Inittialize!$F$6,HS!G111*Inittialize!$F$7,HS!G112*Inittialize!$F$8,HS!G113*Inittialize!$F$9,HS!G114*Inittialize!$F$10,HS!G115*Inittialize!$F$11,HS!G116*Inittialize!$F$12)
)*IF(G71=G45,2,IF(G71=G32,3,IF(G71=G19,4,IF(G71=G6,5)))))</f>
        <v>-1.2407797451889642</v>
      </c>
      <c r="H109" s="1">
        <f>IF(H71=HSDR!H5,HSDR!H109,IF(Rules!$B$10=Rules!$D$10,
SUM(HSD!H139*Inittialize!$F$3,HSD!H108*Inittialize!$F$4,HSD!H109*Inittialize!$F$5,HSD!H110*Inittialize!$F$6,HSD!H111*Inittialize!$F$7,HSD!H112*Inittialize!$F$8,HSD!H113*Inittialize!$F$9,HSD!H114*Inittialize!$F$10,HSD!H115*Inittialize!$F$11,HSD!H116*Inittialize!$F$12),
SUM(HS!H139*Inittialize!$F$3,HS!H108*Inittialize!$F$4,HS!H109*Inittialize!$F$5,HS!H110*Inittialize!$F$6,HS!H111*Inittialize!$F$7,HS!H112*Inittialize!$F$8,HS!H113*Inittialize!$F$9,HS!H114*Inittialize!$F$10,HS!H115*Inittialize!$F$11,HS!H116*Inittialize!$F$12)
)*IF(H71=H45,2,IF(H71=H32,3,IF(H71=H19,4,IF(H71=H6,5)))))</f>
        <v>-0.96452201711337948</v>
      </c>
      <c r="I109" s="1">
        <f>IF(I71=HSDR!I5,HSDR!I109,IF(Rules!$B$10=Rules!$D$10,
SUM(HSD!I139*Inittialize!$F$3,HSD!I108*Inittialize!$F$4,HSD!I109*Inittialize!$F$5,HSD!I110*Inittialize!$F$6,HSD!I111*Inittialize!$F$7,HSD!I112*Inittialize!$F$8,HSD!I113*Inittialize!$F$9,HSD!I114*Inittialize!$F$10,HSD!I115*Inittialize!$F$11,HSD!I116*Inittialize!$F$12),
SUM(HS!I139*Inittialize!$F$3,HS!I108*Inittialize!$F$4,HS!I109*Inittialize!$F$5,HS!I110*Inittialize!$F$6,HS!I111*Inittialize!$F$7,HS!I112*Inittialize!$F$8,HS!I113*Inittialize!$F$9,HS!I114*Inittialize!$F$10,HS!I115*Inittialize!$F$11,HS!I116*Inittialize!$F$12)
)*IF(I71=I45,2,IF(I71=I32,3,IF(I71=I19,4,IF(I71=I6,5)))))</f>
        <v>-0.5657286516448633</v>
      </c>
      <c r="J109" s="1">
        <f>IF(J71=HSDR!J5,HSDR!J109,IF(Rules!$B$10=Rules!$D$10,
SUM(HSD!J139*Inittialize!$F$3,HSD!J108*Inittialize!$F$4,HSD!J109*Inittialize!$F$5,HSD!J110*Inittialize!$F$6,HSD!J111*Inittialize!$F$7,HSD!J112*Inittialize!$F$8,HSD!J113*Inittialize!$F$9,HSD!J114*Inittialize!$F$10,HSD!J115*Inittialize!$F$11,HSD!J116*Inittialize!$F$12),
SUM(HS!J139*Inittialize!$F$3,HS!J108*Inittialize!$F$4,HS!J109*Inittialize!$F$5,HS!J110*Inittialize!$F$6,HS!J111*Inittialize!$F$7,HS!J112*Inittialize!$F$8,HS!J113*Inittialize!$F$9,HS!J114*Inittialize!$F$10,HS!J115*Inittialize!$F$11,HS!J116*Inittialize!$F$12)
)*IF(J71=J45,2,IF(J71=J32,3,IF(J71=J19,4,IF(J71=J6,5)))))</f>
        <v>-0.60258608955731263</v>
      </c>
      <c r="K109" s="9">
        <f>IF(K71=HSDR!K5,HSDR!K109,IF(Rules!$B$10=Rules!$D$10,
SUM(HSD!K139*Inittialize!$F$3,HSD!K108*Inittialize!$F$4,HSD!K109*Inittialize!$F$5,HSD!K110*Inittialize!$F$6,HSD!K111*Inittialize!$F$7,HSD!K112*Inittialize!$F$8,HSD!K113*Inittialize!$F$9,HSD!K114*Inittialize!$F$10,HSD!K115*Inittialize!$F$11,HSD!K116*Inittialize!$F$12),
SUM(HS!K139*Inittialize!$F$3,HS!K108*Inittialize!$F$4,HS!K109*Inittialize!$F$5,HS!K110*Inittialize!$F$6,HS!K111*Inittialize!$F$7,HS!K112*Inittialize!$F$8,HS!K113*Inittialize!$F$9,HS!K114*Inittialize!$F$10,HS!K115*Inittialize!$F$11,HS!K116*Inittialize!$F$12)
)*IF(K71=K45,2,IF(K71=K32,3,IF(K71=K19,4,IF(K71=K6,5)))))</f>
        <v>-0.64629383657022199</v>
      </c>
    </row>
    <row r="110" spans="1:11" x14ac:dyDescent="0.3">
      <c r="A110" s="98">
        <v>4</v>
      </c>
      <c r="B110" s="93">
        <f>IF(B72=HSDR!B7,HSDR!B111,IF(Rules!$B$10=Rules!$D$10,
SUM(HSD!B140*Inittialize!$F$3,HSD!B109*Inittialize!$F$4,HSD!B110*Inittialize!$F$5,HSD!B111*Inittialize!$F$6,HSD!B112*Inittialize!$F$7,HSD!B113*Inittialize!$F$8,HSD!B114*Inittialize!$F$9,HSD!B115*Inittialize!$F$10,HSD!B116*Inittialize!$F$11,HSD!B117*Inittialize!$F$12),
SUM(HS!B140*Inittialize!$F$3,HS!B109*Inittialize!$F$4,HS!B110*Inittialize!$F$5,HS!B111*Inittialize!$F$6,HS!B112*Inittialize!$F$7,HS!B113*Inittialize!$F$8,HS!B114*Inittialize!$F$9,HS!B115*Inittialize!$F$10,HS!B116*Inittialize!$F$11,HS!B117*Inittialize!$F$12)
)*IF(B72=B46,2,IF(B72=B33,3,IF(B72=B20,4,IF(B72=B7,5)))))</f>
        <v>-0.61870368335035075</v>
      </c>
      <c r="C110" s="1">
        <f>IF(C72=HSDR!C7,HSDR!C111,IF(Rules!$B$10=Rules!$D$10,
SUM(HSD!C140*Inittialize!$F$3,HSD!C109*Inittialize!$F$4,HSD!C110*Inittialize!$F$5,HSD!C111*Inittialize!$F$6,HSD!C112*Inittialize!$F$7,HSD!C113*Inittialize!$F$8,HSD!C114*Inittialize!$F$9,HSD!C115*Inittialize!$F$10,HSD!C116*Inittialize!$F$11,HSD!C117*Inittialize!$F$12),
SUM(HS!C140*Inittialize!$F$3,HS!C109*Inittialize!$F$4,HS!C110*Inittialize!$F$5,HS!C111*Inittialize!$F$6,HS!C112*Inittialize!$F$7,HS!C113*Inittialize!$F$8,HS!C114*Inittialize!$F$9,HS!C115*Inittialize!$F$10,HS!C116*Inittialize!$F$11,HS!C117*Inittialize!$F$12)
)*IF(C72=C46,2,IF(C72=C33,3,IF(C72=C20,4,IF(C72=C7,5)))))</f>
        <v>-0.52570125482952001</v>
      </c>
      <c r="D110" s="1">
        <f>IF(D72=HSDR!D7,HSDR!D111,IF(Rules!$B$10=Rules!$D$10,
SUM(HSD!D140*Inittialize!$F$3,HSD!D109*Inittialize!$F$4,HSD!D110*Inittialize!$F$5,HSD!D111*Inittialize!$F$6,HSD!D112*Inittialize!$F$7,HSD!D113*Inittialize!$F$8,HSD!D114*Inittialize!$F$9,HSD!D115*Inittialize!$F$10,HSD!D116*Inittialize!$F$11,HSD!D117*Inittialize!$F$12),
SUM(HS!D140*Inittialize!$F$3,HS!D109*Inittialize!$F$4,HS!D110*Inittialize!$F$5,HS!D111*Inittialize!$F$6,HS!D112*Inittialize!$F$7,HS!D113*Inittialize!$F$8,HS!D114*Inittialize!$F$9,HS!D115*Inittialize!$F$10,HS!D116*Inittialize!$F$11,HS!D117*Inittialize!$F$12)
)*IF(D72=D46,2,IF(D72=D33,3,IF(D72=D20,4,IF(D72=D7,5)))))</f>
        <v>-0.51982063212531804</v>
      </c>
      <c r="E110" s="1">
        <f>IF(E72=HSDR!E7,HSDR!E111,IF(Rules!$B$10=Rules!$D$10,
SUM(HSD!E140*Inittialize!$F$3,HSD!E109*Inittialize!$F$4,HSD!E110*Inittialize!$F$5,HSD!E111*Inittialize!$F$6,HSD!E112*Inittialize!$F$7,HSD!E113*Inittialize!$F$8,HSD!E114*Inittialize!$F$9,HSD!E115*Inittialize!$F$10,HSD!E116*Inittialize!$F$11,HSD!E117*Inittialize!$F$12),
SUM(HS!E140*Inittialize!$F$3,HS!E109*Inittialize!$F$4,HS!E110*Inittialize!$F$5,HS!E111*Inittialize!$F$6,HS!E112*Inittialize!$F$7,HS!E113*Inittialize!$F$8,HS!E114*Inittialize!$F$9,HS!E115*Inittialize!$F$10,HS!E116*Inittialize!$F$11,HS!E117*Inittialize!$F$12)
)*IF(E72=E46,2,IF(E72=E33,3,IF(E72=E20,4,IF(E72=E7,5)))))</f>
        <v>-0.52686965809573971</v>
      </c>
      <c r="F110" s="1">
        <f>IF(F72=HSDR!F7,HSDR!F111,IF(Rules!$B$10=Rules!$D$10,
SUM(HSD!F140*Inittialize!$F$3,HSD!F109*Inittialize!$F$4,HSD!F110*Inittialize!$F$5,HSD!F111*Inittialize!$F$6,HSD!F112*Inittialize!$F$7,HSD!F113*Inittialize!$F$8,HSD!F114*Inittialize!$F$9,HSD!F115*Inittialize!$F$10,HSD!F116*Inittialize!$F$11,HSD!F117*Inittialize!$F$12),
SUM(HS!F140*Inittialize!$F$3,HS!F109*Inittialize!$F$4,HS!F110*Inittialize!$F$5,HS!F111*Inittialize!$F$6,HS!F112*Inittialize!$F$7,HS!F113*Inittialize!$F$8,HS!F114*Inittialize!$F$9,HS!F115*Inittialize!$F$10,HS!F116*Inittialize!$F$11,HS!F117*Inittialize!$F$12)
)*IF(F72=F46,2,IF(F72=F33,3,IF(F72=F20,4,IF(F72=F7,5)))))</f>
        <v>-0.52180592231171319</v>
      </c>
      <c r="G110" s="1">
        <f>IF(G72=HSDR!G7,HSDR!G111,IF(Rules!$B$10=Rules!$D$10,
SUM(HSD!G140*Inittialize!$F$3,HSD!G109*Inittialize!$F$4,HSD!G110*Inittialize!$F$5,HSD!G111*Inittialize!$F$6,HSD!G112*Inittialize!$F$7,HSD!G113*Inittialize!$F$8,HSD!G114*Inittialize!$F$9,HSD!G115*Inittialize!$F$10,HSD!G116*Inittialize!$F$11,HSD!G117*Inittialize!$F$12),
SUM(HS!G140*Inittialize!$F$3,HS!G109*Inittialize!$F$4,HS!G110*Inittialize!$F$5,HS!G111*Inittialize!$F$6,HS!G112*Inittialize!$F$7,HS!G113*Inittialize!$F$8,HS!G114*Inittialize!$F$9,HS!G115*Inittialize!$F$10,HS!G116*Inittialize!$F$11,HS!G117*Inittialize!$F$12)
)*IF(G72=G46,2,IF(G72=G33,3,IF(G72=G20,4,IF(G72=G7,5)))))</f>
        <v>-0.50419996892272845</v>
      </c>
      <c r="H110" s="1">
        <f>IF(H72=HSDR!H7,HSDR!H111,IF(Rules!$B$10=Rules!$D$10,
SUM(HSD!H140*Inittialize!$F$3,HSD!H109*Inittialize!$F$4,HSD!H110*Inittialize!$F$5,HSD!H111*Inittialize!$F$6,HSD!H112*Inittialize!$F$7,HSD!H113*Inittialize!$F$8,HSD!H114*Inittialize!$F$9,HSD!H115*Inittialize!$F$10,HSD!H116*Inittialize!$F$11,HSD!H117*Inittialize!$F$12),
SUM(HS!H140*Inittialize!$F$3,HS!H109*Inittialize!$F$4,HS!H110*Inittialize!$F$5,HS!H111*Inittialize!$F$6,HS!H112*Inittialize!$F$7,HS!H113*Inittialize!$F$8,HS!H114*Inittialize!$F$9,HS!H115*Inittialize!$F$10,HS!H116*Inittialize!$F$11,HS!H117*Inittialize!$F$12)
)*IF(H72=H46,2,IF(H72=H33,3,IF(H72=H20,4,IF(H72=H7,5)))))</f>
        <v>-0.40009338241588083</v>
      </c>
      <c r="I110" s="1">
        <f>IF(I72=HSDR!I7,HSDR!I111,IF(Rules!$B$10=Rules!$D$10,
SUM(HSD!I140*Inittialize!$F$3,HSD!I109*Inittialize!$F$4,HSD!I110*Inittialize!$F$5,HSD!I111*Inittialize!$F$6,HSD!I112*Inittialize!$F$7,HSD!I113*Inittialize!$F$8,HSD!I114*Inittialize!$F$9,HSD!I115*Inittialize!$F$10,HSD!I116*Inittialize!$F$11,HSD!I117*Inittialize!$F$12),
SUM(HS!I140*Inittialize!$F$3,HS!I109*Inittialize!$F$4,HS!I110*Inittialize!$F$5,HS!I111*Inittialize!$F$6,HS!I112*Inittialize!$F$7,HS!I113*Inittialize!$F$8,HS!I114*Inittialize!$F$9,HS!I115*Inittialize!$F$10,HS!I116*Inittialize!$F$11,HS!I117*Inittialize!$F$12)
)*IF(I72=I46,2,IF(I72=I33,3,IF(I72=I20,4,IF(I72=I7,5)))))</f>
        <v>-0.44404302315822308</v>
      </c>
      <c r="J110" s="1">
        <f>IF(J72=HSDR!J7,HSDR!J111,IF(Rules!$B$10=Rules!$D$10,
SUM(HSD!J140*Inittialize!$F$3,HSD!J109*Inittialize!$F$4,HSD!J110*Inittialize!$F$5,HSD!J111*Inittialize!$F$6,HSD!J112*Inittialize!$F$7,HSD!J113*Inittialize!$F$8,HSD!J114*Inittialize!$F$9,HSD!J115*Inittialize!$F$10,HSD!J116*Inittialize!$F$11,HSD!J117*Inittialize!$F$12),
SUM(HS!J140*Inittialize!$F$3,HS!J109*Inittialize!$F$4,HS!J110*Inittialize!$F$5,HS!J111*Inittialize!$F$6,HS!J112*Inittialize!$F$7,HS!J113*Inittialize!$F$8,HS!J114*Inittialize!$F$9,HS!J115*Inittialize!$F$10,HS!J116*Inittialize!$F$11,HS!J117*Inittialize!$F$12)
)*IF(J72=J46,2,IF(J72=J33,3,IF(J72=J20,4,IF(J72=J7,5)))))</f>
        <v>-0.54699786561582064</v>
      </c>
      <c r="K110" s="9">
        <f>IF(K72=HSDR!K7,HSDR!K111,IF(Rules!$B$10=Rules!$D$10,
SUM(HSD!K140*Inittialize!$F$3,HSD!K109*Inittialize!$F$4,HSD!K110*Inittialize!$F$5,HSD!K111*Inittialize!$F$6,HSD!K112*Inittialize!$F$7,HSD!K113*Inittialize!$F$8,HSD!K114*Inittialize!$F$9,HSD!K115*Inittialize!$F$10,HSD!K116*Inittialize!$F$11,HSD!K117*Inittialize!$F$12),
SUM(HS!K140*Inittialize!$F$3,HS!K109*Inittialize!$F$4,HS!K110*Inittialize!$F$5,HS!K111*Inittialize!$F$6,HS!K112*Inittialize!$F$7,HS!K113*Inittialize!$F$8,HS!K114*Inittialize!$F$9,HS!K115*Inittialize!$F$10,HS!K116*Inittialize!$F$11,HS!K117*Inittialize!$F$12)
)*IF(K72=K46,2,IF(K72=K33,3,IF(K72=K20,4,IF(K72=K7,5)))))</f>
        <v>-0.60080448007436693</v>
      </c>
    </row>
    <row r="111" spans="1:11" x14ac:dyDescent="0.3">
      <c r="A111" s="98">
        <v>5</v>
      </c>
      <c r="B111" s="93">
        <f>IF(B73=HSDR!B9,HSDR!B113,IF(Rules!$B$10=Rules!$D$10,
SUM(HSD!B141*Inittialize!$F$3,HSD!B110*Inittialize!$F$4,HSD!B111*Inittialize!$F$5,HSD!B112*Inittialize!$F$6,HSD!B113*Inittialize!$F$7,HSD!B114*Inittialize!$F$8,HSD!B115*Inittialize!$F$9,HSD!B116*Inittialize!$F$10,HSD!B117*Inittialize!$F$11,HSD!B118*Inittialize!$F$12),
SUM(HS!B141*Inittialize!$F$3,HS!B110*Inittialize!$F$4,HS!B111*Inittialize!$F$5,HS!B112*Inittialize!$F$6,HS!B113*Inittialize!$F$7,HS!B114*Inittialize!$F$8,HS!B115*Inittialize!$F$9,HS!B116*Inittialize!$F$10,HS!B117*Inittialize!$F$11,HS!B118*Inittialize!$F$12)
)*IF(B73=B47,2,IF(B73=B34,3,IF(B73=B21,4,IF(B73=B8,5)))))</f>
        <v>-0.51971754456469177</v>
      </c>
      <c r="C111" s="1">
        <f>IF(C73=HSDR!C9,HSDR!C113,IF(Rules!$B$10=Rules!$D$10,
SUM(HSD!C141*Inittialize!$F$3,HSD!C110*Inittialize!$F$4,HSD!C111*Inittialize!$F$5,HSD!C112*Inittialize!$F$6,HSD!C113*Inittialize!$F$7,HSD!C114*Inittialize!$F$8,HSD!C115*Inittialize!$F$9,HSD!C116*Inittialize!$F$10,HSD!C117*Inittialize!$F$11,HSD!C118*Inittialize!$F$12),
SUM(HS!C141*Inittialize!$F$3,HS!C110*Inittialize!$F$4,HS!C111*Inittialize!$F$5,HS!C112*Inittialize!$F$6,HS!C113*Inittialize!$F$7,HS!C114*Inittialize!$F$8,HS!C115*Inittialize!$F$9,HS!C116*Inittialize!$F$10,HS!C117*Inittialize!$F$11,HS!C118*Inittialize!$F$12)
)*IF(C73=C47,2,IF(C73=C34,3,IF(C73=C21,4,IF(C73=C8,5)))))</f>
        <v>-0.85103178353717812</v>
      </c>
      <c r="D111" s="1">
        <f>IF(D73=HSDR!D9,HSDR!D113,IF(Rules!$B$10=Rules!$D$10,
SUM(HSD!D141*Inittialize!$F$3,HSD!D110*Inittialize!$F$4,HSD!D111*Inittialize!$F$5,HSD!D112*Inittialize!$F$6,HSD!D113*Inittialize!$F$7,HSD!D114*Inittialize!$F$8,HSD!D115*Inittialize!$F$9,HSD!D116*Inittialize!$F$10,HSD!D117*Inittialize!$F$11,HSD!D118*Inittialize!$F$12),
SUM(HS!D141*Inittialize!$F$3,HS!D110*Inittialize!$F$4,HS!D111*Inittialize!$F$5,HS!D112*Inittialize!$F$6,HS!D113*Inittialize!$F$7,HS!D114*Inittialize!$F$8,HS!D115*Inittialize!$F$9,HS!D116*Inittialize!$F$10,HS!D117*Inittialize!$F$11,HS!D118*Inittialize!$F$12)
)*IF(D73=D47,2,IF(D73=D34,3,IF(D73=D21,4,IF(D73=D8,5)))))</f>
        <v>-0.84384328890976379</v>
      </c>
      <c r="E111" s="1">
        <f>IF(E73=HSDR!E9,HSDR!E113,IF(Rules!$B$10=Rules!$D$10,
SUM(HSD!E141*Inittialize!$F$3,HSD!E110*Inittialize!$F$4,HSD!E111*Inittialize!$F$5,HSD!E112*Inittialize!$F$6,HSD!E113*Inittialize!$F$7,HSD!E114*Inittialize!$F$8,HSD!E115*Inittialize!$F$9,HSD!E116*Inittialize!$F$10,HSD!E117*Inittialize!$F$11,HSD!E118*Inittialize!$F$12),
SUM(HS!E141*Inittialize!$F$3,HS!E110*Inittialize!$F$4,HS!E111*Inittialize!$F$5,HS!E112*Inittialize!$F$6,HS!E113*Inittialize!$F$7,HS!E114*Inittialize!$F$8,HS!E115*Inittialize!$F$9,HS!E116*Inittialize!$F$10,HS!E117*Inittialize!$F$11,HS!E118*Inittialize!$F$12)
)*IF(E73=E47,2,IF(E73=E34,3,IF(E73=E21,4,IF(E73=E8,5)))))</f>
        <v>-0.83634589828741379</v>
      </c>
      <c r="F111" s="1">
        <f>IF(F73=HSDR!F9,HSDR!F113,IF(Rules!$B$10=Rules!$D$10,
SUM(HSD!F141*Inittialize!$F$3,HSD!F110*Inittialize!$F$4,HSD!F111*Inittialize!$F$5,HSD!F112*Inittialize!$F$6,HSD!F113*Inittialize!$F$7,HSD!F114*Inittialize!$F$8,HSD!F115*Inittialize!$F$9,HSD!F116*Inittialize!$F$10,HSD!F117*Inittialize!$F$11,HSD!F118*Inittialize!$F$12),
SUM(HS!F141*Inittialize!$F$3,HS!F110*Inittialize!$F$4,HS!F111*Inittialize!$F$5,HS!F112*Inittialize!$F$6,HS!F113*Inittialize!$F$7,HS!F114*Inittialize!$F$8,HS!F115*Inittialize!$F$9,HS!F116*Inittialize!$F$10,HS!F117*Inittialize!$F$11,HS!F118*Inittialize!$F$12)
)*IF(F73=F47,2,IF(F73=F34,3,IF(F73=F21,4,IF(F73=F8,5)))))</f>
        <v>-0.82988803869487504</v>
      </c>
      <c r="G111" s="1">
        <f>IF(G73=HSDR!G9,HSDR!G113,IF(Rules!$B$10=Rules!$D$10,
SUM(HSD!G141*Inittialize!$F$3,HSD!G110*Inittialize!$F$4,HSD!G111*Inittialize!$F$5,HSD!G112*Inittialize!$F$6,HSD!G113*Inittialize!$F$7,HSD!G114*Inittialize!$F$8,HSD!G115*Inittialize!$F$9,HSD!G116*Inittialize!$F$10,HSD!G117*Inittialize!$F$11,HSD!G118*Inittialize!$F$12),
SUM(HS!G141*Inittialize!$F$3,HS!G110*Inittialize!$F$4,HS!G111*Inittialize!$F$5,HS!G112*Inittialize!$F$6,HS!G113*Inittialize!$F$7,HS!G114*Inittialize!$F$8,HS!G115*Inittialize!$F$9,HS!G116*Inittialize!$F$10,HS!G117*Inittialize!$F$11,HS!G118*Inittialize!$F$12)
)*IF(G73=G47,2,IF(G73=G34,3,IF(G73=G21,4,IF(G73=G8,5)))))</f>
        <v>-0.80669875371777267</v>
      </c>
      <c r="H111" s="1">
        <f>IF(H73=HSDR!H9,HSDR!H113,IF(Rules!$B$10=Rules!$D$10,
SUM(HSD!H141*Inittialize!$F$3,HSD!H110*Inittialize!$F$4,HSD!H111*Inittialize!$F$5,HSD!H112*Inittialize!$F$6,HSD!H113*Inittialize!$F$7,HSD!H114*Inittialize!$F$8,HSD!H115*Inittialize!$F$9,HSD!H116*Inittialize!$F$10,HSD!H117*Inittialize!$F$11,HSD!H118*Inittialize!$F$12),
SUM(HS!H141*Inittialize!$F$3,HS!H110*Inittialize!$F$4,HS!H111*Inittialize!$F$5,HS!H112*Inittialize!$F$6,HS!H113*Inittialize!$F$7,HS!H114*Inittialize!$F$8,HS!H115*Inittialize!$F$9,HS!H116*Inittialize!$F$10,HS!H117*Inittialize!$F$11,HS!H118*Inittialize!$F$12)
)*IF(H73=H47,2,IF(H73=H34,3,IF(H73=H21,4,IF(H73=H8,5)))))</f>
        <v>-0.76752220540680138</v>
      </c>
      <c r="I111" s="1">
        <f>IF(I73=HSDR!I9,HSDR!I113,IF(Rules!$B$10=Rules!$D$10,
SUM(HSD!I141*Inittialize!$F$3,HSD!I110*Inittialize!$F$4,HSD!I111*Inittialize!$F$5,HSD!I112*Inittialize!$F$6,HSD!I113*Inittialize!$F$7,HSD!I114*Inittialize!$F$8,HSD!I115*Inittialize!$F$9,HSD!I116*Inittialize!$F$10,HSD!I117*Inittialize!$F$11,HSD!I118*Inittialize!$F$12),
SUM(HS!I141*Inittialize!$F$3,HS!I110*Inittialize!$F$4,HS!I111*Inittialize!$F$5,HS!I112*Inittialize!$F$6,HS!I113*Inittialize!$F$7,HS!I114*Inittialize!$F$8,HS!I115*Inittialize!$F$9,HS!I116*Inittialize!$F$10,HS!I117*Inittialize!$F$11,HS!I118*Inittialize!$F$12)
)*IF(I73=I47,2,IF(I73=I34,3,IF(I73=I21,4,IF(I73=I8,5)))))</f>
        <v>-0.80767276141362832</v>
      </c>
      <c r="J111" s="1">
        <f>IF(J73=HSDR!J9,HSDR!J113,IF(Rules!$B$10=Rules!$D$10,
SUM(HSD!J141*Inittialize!$F$3,HSD!J110*Inittialize!$F$4,HSD!J111*Inittialize!$F$5,HSD!J112*Inittialize!$F$6,HSD!J113*Inittialize!$F$7,HSD!J114*Inittialize!$F$8,HSD!J115*Inittialize!$F$9,HSD!J116*Inittialize!$F$10,HSD!J117*Inittialize!$F$11,HSD!J118*Inittialize!$F$12),
SUM(HS!J141*Inittialize!$F$3,HS!J110*Inittialize!$F$4,HS!J111*Inittialize!$F$5,HS!J112*Inittialize!$F$6,HS!J113*Inittialize!$F$7,HS!J114*Inittialize!$F$8,HS!J115*Inittialize!$F$9,HS!J116*Inittialize!$F$10,HS!J117*Inittialize!$F$11,HS!J118*Inittialize!$F$12)
)*IF(J73=J47,2,IF(J73=J34,3,IF(J73=J21,4,IF(J73=J8,5)))))</f>
        <v>-0.85334348220532463</v>
      </c>
      <c r="K111" s="9">
        <f>IF(K73=HSDR!K9,HSDR!K113,IF(Rules!$B$10=Rules!$D$10,
SUM(HSD!K141*Inittialize!$F$3,HSD!K110*Inittialize!$F$4,HSD!K111*Inittialize!$F$5,HSD!K112*Inittialize!$F$6,HSD!K113*Inittialize!$F$7,HSD!K114*Inittialize!$F$8,HSD!K115*Inittialize!$F$9,HSD!K116*Inittialize!$F$10,HSD!K117*Inittialize!$F$11,HSD!K118*Inittialize!$F$12),
SUM(HS!K141*Inittialize!$F$3,HS!K110*Inittialize!$F$4,HS!K111*Inittialize!$F$5,HS!K112*Inittialize!$F$6,HS!K113*Inittialize!$F$7,HS!K114*Inittialize!$F$8,HS!K115*Inittialize!$F$9,HS!K116*Inittialize!$F$10,HS!K117*Inittialize!$F$11,HS!K118*Inittialize!$F$12)
)*IF(K73=K47,2,IF(K73=K34,3,IF(K73=K21,4,IF(K73=K8,5)))))</f>
        <v>-0.4391161443290561</v>
      </c>
    </row>
    <row r="112" spans="1:11" x14ac:dyDescent="0.3">
      <c r="A112" s="98">
        <v>6</v>
      </c>
      <c r="B112" s="93">
        <f>IF(B74=HSDR!B11,HSDR!B115,IF(Rules!$B$10=Rules!$D$10,
SUM(HSD!B142*Inittialize!$F$3,HSD!B111*Inittialize!$F$4,HSD!B112*Inittialize!$F$5,HSD!B113*Inittialize!$F$6,HSD!B114*Inittialize!$F$7,HSD!B115*Inittialize!$F$8,HSD!B116*Inittialize!$F$9,HSD!B117*Inittialize!$F$10,HSD!B118*Inittialize!$F$11,HSD!B119*Inittialize!$F$12),
SUM(HS!B142*Inittialize!$F$3,HS!B111*Inittialize!$F$4,HS!B112*Inittialize!$F$5,HS!B113*Inittialize!$F$6,HS!B114*Inittialize!$F$7,HS!B115*Inittialize!$F$8,HS!B116*Inittialize!$F$9,HS!B117*Inittialize!$F$10,HS!B118*Inittialize!$F$11,HS!B119*Inittialize!$F$12)
)*IF(B74=B48,2,IF(B74=B35,3,IF(B74=B22,4,IF(B74=B9,5)))))</f>
        <v>-0.69498195510467564</v>
      </c>
      <c r="C112" s="1">
        <f>IF(C74=HSDR!C11,HSDR!C115,IF(Rules!$B$10=Rules!$D$10,
SUM(HSD!C142*Inittialize!$F$3,HSD!C111*Inittialize!$F$4,HSD!C112*Inittialize!$F$5,HSD!C113*Inittialize!$F$6,HSD!C114*Inittialize!$F$7,HSD!C115*Inittialize!$F$8,HSD!C116*Inittialize!$F$9,HSD!C117*Inittialize!$F$10,HSD!C118*Inittialize!$F$11,HSD!C119*Inittialize!$F$12),
SUM(HS!C142*Inittialize!$F$3,HS!C111*Inittialize!$F$4,HS!C112*Inittialize!$F$5,HS!C113*Inittialize!$F$6,HS!C114*Inittialize!$F$7,HS!C115*Inittialize!$F$8,HS!C116*Inittialize!$F$9,HS!C117*Inittialize!$F$10,HS!C118*Inittialize!$F$11,HS!C119*Inittialize!$F$12)
)*IF(C74=C48,2,IF(C74=C35,3,IF(C74=C22,4,IF(C74=C9,5)))))</f>
        <v>-0.64537193969934437</v>
      </c>
      <c r="D112" s="1">
        <f>IF(D74=HSDR!D11,HSDR!D115,IF(Rules!$B$10=Rules!$D$10,
SUM(HSD!D142*Inittialize!$F$3,HSD!D111*Inittialize!$F$4,HSD!D112*Inittialize!$F$5,HSD!D113*Inittialize!$F$6,HSD!D114*Inittialize!$F$7,HSD!D115*Inittialize!$F$8,HSD!D116*Inittialize!$F$9,HSD!D117*Inittialize!$F$10,HSD!D118*Inittialize!$F$11,HSD!D119*Inittialize!$F$12),
SUM(HS!D142*Inittialize!$F$3,HS!D111*Inittialize!$F$4,HS!D112*Inittialize!$F$5,HS!D113*Inittialize!$F$6,HS!D114*Inittialize!$F$7,HS!D115*Inittialize!$F$8,HS!D116*Inittialize!$F$9,HS!D117*Inittialize!$F$10,HS!D118*Inittialize!$F$11,HS!D119*Inittialize!$F$12)
)*IF(D74=D48,2,IF(D74=D35,3,IF(D74=D22,4,IF(D74=D9,5)))))</f>
        <v>-1.2981962094859989</v>
      </c>
      <c r="E112" s="1">
        <f>IF(E74=HSDR!E11,HSDR!E115,IF(Rules!$B$10=Rules!$D$10,
SUM(HSD!E142*Inittialize!$F$3,HSD!E111*Inittialize!$F$4,HSD!E112*Inittialize!$F$5,HSD!E113*Inittialize!$F$6,HSD!E114*Inittialize!$F$7,HSD!E115*Inittialize!$F$8,HSD!E116*Inittialize!$F$9,HSD!E117*Inittialize!$F$10,HSD!E118*Inittialize!$F$11,HSD!E119*Inittialize!$F$12),
SUM(HS!E142*Inittialize!$F$3,HS!E111*Inittialize!$F$4,HS!E112*Inittialize!$F$5,HS!E113*Inittialize!$F$6,HS!E114*Inittialize!$F$7,HS!E115*Inittialize!$F$8,HS!E116*Inittialize!$F$9,HS!E117*Inittialize!$F$10,HS!E118*Inittialize!$F$11,HS!E119*Inittialize!$F$12)
)*IF(E74=E48,2,IF(E74=E35,3,IF(E74=E22,4,IF(E74=E9,5)))))</f>
        <v>-1.3258537501902028</v>
      </c>
      <c r="F112" s="1">
        <f>IF(F74=HSDR!F11,HSDR!F115,IF(Rules!$B$10=Rules!$D$10,
SUM(HSD!F142*Inittialize!$F$3,HSD!F111*Inittialize!$F$4,HSD!F112*Inittialize!$F$5,HSD!F113*Inittialize!$F$6,HSD!F114*Inittialize!$F$7,HSD!F115*Inittialize!$F$8,HSD!F116*Inittialize!$F$9,HSD!F117*Inittialize!$F$10,HSD!F118*Inittialize!$F$11,HSD!F119*Inittialize!$F$12),
SUM(HS!F142*Inittialize!$F$3,HS!F111*Inittialize!$F$4,HS!F112*Inittialize!$F$5,HS!F113*Inittialize!$F$6,HS!F114*Inittialize!$F$7,HS!F115*Inittialize!$F$8,HS!F116*Inittialize!$F$9,HS!F117*Inittialize!$F$10,HS!F118*Inittialize!$F$11,HS!F119*Inittialize!$F$12)
)*IF(F74=F48,2,IF(F74=F35,3,IF(F74=F22,4,IF(F74=F9,5)))))</f>
        <v>-1.3226649484466504</v>
      </c>
      <c r="G112" s="1">
        <f>IF(G74=HSDR!G11,HSDR!G115,IF(Rules!$B$10=Rules!$D$10,
SUM(HSD!G142*Inittialize!$F$3,HSD!G111*Inittialize!$F$4,HSD!G112*Inittialize!$F$5,HSD!G113*Inittialize!$F$6,HSD!G114*Inittialize!$F$7,HSD!G115*Inittialize!$F$8,HSD!G116*Inittialize!$F$9,HSD!G117*Inittialize!$F$10,HSD!G118*Inittialize!$F$11,HSD!G119*Inittialize!$F$12),
SUM(HS!G142*Inittialize!$F$3,HS!G111*Inittialize!$F$4,HS!G112*Inittialize!$F$5,HS!G113*Inittialize!$F$6,HS!G114*Inittialize!$F$7,HS!G115*Inittialize!$F$8,HS!G116*Inittialize!$F$9,HS!G117*Inittialize!$F$10,HS!G118*Inittialize!$F$11,HS!G119*Inittialize!$F$12)
)*IF(G74=G48,2,IF(G74=G35,3,IF(G74=G22,4,IF(G74=G9,5)))))</f>
        <v>-1.311322479541126</v>
      </c>
      <c r="H112" s="1">
        <f>IF(H74=HSDR!H11,HSDR!H115,IF(Rules!$B$10=Rules!$D$10,
SUM(HSD!H142*Inittialize!$F$3,HSD!H111*Inittialize!$F$4,HSD!H112*Inittialize!$F$5,HSD!H113*Inittialize!$F$6,HSD!H114*Inittialize!$F$7,HSD!H115*Inittialize!$F$8,HSD!H116*Inittialize!$F$9,HSD!H117*Inittialize!$F$10,HSD!H118*Inittialize!$F$11,HSD!H119*Inittialize!$F$12),
SUM(HS!H142*Inittialize!$F$3,HS!H111*Inittialize!$F$4,HS!H112*Inittialize!$F$5,HS!H113*Inittialize!$F$6,HS!H114*Inittialize!$F$7,HS!H115*Inittialize!$F$8,HS!H116*Inittialize!$F$9,HS!H117*Inittialize!$F$10,HS!H118*Inittialize!$F$11,HS!H119*Inittialize!$F$12)
)*IF(H74=H48,2,IF(H74=H35,3,IF(H74=H22,4,IF(H74=H9,5)))))</f>
        <v>-0.56826126528899534</v>
      </c>
      <c r="I112" s="1">
        <f>IF(I74=HSDR!I11,HSDR!I115,IF(Rules!$B$10=Rules!$D$10,
SUM(HSD!I142*Inittialize!$F$3,HSD!I111*Inittialize!$F$4,HSD!I112*Inittialize!$F$5,HSD!I113*Inittialize!$F$6,HSD!I114*Inittialize!$F$7,HSD!I115*Inittialize!$F$8,HSD!I116*Inittialize!$F$9,HSD!I117*Inittialize!$F$10,HSD!I118*Inittialize!$F$11,HSD!I119*Inittialize!$F$12),
SUM(HS!I142*Inittialize!$F$3,HS!I111*Inittialize!$F$4,HS!I112*Inittialize!$F$5,HS!I113*Inittialize!$F$6,HS!I114*Inittialize!$F$7,HS!I115*Inittialize!$F$8,HS!I116*Inittialize!$F$9,HS!I117*Inittialize!$F$10,HS!I118*Inittialize!$F$11,HS!I119*Inittialize!$F$12)
)*IF(I74=I48,2,IF(I74=I35,3,IF(I74=I22,4,IF(I74=I9,5)))))</f>
        <v>-0.59671580617491327</v>
      </c>
      <c r="J112" s="1">
        <f>IF(J74=HSDR!J11,HSDR!J115,IF(Rules!$B$10=Rules!$D$10,
SUM(HSD!J142*Inittialize!$F$3,HSD!J111*Inittialize!$F$4,HSD!J112*Inittialize!$F$5,HSD!J113*Inittialize!$F$6,HSD!J114*Inittialize!$F$7,HSD!J115*Inittialize!$F$8,HSD!J116*Inittialize!$F$9,HSD!J117*Inittialize!$F$10,HSD!J118*Inittialize!$F$11,HSD!J119*Inittialize!$F$12),
SUM(HS!J142*Inittialize!$F$3,HS!J111*Inittialize!$F$4,HS!J112*Inittialize!$F$5,HS!J113*Inittialize!$F$6,HS!J114*Inittialize!$F$7,HS!J115*Inittialize!$F$8,HS!J116*Inittialize!$F$9,HS!J117*Inittialize!$F$10,HS!J118*Inittialize!$F$11,HS!J119*Inittialize!$F$12)
)*IF(J74=J48,2,IF(J74=J35,3,IF(J74=J22,4,IF(J74=J9,5)))))</f>
        <v>-0.63009096848306756</v>
      </c>
      <c r="K112" s="9">
        <f>IF(K74=HSDR!K11,HSDR!K115,IF(Rules!$B$10=Rules!$D$10,
SUM(HSD!K142*Inittialize!$F$3,HSD!K111*Inittialize!$F$4,HSD!K112*Inittialize!$F$5,HSD!K113*Inittialize!$F$6,HSD!K114*Inittialize!$F$7,HSD!K115*Inittialize!$F$8,HSD!K116*Inittialize!$F$9,HSD!K117*Inittialize!$F$10,HSD!K118*Inittialize!$F$11,HSD!K119*Inittialize!$F$12),
SUM(HS!K142*Inittialize!$F$3,HS!K111*Inittialize!$F$4,HS!K112*Inittialize!$F$5,HS!K113*Inittialize!$F$6,HS!K114*Inittialize!$F$7,HS!K115*Inittialize!$F$8,HS!K116*Inittialize!$F$9,HS!K117*Inittialize!$F$10,HS!K118*Inittialize!$F$11,HS!K119*Inittialize!$F$12)
)*IF(K74=K48,2,IF(K74=K35,3,IF(K74=K22,4,IF(K74=K9,5)))))</f>
        <v>-0.66958834719356342</v>
      </c>
    </row>
    <row r="113" spans="1:11" x14ac:dyDescent="0.3">
      <c r="A113" s="98">
        <v>7</v>
      </c>
      <c r="B113" s="93">
        <f>IF(B75=HSDR!B13,HSDR!B117,IF(Rules!$B$10=Rules!$D$10,
SUM(HSD!B143*Inittialize!$F$3,HSD!B112*Inittialize!$F$4,HSD!B113*Inittialize!$F$5,HSD!B114*Inittialize!$F$6,HSD!B115*Inittialize!$F$7,HSD!B116*Inittialize!$F$8,HSD!B117*Inittialize!$F$9,HSD!B118*Inittialize!$F$10,HSD!B119*Inittialize!$F$11,HSD!B120*Inittialize!$F$12),
SUM(HS!B143*Inittialize!$F$3,HS!B112*Inittialize!$F$4,HS!B113*Inittialize!$F$5,HS!B114*Inittialize!$F$6,HS!B115*Inittialize!$F$7,HS!B116*Inittialize!$F$8,HS!B117*Inittialize!$F$9,HS!B118*Inittialize!$F$10,HS!B119*Inittialize!$F$11,HS!B120*Inittialize!$F$12)
)*IF(B75=B49,2,IF(B75=B36,3,IF(B75=B23,4,IF(B75=B10,5)))))</f>
        <v>-0.73699974700352133</v>
      </c>
      <c r="C113" s="1">
        <f>IF(C75=HSDR!C13,HSDR!C117,IF(Rules!$B$10=Rules!$D$10,
SUM(HSD!C143*Inittialize!$F$3,HSD!C112*Inittialize!$F$4,HSD!C113*Inittialize!$F$5,HSD!C114*Inittialize!$F$6,HSD!C115*Inittialize!$F$7,HSD!C116*Inittialize!$F$8,HSD!C117*Inittialize!$F$9,HSD!C118*Inittialize!$F$10,HSD!C119*Inittialize!$F$11,HSD!C120*Inittialize!$F$12),
SUM(HS!C143*Inittialize!$F$3,HS!C112*Inittialize!$F$4,HS!C113*Inittialize!$F$5,HS!C114*Inittialize!$F$6,HS!C115*Inittialize!$F$7,HS!C116*Inittialize!$F$8,HS!C117*Inittialize!$F$9,HS!C118*Inittialize!$F$10,HS!C119*Inittialize!$F$11,HS!C120*Inittialize!$F$12)
)*IF(C75=C49,2,IF(C75=C36,3,IF(C75=C23,4,IF(C75=C10,5)))))</f>
        <v>-1.1491979894815301</v>
      </c>
      <c r="D113" s="1">
        <f>IF(D75=HSDR!D13,HSDR!D117,IF(Rules!$B$10=Rules!$D$10,
SUM(HSD!D143*Inittialize!$F$3,HSD!D112*Inittialize!$F$4,HSD!D113*Inittialize!$F$5,HSD!D114*Inittialize!$F$6,HSD!D115*Inittialize!$F$7,HSD!D116*Inittialize!$F$8,HSD!D117*Inittialize!$F$9,HSD!D118*Inittialize!$F$10,HSD!D119*Inittialize!$F$11,HSD!D120*Inittialize!$F$12),
SUM(HS!D143*Inittialize!$F$3,HS!D112*Inittialize!$F$4,HS!D113*Inittialize!$F$5,HS!D114*Inittialize!$F$6,HS!D115*Inittialize!$F$7,HS!D116*Inittialize!$F$8,HS!D117*Inittialize!$F$9,HS!D118*Inittialize!$F$10,HS!D119*Inittialize!$F$11,HS!D120*Inittialize!$F$12)
)*IF(D75=D49,2,IF(D75=D36,3,IF(D75=D23,4,IF(D75=D10,5)))))</f>
        <v>-1.1357161627688817</v>
      </c>
      <c r="E113" s="1">
        <f>IF(E75=HSDR!E13,HSDR!E117,IF(Rules!$B$10=Rules!$D$10,
SUM(HSD!E143*Inittialize!$F$3,HSD!E112*Inittialize!$F$4,HSD!E113*Inittialize!$F$5,HSD!E114*Inittialize!$F$6,HSD!E115*Inittialize!$F$7,HSD!E116*Inittialize!$F$8,HSD!E117*Inittialize!$F$9,HSD!E118*Inittialize!$F$10,HSD!E119*Inittialize!$F$11,HSD!E120*Inittialize!$F$12),
SUM(HS!E143*Inittialize!$F$3,HS!E112*Inittialize!$F$4,HS!E113*Inittialize!$F$5,HS!E114*Inittialize!$F$6,HS!E115*Inittialize!$F$7,HS!E116*Inittialize!$F$8,HS!E117*Inittialize!$F$9,HS!E118*Inittialize!$F$10,HS!E119*Inittialize!$F$11,HS!E120*Inittialize!$F$12)
)*IF(E75=E49,2,IF(E75=E36,3,IF(E75=E23,4,IF(E75=E10,5)))))</f>
        <v>-1.1499460105787866</v>
      </c>
      <c r="F113" s="1">
        <f>IF(F75=HSDR!F13,HSDR!F117,IF(Rules!$B$10=Rules!$D$10,
SUM(HSD!F143*Inittialize!$F$3,HSD!F112*Inittialize!$F$4,HSD!F113*Inittialize!$F$5,HSD!F114*Inittialize!$F$6,HSD!F115*Inittialize!$F$7,HSD!F116*Inittialize!$F$8,HSD!F117*Inittialize!$F$9,HSD!F118*Inittialize!$F$10,HSD!F119*Inittialize!$F$11,HSD!F120*Inittialize!$F$12),
SUM(HS!F143*Inittialize!$F$3,HS!F112*Inittialize!$F$4,HS!F113*Inittialize!$F$5,HS!F114*Inittialize!$F$6,HS!F115*Inittialize!$F$7,HS!F116*Inittialize!$F$8,HS!F117*Inittialize!$F$9,HS!F118*Inittialize!$F$10,HS!F119*Inittialize!$F$11,HS!F120*Inittialize!$F$12)
)*IF(F75=F49,2,IF(F75=F36,3,IF(F75=F23,4,IF(F75=F10,5)))))</f>
        <v>-1.1384444674684717</v>
      </c>
      <c r="G113" s="1">
        <f>IF(G75=HSDR!G13,HSDR!G117,IF(Rules!$B$10=Rules!$D$10,
SUM(HSD!G143*Inittialize!$F$3,HSD!G112*Inittialize!$F$4,HSD!G113*Inittialize!$F$5,HSD!G114*Inittialize!$F$6,HSD!G115*Inittialize!$F$7,HSD!G116*Inittialize!$F$8,HSD!G117*Inittialize!$F$9,HSD!G118*Inittialize!$F$10,HSD!G119*Inittialize!$F$11,HSD!G120*Inittialize!$F$12),
SUM(HS!G143*Inittialize!$F$3,HS!G112*Inittialize!$F$4,HS!G113*Inittialize!$F$5,HS!G114*Inittialize!$F$6,HS!G115*Inittialize!$F$7,HS!G116*Inittialize!$F$8,HS!G117*Inittialize!$F$9,HS!G118*Inittialize!$F$10,HS!G119*Inittialize!$F$11,HS!G120*Inittialize!$F$12)
)*IF(G75=G49,2,IF(G75=G36,3,IF(G75=G23,4,IF(G75=G10,5)))))</f>
        <v>-1.0970223527199601</v>
      </c>
      <c r="H113" s="1">
        <f>IF(H75=HSDR!H13,HSDR!H117,IF(Rules!$B$10=Rules!$D$10,
SUM(HSD!H143*Inittialize!$F$3,HSD!H112*Inittialize!$F$4,HSD!H113*Inittialize!$F$5,HSD!H114*Inittialize!$F$6,HSD!H115*Inittialize!$F$7,HSD!H116*Inittialize!$F$8,HSD!H117*Inittialize!$F$9,HSD!H118*Inittialize!$F$10,HSD!H119*Inittialize!$F$11,HSD!H120*Inittialize!$F$12),
SUM(HS!H143*Inittialize!$F$3,HS!H112*Inittialize!$F$4,HS!H113*Inittialize!$F$5,HS!H114*Inittialize!$F$6,HS!H115*Inittialize!$F$7,HS!H116*Inittialize!$F$8,HS!H117*Inittialize!$F$9,HS!H118*Inittialize!$F$10,HS!H119*Inittialize!$F$11,HS!H120*Inittialize!$F$12)
)*IF(H75=H49,2,IF(H75=H36,3,IF(H75=H23,4,IF(H75=H10,5)))))</f>
        <v>-0.89612794755799419</v>
      </c>
      <c r="I113" s="1">
        <f>IF(I75=HSDR!I13,HSDR!I117,IF(Rules!$B$10=Rules!$D$10,
SUM(HSD!I143*Inittialize!$F$3,HSD!I112*Inittialize!$F$4,HSD!I113*Inittialize!$F$5,HSD!I114*Inittialize!$F$6,HSD!I115*Inittialize!$F$7,HSD!I116*Inittialize!$F$8,HSD!I117*Inittialize!$F$9,HSD!I118*Inittialize!$F$10,HSD!I119*Inittialize!$F$11,HSD!I120*Inittialize!$F$12),
SUM(HS!I143*Inittialize!$F$3,HS!I112*Inittialize!$F$4,HS!I113*Inittialize!$F$5,HS!I114*Inittialize!$F$6,HS!I115*Inittialize!$F$7,HS!I116*Inittialize!$F$8,HS!I117*Inittialize!$F$9,HS!I118*Inittialize!$F$10,HS!I119*Inittialize!$F$11,HS!I120*Inittialize!$F$12)
)*IF(I75=I49,2,IF(I75=I36,3,IF(I75=I23,4,IF(I75=I10,5)))))</f>
        <v>-0.65227026144673639</v>
      </c>
      <c r="J113" s="1">
        <f>IF(J75=HSDR!J13,HSDR!J117,IF(Rules!$B$10=Rules!$D$10,
SUM(HSD!J143*Inittialize!$F$3,HSD!J112*Inittialize!$F$4,HSD!J113*Inittialize!$F$5,HSD!J114*Inittialize!$F$6,HSD!J115*Inittialize!$F$7,HSD!J116*Inittialize!$F$8,HSD!J117*Inittialize!$F$9,HSD!J118*Inittialize!$F$10,HSD!J119*Inittialize!$F$11,HSD!J120*Inittialize!$F$12),
SUM(HS!J143*Inittialize!$F$3,HS!J112*Inittialize!$F$4,HS!J113*Inittialize!$F$5,HS!J114*Inittialize!$F$6,HS!J115*Inittialize!$F$7,HS!J116*Inittialize!$F$8,HS!J117*Inittialize!$F$9,HS!J118*Inittialize!$F$10,HS!J119*Inittialize!$F$11,HS!J120*Inittialize!$F$12)
)*IF(J75=J49,2,IF(J75=J36,3,IF(J75=J23,4,IF(J75=J10,5)))))</f>
        <v>-0.68104782486550219</v>
      </c>
      <c r="K113" s="9">
        <f>IF(K75=HSDR!K13,HSDR!K117,IF(Rules!$B$10=Rules!$D$10,
SUM(HSD!K143*Inittialize!$F$3,HSD!K112*Inittialize!$F$4,HSD!K113*Inittialize!$F$5,HSD!K114*Inittialize!$F$6,HSD!K115*Inittialize!$F$7,HSD!K116*Inittialize!$F$8,HSD!K117*Inittialize!$F$9,HSD!K118*Inittialize!$F$10,HSD!K119*Inittialize!$F$11,HSD!K120*Inittialize!$F$12),
SUM(HS!K143*Inittialize!$F$3,HS!K112*Inittialize!$F$4,HS!K113*Inittialize!$F$5,HS!K114*Inittialize!$F$6,HS!K115*Inittialize!$F$7,HS!K116*Inittialize!$F$8,HS!K117*Inittialize!$F$9,HS!K118*Inittialize!$F$10,HS!K119*Inittialize!$F$11,HS!K120*Inittialize!$F$12)
)*IF(K75=K49,2,IF(K75=K36,3,IF(K75=K23,4,IF(K75=K10,5)))))</f>
        <v>-0.71510423814138879</v>
      </c>
    </row>
    <row r="114" spans="1:11" x14ac:dyDescent="0.3">
      <c r="A114" s="98">
        <v>8</v>
      </c>
      <c r="B114" s="93">
        <f>IF(B76=HSDR!B15,HSDR!B119,IF(Rules!$B$10=Rules!$D$10,
SUM(HSD!B144*Inittialize!$F$3,HSD!B113*Inittialize!$F$4,HSD!B114*Inittialize!$F$5,HSD!B115*Inittialize!$F$6,HSD!B116*Inittialize!$F$7,HSD!B117*Inittialize!$F$8,HSD!B118*Inittialize!$F$9,HSD!B119*Inittialize!$F$10,HSD!B120*Inittialize!$F$11,HSD!B121*Inittialize!$F$12),
SUM(HS!B144*Inittialize!$F$3,HS!B113*Inittialize!$F$4,HS!B114*Inittialize!$F$5,HS!B115*Inittialize!$F$6,HS!B116*Inittialize!$F$7,HS!B117*Inittialize!$F$8,HS!B118*Inittialize!$F$9,HS!B119*Inittialize!$F$10,HS!B120*Inittialize!$F$11,HS!B121*Inittialize!$F$12)
)*IF(B76=B50,2,IF(B76=B37,3,IF(B76=B24,4,IF(B76=B11,5)))))</f>
        <v>-0.78789092338230082</v>
      </c>
      <c r="C114" s="1">
        <f>IF(C76=HSDR!C15,HSDR!C119,IF(Rules!$B$10=Rules!$D$10,
SUM(HSD!C144*Inittialize!$F$3,HSD!C113*Inittialize!$F$4,HSD!C114*Inittialize!$F$5,HSD!C115*Inittialize!$F$6,HSD!C116*Inittialize!$F$7,HSD!C117*Inittialize!$F$8,HSD!C118*Inittialize!$F$9,HSD!C119*Inittialize!$F$10,HSD!C120*Inittialize!$F$11,HSD!C121*Inittialize!$F$12),
SUM(HS!C144*Inittialize!$F$3,HS!C113*Inittialize!$F$4,HS!C114*Inittialize!$F$5,HS!C115*Inittialize!$F$6,HS!C116*Inittialize!$F$7,HS!C117*Inittialize!$F$8,HS!C118*Inittialize!$F$9,HS!C119*Inittialize!$F$10,HS!C120*Inittialize!$F$11,HS!C121*Inittialize!$F$12)
)*IF(C76=C50,2,IF(C76=C37,3,IF(C76=C24,4,IF(C76=C11,5)))))</f>
        <v>-1.05140250965904</v>
      </c>
      <c r="D114" s="1">
        <f>IF(D76=HSDR!D15,HSDR!D119,IF(Rules!$B$10=Rules!$D$10,
SUM(HSD!D144*Inittialize!$F$3,HSD!D113*Inittialize!$F$4,HSD!D114*Inittialize!$F$5,HSD!D115*Inittialize!$F$6,HSD!D116*Inittialize!$F$7,HSD!D117*Inittialize!$F$8,HSD!D118*Inittialize!$F$9,HSD!D119*Inittialize!$F$10,HSD!D120*Inittialize!$F$11,HSD!D121*Inittialize!$F$12),
SUM(HS!D144*Inittialize!$F$3,HS!D113*Inittialize!$F$4,HS!D114*Inittialize!$F$5,HS!D115*Inittialize!$F$6,HS!D116*Inittialize!$F$7,HS!D117*Inittialize!$F$8,HS!D118*Inittialize!$F$9,HS!D119*Inittialize!$F$10,HS!D120*Inittialize!$F$11,HS!D121*Inittialize!$F$12)
)*IF(D76=D50,2,IF(D76=D37,3,IF(D76=D24,4,IF(D76=D11,5)))))</f>
        <v>-1.0396412642506361</v>
      </c>
      <c r="E114" s="1">
        <f>IF(E76=HSDR!E15,HSDR!E119,IF(Rules!$B$10=Rules!$D$10,
SUM(HSD!E144*Inittialize!$F$3,HSD!E113*Inittialize!$F$4,HSD!E114*Inittialize!$F$5,HSD!E115*Inittialize!$F$6,HSD!E116*Inittialize!$F$7,HSD!E117*Inittialize!$F$8,HSD!E118*Inittialize!$F$9,HSD!E119*Inittialize!$F$10,HSD!E120*Inittialize!$F$11,HSD!E121*Inittialize!$F$12),
SUM(HS!E144*Inittialize!$F$3,HS!E113*Inittialize!$F$4,HS!E114*Inittialize!$F$5,HS!E115*Inittialize!$F$6,HS!E116*Inittialize!$F$7,HS!E117*Inittialize!$F$8,HS!E118*Inittialize!$F$9,HS!E119*Inittialize!$F$10,HS!E120*Inittialize!$F$11,HS!E121*Inittialize!$F$12)
)*IF(E76=E50,2,IF(E76=E37,3,IF(E76=E24,4,IF(E76=E11,5)))))</f>
        <v>-1.0537393161914792</v>
      </c>
      <c r="F114" s="1">
        <f>IF(F76=HSDR!F15,HSDR!F119,IF(Rules!$B$10=Rules!$D$10,
SUM(HSD!F144*Inittialize!$F$3,HSD!F113*Inittialize!$F$4,HSD!F114*Inittialize!$F$5,HSD!F115*Inittialize!$F$6,HSD!F116*Inittialize!$F$7,HSD!F117*Inittialize!$F$8,HSD!F118*Inittialize!$F$9,HSD!F119*Inittialize!$F$10,HSD!F120*Inittialize!$F$11,HSD!F121*Inittialize!$F$12),
SUM(HS!F144*Inittialize!$F$3,HS!F113*Inittialize!$F$4,HS!F114*Inittialize!$F$5,HS!F115*Inittialize!$F$6,HS!F116*Inittialize!$F$7,HS!F117*Inittialize!$F$8,HS!F118*Inittialize!$F$9,HS!F119*Inittialize!$F$10,HS!F120*Inittialize!$F$11,HS!F121*Inittialize!$F$12)
)*IF(F76=F50,2,IF(F76=F37,3,IF(F76=F24,4,IF(F76=F11,5)))))</f>
        <v>-1.0436118446234266</v>
      </c>
      <c r="G114" s="1">
        <f>IF(G76=HSDR!G15,HSDR!G119,IF(Rules!$B$10=Rules!$D$10,
SUM(HSD!G144*Inittialize!$F$3,HSD!G113*Inittialize!$F$4,HSD!G114*Inittialize!$F$5,HSD!G115*Inittialize!$F$6,HSD!G116*Inittialize!$F$7,HSD!G117*Inittialize!$F$8,HSD!G118*Inittialize!$F$9,HSD!G119*Inittialize!$F$10,HSD!G120*Inittialize!$F$11,HSD!G121*Inittialize!$F$12),
SUM(HS!G144*Inittialize!$F$3,HS!G113*Inittialize!$F$4,HS!G114*Inittialize!$F$5,HS!G115*Inittialize!$F$6,HS!G116*Inittialize!$F$7,HS!G117*Inittialize!$F$8,HS!G118*Inittialize!$F$9,HS!G119*Inittialize!$F$10,HS!G120*Inittialize!$F$11,HS!G121*Inittialize!$F$12)
)*IF(G76=G50,2,IF(G76=G37,3,IF(G76=G24,4,IF(G76=G11,5)))))</f>
        <v>-1.0083999378454569</v>
      </c>
      <c r="H114" s="1">
        <f>IF(H76=HSDR!H15,HSDR!H119,IF(Rules!$B$10=Rules!$D$10,
SUM(HSD!H144*Inittialize!$F$3,HSD!H113*Inittialize!$F$4,HSD!H114*Inittialize!$F$5,HSD!H115*Inittialize!$F$6,HSD!H116*Inittialize!$F$7,HSD!H117*Inittialize!$F$8,HSD!H118*Inittialize!$F$9,HSD!H119*Inittialize!$F$10,HSD!H120*Inittialize!$F$11,HSD!H121*Inittialize!$F$12),
SUM(HS!H144*Inittialize!$F$3,HS!H113*Inittialize!$F$4,HS!H114*Inittialize!$F$5,HS!H115*Inittialize!$F$6,HS!H116*Inittialize!$F$7,HS!H117*Inittialize!$F$8,HS!H118*Inittialize!$F$9,HS!H119*Inittialize!$F$10,HS!H120*Inittialize!$F$11,HS!H121*Inittialize!$F$12)
)*IF(H76=H50,2,IF(H76=H37,3,IF(H76=H24,4,IF(H76=H11,5)))))</f>
        <v>-0.80018676483176154</v>
      </c>
      <c r="I114" s="1">
        <f>IF(I76=HSDR!I15,HSDR!I119,IF(Rules!$B$10=Rules!$D$10,
SUM(HSD!I144*Inittialize!$F$3,HSD!I113*Inittialize!$F$4,HSD!I114*Inittialize!$F$5,HSD!I115*Inittialize!$F$6,HSD!I116*Inittialize!$F$7,HSD!I117*Inittialize!$F$8,HSD!I118*Inittialize!$F$9,HSD!I119*Inittialize!$F$10,HSD!I120*Inittialize!$F$11,HSD!I121*Inittialize!$F$12),
SUM(HS!I144*Inittialize!$F$3,HS!I113*Inittialize!$F$4,HS!I114*Inittialize!$F$5,HS!I115*Inittialize!$F$6,HS!I116*Inittialize!$F$7,HS!I117*Inittialize!$F$8,HS!I118*Inittialize!$F$9,HS!I119*Inittialize!$F$10,HS!I120*Inittialize!$F$11,HS!I121*Inittialize!$F$12)
)*IF(I76=I50,2,IF(I76=I37,3,IF(I76=I24,4,IF(I76=I11,5)))))</f>
        <v>-0.88808604631644616</v>
      </c>
      <c r="J114" s="1">
        <f>IF(J76=HSDR!J15,HSDR!J119,IF(Rules!$B$10=Rules!$D$10,
SUM(HSD!J144*Inittialize!$F$3,HSD!J113*Inittialize!$F$4,HSD!J114*Inittialize!$F$5,HSD!J115*Inittialize!$F$6,HSD!J116*Inittialize!$F$7,HSD!J117*Inittialize!$F$8,HSD!J118*Inittialize!$F$9,HSD!J119*Inittialize!$F$10,HSD!J120*Inittialize!$F$11,HSD!J121*Inittialize!$F$12),
SUM(HS!J144*Inittialize!$F$3,HS!J113*Inittialize!$F$4,HS!J114*Inittialize!$F$5,HS!J115*Inittialize!$F$6,HS!J116*Inittialize!$F$7,HS!J117*Inittialize!$F$8,HS!J118*Inittialize!$F$9,HS!J119*Inittialize!$F$10,HS!J120*Inittialize!$F$11,HS!J121*Inittialize!$F$12)
)*IF(J76=J50,2,IF(J76=J37,3,IF(J76=J24,4,IF(J76=J11,5)))))</f>
        <v>-1.0939957312316413</v>
      </c>
      <c r="K114" s="9">
        <f>IF(K76=HSDR!K15,HSDR!K119,IF(Rules!$B$10=Rules!$D$10,
SUM(HSD!K144*Inittialize!$F$3,HSD!K113*Inittialize!$F$4,HSD!K114*Inittialize!$F$5,HSD!K115*Inittialize!$F$6,HSD!K116*Inittialize!$F$7,HSD!K117*Inittialize!$F$8,HSD!K118*Inittialize!$F$9,HSD!K119*Inittialize!$F$10,HSD!K120*Inittialize!$F$11,HSD!K121*Inittialize!$F$12),
SUM(HS!K144*Inittialize!$F$3,HS!K113*Inittialize!$F$4,HS!K114*Inittialize!$F$5,HS!K115*Inittialize!$F$6,HS!K116*Inittialize!$F$7,HS!K117*Inittialize!$F$8,HS!K118*Inittialize!$F$9,HS!K119*Inittialize!$F$10,HS!K120*Inittialize!$F$11,HS!K121*Inittialize!$F$12)
)*IF(K76=K50,2,IF(K76=K37,3,IF(K76=K24,4,IF(K76=K11,5)))))</f>
        <v>-0.75435008288721794</v>
      </c>
    </row>
    <row r="115" spans="1:11" x14ac:dyDescent="0.3">
      <c r="A115" s="98">
        <v>9</v>
      </c>
      <c r="B115" s="93">
        <f>IF(B77=HSDR!B17,HSDR!B121,IF(Rules!$B$10=Rules!$D$10,
SUM(HSD!B145*Inittialize!$F$3,HSD!B114*Inittialize!$F$4,HSD!B115*Inittialize!$F$5,HSD!B116*Inittialize!$F$6,HSD!B117*Inittialize!$F$7,HSD!B118*Inittialize!$F$8,HSD!B119*Inittialize!$F$9,HSD!B120*Inittialize!$F$10,HSD!B121*Inittialize!$F$11,HSD!B122*Inittialize!$F$12),
SUM(HS!B145*Inittialize!$F$3,HS!B114*Inittialize!$F$4,HS!B115*Inittialize!$F$5,HS!B116*Inittialize!$F$6,HS!B117*Inittialize!$F$7,HS!B118*Inittialize!$F$8,HS!B119*Inittialize!$F$9,HS!B120*Inittialize!$F$10,HS!B121*Inittialize!$F$11,HS!B122*Inittialize!$F$12)
)*IF(B77=B51,2,IF(B77=B38,3,IF(B77=B25,4,IF(B77=B12,5)))))</f>
        <v>-0.56504224633707278</v>
      </c>
      <c r="C115" s="1">
        <f>IF(C77=HSDR!C17,HSDR!C121,IF(Rules!$B$10=Rules!$D$10,
SUM(HSD!C145*Inittialize!$F$3,HSD!C114*Inittialize!$F$4,HSD!C115*Inittialize!$F$5,HSD!C116*Inittialize!$F$6,HSD!C117*Inittialize!$F$7,HSD!C118*Inittialize!$F$8,HSD!C119*Inittialize!$F$9,HSD!C120*Inittialize!$F$10,HSD!C121*Inittialize!$F$11,HSD!C122*Inittialize!$F$12),
SUM(HS!C145*Inittialize!$F$3,HS!C114*Inittialize!$F$4,HS!C115*Inittialize!$F$5,HS!C116*Inittialize!$F$6,HS!C117*Inittialize!$F$7,HS!C118*Inittialize!$F$8,HS!C119*Inittialize!$F$9,HS!C120*Inittialize!$F$10,HS!C121*Inittialize!$F$11,HS!C122*Inittialize!$F$12)
)*IF(C77=C51,2,IF(C77=C38,3,IF(C77=C25,4,IF(C77=C12,5)))))</f>
        <v>-0.94593701599860758</v>
      </c>
      <c r="D115" s="1">
        <f>IF(D77=HSDR!D17,HSDR!D121,IF(Rules!$B$10=Rules!$D$10,
SUM(HSD!D145*Inittialize!$F$3,HSD!D114*Inittialize!$F$4,HSD!D115*Inittialize!$F$5,HSD!D116*Inittialize!$F$6,HSD!D117*Inittialize!$F$7,HSD!D118*Inittialize!$F$8,HSD!D119*Inittialize!$F$9,HSD!D120*Inittialize!$F$10,HSD!D121*Inittialize!$F$11,HSD!D122*Inittialize!$F$12),
SUM(HS!D145*Inittialize!$F$3,HS!D114*Inittialize!$F$4,HS!D115*Inittialize!$F$5,HS!D116*Inittialize!$F$6,HS!D117*Inittialize!$F$7,HS!D118*Inittialize!$F$8,HS!D119*Inittialize!$F$9,HS!D120*Inittialize!$F$10,HS!D121*Inittialize!$F$11,HS!D122*Inittialize!$F$12)
)*IF(D77=D51,2,IF(D77=D38,3,IF(D77=D25,4,IF(D77=D12,5)))))</f>
        <v>-0.93613624810926055</v>
      </c>
      <c r="E115" s="1">
        <f>IF(E77=HSDR!E17,HSDR!E121,IF(Rules!$B$10=Rules!$D$10,
SUM(HSD!E145*Inittialize!$F$3,HSD!E114*Inittialize!$F$4,HSD!E115*Inittialize!$F$5,HSD!E116*Inittialize!$F$6,HSD!E117*Inittialize!$F$7,HSD!E118*Inittialize!$F$8,HSD!E119*Inittialize!$F$9,HSD!E120*Inittialize!$F$10,HSD!E121*Inittialize!$F$11,HSD!E122*Inittialize!$F$12),
SUM(HS!E145*Inittialize!$F$3,HS!E114*Inittialize!$F$4,HS!E115*Inittialize!$F$5,HS!E116*Inittialize!$F$6,HS!E117*Inittialize!$F$7,HS!E118*Inittialize!$F$8,HS!E119*Inittialize!$F$9,HS!E120*Inittialize!$F$10,HS!E121*Inittialize!$F$11,HS!E122*Inittialize!$F$12)
)*IF(E77=E51,2,IF(E77=E38,3,IF(E77=E25,4,IF(E77=E12,5)))))</f>
        <v>-0.95049324211147157</v>
      </c>
      <c r="F115" s="1">
        <f>IF(F77=HSDR!F17,HSDR!F121,IF(Rules!$B$10=Rules!$D$10,
SUM(HSD!F145*Inittialize!$F$3,HSD!F114*Inittialize!$F$4,HSD!F115*Inittialize!$F$5,HSD!F116*Inittialize!$F$6,HSD!F117*Inittialize!$F$7,HSD!F118*Inittialize!$F$8,HSD!F119*Inittialize!$F$9,HSD!F120*Inittialize!$F$10,HSD!F121*Inittialize!$F$11,HSD!F122*Inittialize!$F$12),
SUM(HS!F145*Inittialize!$F$3,HS!F114*Inittialize!$F$4,HS!F115*Inittialize!$F$5,HS!F116*Inittialize!$F$6,HS!F117*Inittialize!$F$7,HS!F118*Inittialize!$F$8,HS!F119*Inittialize!$F$9,HS!F120*Inittialize!$F$10,HS!F121*Inittialize!$F$11,HS!F122*Inittialize!$F$12)
)*IF(F77=F51,2,IF(F77=F38,3,IF(F77=F25,4,IF(F77=F12,5)))))</f>
        <v>-0.94210465728724424</v>
      </c>
      <c r="G115" s="1">
        <f>IF(G77=HSDR!G17,HSDR!G121,IF(Rules!$B$10=Rules!$D$10,
SUM(HSD!G145*Inittialize!$F$3,HSD!G114*Inittialize!$F$4,HSD!G115*Inittialize!$F$5,HSD!G116*Inittialize!$F$6,HSD!G117*Inittialize!$F$7,HSD!G118*Inittialize!$F$8,HSD!G119*Inittialize!$F$9,HSD!G120*Inittialize!$F$10,HSD!G121*Inittialize!$F$11,HSD!G122*Inittialize!$F$12),
SUM(HS!G145*Inittialize!$F$3,HS!G114*Inittialize!$F$4,HS!G115*Inittialize!$F$5,HS!G116*Inittialize!$F$6,HS!G117*Inittialize!$F$7,HS!G118*Inittialize!$F$8,HS!G119*Inittialize!$F$9,HS!G120*Inittialize!$F$10,HS!G121*Inittialize!$F$11,HS!G122*Inittialize!$F$12)
)*IF(G77=G51,2,IF(G77=G38,3,IF(G77=G25,4,IF(G77=G12,5)))))</f>
        <v>-0.91224826748974974</v>
      </c>
      <c r="H115" s="1">
        <f>IF(H77=HSDR!H17,HSDR!H121,IF(Rules!$B$10=Rules!$D$10,
SUM(HSD!H145*Inittialize!$F$3,HSD!H114*Inittialize!$F$4,HSD!H115*Inittialize!$F$5,HSD!H116*Inittialize!$F$6,HSD!H117*Inittialize!$F$7,HSD!H118*Inittialize!$F$8,HSD!H119*Inittialize!$F$9,HSD!H120*Inittialize!$F$10,HSD!H121*Inittialize!$F$11,HSD!H122*Inittialize!$F$12),
SUM(HS!H145*Inittialize!$F$3,HS!H114*Inittialize!$F$4,HS!H115*Inittialize!$F$5,HS!H116*Inittialize!$F$6,HS!H117*Inittialize!$F$7,HS!H118*Inittialize!$F$8,HS!H119*Inittialize!$F$9,HS!H120*Inittialize!$F$10,HS!H121*Inittialize!$F$11,HS!H122*Inittialize!$F$12)
)*IF(H77=H51,2,IF(H77=H38,3,IF(H77=H25,4,IF(H77=H12,5)))))</f>
        <v>-0.23132443481922021</v>
      </c>
      <c r="I115" s="1">
        <f>IF(I77=HSDR!I17,HSDR!I121,IF(Rules!$B$10=Rules!$D$10,
SUM(HSD!I145*Inittialize!$F$3,HSD!I114*Inittialize!$F$4,HSD!I115*Inittialize!$F$5,HSD!I116*Inittialize!$F$6,HSD!I117*Inittialize!$F$7,HSD!I118*Inittialize!$F$8,HSD!I119*Inittialize!$F$9,HSD!I120*Inittialize!$F$10,HSD!I121*Inittialize!$F$11,HSD!I122*Inittialize!$F$12),
SUM(HS!I145*Inittialize!$F$3,HS!I114*Inittialize!$F$4,HS!I115*Inittialize!$F$5,HS!I116*Inittialize!$F$6,HS!I117*Inittialize!$F$7,HS!I118*Inittialize!$F$8,HS!I119*Inittialize!$F$9,HS!I120*Inittialize!$F$10,HS!I121*Inittialize!$F$11,HS!I122*Inittialize!$F$12)
)*IF(I77=I51,2,IF(I77=I38,3,IF(I77=I25,4,IF(I77=I12,5)))))</f>
        <v>-0.78543318179803123</v>
      </c>
      <c r="J115" s="1">
        <f>IF(J77=HSDR!J17,HSDR!J121,IF(Rules!$B$10=Rules!$D$10,
SUM(HSD!J145*Inittialize!$F$3,HSD!J114*Inittialize!$F$4,HSD!J115*Inittialize!$F$5,HSD!J116*Inittialize!$F$6,HSD!J117*Inittialize!$F$7,HSD!J118*Inittialize!$F$8,HSD!J119*Inittialize!$F$9,HSD!J120*Inittialize!$F$10,HSD!J121*Inittialize!$F$11,HSD!J122*Inittialize!$F$12),
SUM(HS!J145*Inittialize!$F$3,HS!J114*Inittialize!$F$4,HS!J115*Inittialize!$F$5,HS!J116*Inittialize!$F$6,HS!J117*Inittialize!$F$7,HS!J118*Inittialize!$F$8,HS!J119*Inittialize!$F$9,HS!J120*Inittialize!$F$10,HS!J121*Inittialize!$F$11,HS!J122*Inittialize!$F$12)
)*IF(J77=J51,2,IF(J77=J38,3,IF(J77=J25,4,IF(J77=J12,5)))))</f>
        <v>-0.88224594024720138</v>
      </c>
      <c r="K115" s="9">
        <f>IF(K77=HSDR!K17,HSDR!K121,IF(Rules!$B$10=Rules!$D$10,
SUM(HSD!K145*Inittialize!$F$3,HSD!K114*Inittialize!$F$4,HSD!K115*Inittialize!$F$5,HSD!K116*Inittialize!$F$6,HSD!K117*Inittialize!$F$7,HSD!K118*Inittialize!$F$8,HSD!K119*Inittialize!$F$9,HSD!K120*Inittialize!$F$10,HSD!K121*Inittialize!$F$11,HSD!K122*Inittialize!$F$12),
SUM(HS!K145*Inittialize!$F$3,HS!K114*Inittialize!$F$4,HS!K115*Inittialize!$F$5,HS!K116*Inittialize!$F$6,HS!K117*Inittialize!$F$7,HS!K118*Inittialize!$F$8,HS!K119*Inittialize!$F$9,HS!K120*Inittialize!$F$10,HS!K121*Inittialize!$F$11,HS!K122*Inittialize!$F$12)
)*IF(K77=K51,2,IF(K77=K38,3,IF(K77=K25,4,IF(K77=K12,5)))))</f>
        <v>-0.56504224633707278</v>
      </c>
    </row>
    <row r="116" spans="1:11" ht="16.2" thickBot="1" x14ac:dyDescent="0.35">
      <c r="A116" s="99">
        <v>10</v>
      </c>
      <c r="B116" s="94">
        <f>IF(B78=HSDR!B19,HSDR!B123,IF(Rules!$B$10=Rules!$D$10,
SUM(HSD!B146*Inittialize!$F$3,HSD!B115*Inittialize!$F$4,HSD!B116*Inittialize!$F$5,HSD!B117*Inittialize!$F$6,HSD!B118*Inittialize!$F$7,HSD!B119*Inittialize!$F$8,HSD!B120*Inittialize!$F$9,HSD!B121*Inittialize!$F$10,HSD!B122*Inittialize!$F$11,HSD!B123*Inittialize!$F$12),
SUM(HS!B146*Inittialize!$F$3,HS!B115*Inittialize!$F$4,HS!B116*Inittialize!$F$5,HS!B117*Inittialize!$F$6,HS!B118*Inittialize!$F$7,HS!B119*Inittialize!$F$8,HS!B120*Inittialize!$F$9,HS!B121*Inittialize!$F$10,HS!B122*Inittialize!$F$11,HS!B123*Inittialize!$F$12)
)*IF(B78=B52,2,IF(B78=B39,3,IF(B78=B26,4,IF(B78=B13,5)))))</f>
        <v>-0.3421935692918448</v>
      </c>
      <c r="C116" s="109">
        <f>IF(C78=HSDR!C19,HSDR!C123,IF(Rules!$B$10=Rules!$D$10,
SUM(HSD!C146*Inittialize!$F$3,HSD!C115*Inittialize!$F$4,HSD!C116*Inittialize!$F$5,HSD!C117*Inittialize!$F$6,HSD!C118*Inittialize!$F$7,HSD!C119*Inittialize!$F$8,HSD!C120*Inittialize!$F$9,HSD!C121*Inittialize!$F$10,HSD!C122*Inittialize!$F$11,HSD!C123*Inittialize!$F$12),
SUM(HS!C146*Inittialize!$F$3,HS!C115*Inittialize!$F$4,HS!C116*Inittialize!$F$5,HS!C117*Inittialize!$F$6,HS!C118*Inittialize!$F$7,HS!C119*Inittialize!$F$8,HS!C120*Inittialize!$F$9,HS!C121*Inittialize!$F$10,HS!C122*Inittialize!$F$11,HS!C123*Inittialize!$F$12)
)*IF(C78=C52,2,IF(C78=C39,3,IF(C78=C26,4,IF(C78=C13,5)))))</f>
        <v>-0.11799348450596005</v>
      </c>
      <c r="D116" s="109">
        <f>IF(D78=HSDR!D19,HSDR!D123,IF(Rules!$B$10=Rules!$D$10,
SUM(HSD!D146*Inittialize!$F$3,HSD!D115*Inittialize!$F$4,HSD!D116*Inittialize!$F$5,HSD!D117*Inittialize!$F$6,HSD!D118*Inittialize!$F$7,HSD!D119*Inittialize!$F$8,HSD!D120*Inittialize!$F$9,HSD!D121*Inittialize!$F$10,HSD!D122*Inittialize!$F$11,HSD!D123*Inittialize!$F$12),
SUM(HS!D146*Inittialize!$F$3,HS!D115*Inittialize!$F$4,HS!D116*Inittialize!$F$5,HS!D117*Inittialize!$F$6,HS!D118*Inittialize!$F$7,HS!D119*Inittialize!$F$8,HS!D120*Inittialize!$F$9,HS!D121*Inittialize!$F$10,HS!D122*Inittialize!$F$11,HS!D123*Inittialize!$F$12)
)*IF(D78=D52,2,IF(D78=D39,3,IF(D78=D26,4,IF(D78=D13,5)))))</f>
        <v>-0.11469964269825067</v>
      </c>
      <c r="E116" s="109">
        <f>IF(E78=HSDR!E19,HSDR!E123,IF(Rules!$B$10=Rules!$D$10,
SUM(HSD!E146*Inittialize!$F$3,HSD!E115*Inittialize!$F$4,HSD!E116*Inittialize!$F$5,HSD!E117*Inittialize!$F$6,HSD!E118*Inittialize!$F$7,HSD!E119*Inittialize!$F$8,HSD!E120*Inittialize!$F$9,HSD!E121*Inittialize!$F$10,HSD!E122*Inittialize!$F$11,HSD!E123*Inittialize!$F$12),
SUM(HS!E146*Inittialize!$F$3,HS!E115*Inittialize!$F$4,HS!E116*Inittialize!$F$5,HS!E117*Inittialize!$F$6,HS!E118*Inittialize!$F$7,HS!E119*Inittialize!$F$8,HS!E120*Inittialize!$F$9,HS!E121*Inittialize!$F$10,HS!E122*Inittialize!$F$11,HS!E123*Inittialize!$F$12)
)*IF(E78=E52,2,IF(E78=E39,3,IF(E78=E26,4,IF(E78=E13,5)))))</f>
        <v>-0.11123270703408057</v>
      </c>
      <c r="F116" s="109">
        <f>IF(F78=HSDR!F19,HSDR!F123,IF(Rules!$B$10=Rules!$D$10,
SUM(HSD!F146*Inittialize!$F$3,HSD!F115*Inittialize!$F$4,HSD!F116*Inittialize!$F$5,HSD!F117*Inittialize!$F$6,HSD!F118*Inittialize!$F$7,HSD!F119*Inittialize!$F$8,HSD!F120*Inittialize!$F$9,HSD!F121*Inittialize!$F$10,HSD!F122*Inittialize!$F$11,HSD!F123*Inittialize!$F$12),
SUM(HS!F146*Inittialize!$F$3,HS!F115*Inittialize!$F$4,HS!F116*Inittialize!$F$5,HS!F117*Inittialize!$F$6,HS!F118*Inittialize!$F$7,HS!F119*Inittialize!$F$8,HS!F120*Inittialize!$F$9,HS!F121*Inittialize!$F$10,HS!F122*Inittialize!$F$11,HS!F123*Inittialize!$F$12)
)*IF(F78=F52,2,IF(F78=F39,3,IF(F78=F26,4,IF(F78=F13,5)))))</f>
        <v>-0.10824617340471979</v>
      </c>
      <c r="G116" s="109">
        <f>IF(G78=HSDR!G19,HSDR!G123,IF(Rules!$B$10=Rules!$D$10,
SUM(HSD!G146*Inittialize!$F$3,HSD!G115*Inittialize!$F$4,HSD!G116*Inittialize!$F$5,HSD!G117*Inittialize!$F$6,HSD!G118*Inittialize!$F$7,HSD!G119*Inittialize!$F$8,HSD!G120*Inittialize!$F$9,HSD!G121*Inittialize!$F$10,HSD!G122*Inittialize!$F$11,HSD!G123*Inittialize!$F$12),
SUM(HS!G146*Inittialize!$F$3,HS!G115*Inittialize!$F$4,HS!G116*Inittialize!$F$5,HS!G117*Inittialize!$F$6,HS!G118*Inittialize!$F$7,HS!G119*Inittialize!$F$8,HS!G120*Inittialize!$F$9,HS!G121*Inittialize!$F$10,HS!G122*Inittialize!$F$11,HS!G123*Inittialize!$F$12)
)*IF(G78=G52,2,IF(G78=G39,3,IF(G78=G26,4,IF(G78=G13,5)))))</f>
        <v>-9.7163256157420136E-2</v>
      </c>
      <c r="H116" s="109">
        <f>IF(H78=HSDR!H19,HSDR!H123,IF(Rules!$B$10=Rules!$D$10,
SUM(HSD!H146*Inittialize!$F$3,HSD!H115*Inittialize!$F$4,HSD!H116*Inittialize!$F$5,HSD!H117*Inittialize!$F$6,HSD!H118*Inittialize!$F$7,HSD!H119*Inittialize!$F$8,HSD!H120*Inittialize!$F$9,HSD!H121*Inittialize!$F$10,HSD!H122*Inittialize!$F$11,HSD!H123*Inittialize!$F$12),
SUM(HS!H146*Inittialize!$F$3,HS!H115*Inittialize!$F$4,HS!H116*Inittialize!$F$5,HS!H117*Inittialize!$F$6,HS!H118*Inittialize!$F$7,HS!H119*Inittialize!$F$8,HS!H120*Inittialize!$F$9,HS!H121*Inittialize!$F$10,HS!H122*Inittialize!$F$11,HS!H123*Inittialize!$F$12)
)*IF(H78=H52,2,IF(H78=H39,3,IF(H78=H26,4,IF(H78=H13,5)))))</f>
        <v>-7.4073704035476681E-2</v>
      </c>
      <c r="I116" s="109">
        <f>IF(I78=HSDR!I19,HSDR!I123,IF(Rules!$B$10=Rules!$D$10,
SUM(HSD!I146*Inittialize!$F$3,HSD!I115*Inittialize!$F$4,HSD!I116*Inittialize!$F$5,HSD!I117*Inittialize!$F$6,HSD!I118*Inittialize!$F$7,HSD!I119*Inittialize!$F$8,HSD!I120*Inittialize!$F$9,HSD!I121*Inittialize!$F$10,HSD!I122*Inittialize!$F$11,HSD!I123*Inittialize!$F$12),
SUM(HS!I146*Inittialize!$F$3,HS!I115*Inittialize!$F$4,HS!I116*Inittialize!$F$5,HS!I117*Inittialize!$F$6,HS!I118*Inittialize!$F$7,HS!I119*Inittialize!$F$8,HS!I120*Inittialize!$F$9,HS!I121*Inittialize!$F$10,HS!I122*Inittialize!$F$11,HS!I123*Inittialize!$F$12)
)*IF(I78=I52,2,IF(I78=I39,3,IF(I78=I26,4,IF(I78=I13,5)))))</f>
        <v>-6.939494681603392E-2</v>
      </c>
      <c r="J116" s="109">
        <f>IF(J78=HSDR!J19,HSDR!J123,IF(Rules!$B$10=Rules!$D$10,
SUM(HSD!J146*Inittialize!$F$3,HSD!J115*Inittialize!$F$4,HSD!J116*Inittialize!$F$5,HSD!J117*Inittialize!$F$6,HSD!J118*Inittialize!$F$7,HSD!J119*Inittialize!$F$8,HSD!J120*Inittialize!$F$9,HSD!J121*Inittialize!$F$10,HSD!J122*Inittialize!$F$11,HSD!J123*Inittialize!$F$12),
SUM(HS!J146*Inittialize!$F$3,HS!J115*Inittialize!$F$4,HS!J116*Inittialize!$F$5,HS!J117*Inittialize!$F$6,HS!J118*Inittialize!$F$7,HS!J119*Inittialize!$F$8,HS!J120*Inittialize!$F$9,HS!J121*Inittialize!$F$10,HS!J122*Inittialize!$F$11,HS!J123*Inittialize!$F$12)
)*IF(J78=J52,2,IF(J78=J39,3,IF(J78=J26,4,IF(J78=J13,5)))))</f>
        <v>-6.0823843852755924E-2</v>
      </c>
      <c r="K116" s="10">
        <f>IF(K78=HSDR!K19,HSDR!K123,IF(Rules!$B$10=Rules!$D$10,
SUM(HSD!K146*Inittialize!$F$3,HSD!K115*Inittialize!$F$4,HSD!K116*Inittialize!$F$5,HSD!K117*Inittialize!$F$6,HSD!K118*Inittialize!$F$7,HSD!K119*Inittialize!$F$8,HSD!K120*Inittialize!$F$9,HSD!K121*Inittialize!$F$10,HSD!K122*Inittialize!$F$11,HSD!K123*Inittialize!$F$12),
SUM(HS!K146*Inittialize!$F$3,HS!K115*Inittialize!$F$4,HS!K116*Inittialize!$F$5,HS!K117*Inittialize!$F$6,HS!K118*Inittialize!$F$7,HS!K119*Inittialize!$F$8,HS!K120*Inittialize!$F$9,HS!K121*Inittialize!$F$10,HS!K122*Inittialize!$F$11,HS!K123*Inittialize!$F$12)
)*IF(K78=K52,2,IF(K78=K39,3,IF(K78=K26,4,IF(K78=K13,5)))))</f>
        <v>-0.11142433852261402</v>
      </c>
    </row>
  </sheetData>
  <sheetProtection sheet="1" objects="1" scenarios="1"/>
  <mergeCells count="9">
    <mergeCell ref="A1:X1"/>
    <mergeCell ref="A92:K92"/>
    <mergeCell ref="A105:K105"/>
    <mergeCell ref="A67:K67"/>
    <mergeCell ref="A54:K54"/>
    <mergeCell ref="A2:K2"/>
    <mergeCell ref="A15:K15"/>
    <mergeCell ref="A28:K28"/>
    <mergeCell ref="A41:K41"/>
  </mergeCells>
  <phoneticPr fontId="16" type="noConversion"/>
  <conditionalFormatting sqref="O3:X12">
    <cfRule type="containsText" dxfId="780" priority="8" operator="containsText" text="S">
      <formula>NOT(ISERROR(SEARCH("S",O3)))</formula>
    </cfRule>
    <cfRule type="containsText" dxfId="779" priority="9" operator="containsText" text="H">
      <formula>NOT(ISERROR(SEARCH("H",O3)))</formula>
    </cfRule>
  </conditionalFormatting>
  <conditionalFormatting sqref="O3:X12">
    <cfRule type="containsText" dxfId="778" priority="7" operator="containsText" text="D">
      <formula>NOT(ISERROR(SEARCH("D",O3)))</formula>
    </cfRule>
  </conditionalFormatting>
  <conditionalFormatting sqref="O3:X12">
    <cfRule type="containsText" dxfId="777" priority="6" operator="containsText" text="R">
      <formula>NOT(ISERROR(SEARCH("R",O3)))</formula>
    </cfRule>
  </conditionalFormatting>
  <conditionalFormatting sqref="O4:X12">
    <cfRule type="cellIs" dxfId="776" priority="4" operator="between">
      <formula>2</formula>
      <formula>5</formula>
    </cfRule>
  </conditionalFormatting>
  <conditionalFormatting sqref="B81:K90">
    <cfRule type="colorScale" priority="2">
      <colorScale>
        <cfvo type="num" val="2"/>
        <cfvo type="num" val="5"/>
        <color rgb="FF00B050"/>
        <color rgb="FFFFFF00"/>
      </colorScale>
    </cfRule>
    <cfRule type="containsText" dxfId="775" priority="3" operator="containsText" text="HSDR">
      <formula>NOT(ISERROR(SEARCH("HSDR",B81)))</formula>
    </cfRule>
  </conditionalFormatting>
  <conditionalFormatting sqref="O3:X3">
    <cfRule type="cellIs" dxfId="774" priority="1" operator="between">
      <formula>2</formula>
      <formula>5</formula>
    </cfRule>
  </conditionalFormatting>
  <pageMargins left="0.7" right="0.7" top="0.75" bottom="0.75" header="0.3" footer="0.3"/>
  <pageSetup paperSize="9" orientation="landscape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U4"/>
  <sheetViews>
    <sheetView workbookViewId="0">
      <selection sqref="A1:U1"/>
    </sheetView>
  </sheetViews>
  <sheetFormatPr defaultColWidth="8.796875" defaultRowHeight="15.6" x14ac:dyDescent="0.3"/>
  <cols>
    <col min="2" max="2" width="17.69921875" bestFit="1" customWidth="1"/>
  </cols>
  <sheetData>
    <row r="1" spans="1:21" ht="25.8" x14ac:dyDescent="0.5">
      <c r="A1" s="575" t="s">
        <v>324</v>
      </c>
      <c r="B1" s="575"/>
      <c r="C1" s="575"/>
      <c r="D1" s="575"/>
      <c r="E1" s="575"/>
      <c r="F1" s="575"/>
      <c r="G1" s="575"/>
      <c r="H1" s="575"/>
      <c r="I1" s="575"/>
      <c r="J1" s="575"/>
      <c r="K1" s="575"/>
      <c r="L1" s="575"/>
      <c r="M1" s="575"/>
      <c r="N1" s="575"/>
      <c r="O1" s="575"/>
      <c r="P1" s="575"/>
      <c r="Q1" s="575"/>
      <c r="R1" s="575"/>
      <c r="S1" s="575"/>
      <c r="T1" s="575"/>
      <c r="U1" s="575"/>
    </row>
    <row r="2" spans="1:21" x14ac:dyDescent="0.3">
      <c r="B2" s="52" t="s">
        <v>30</v>
      </c>
      <c r="C2" s="1">
        <f>Dealer!J34</f>
        <v>4.7337278106508882E-2</v>
      </c>
    </row>
    <row r="3" spans="1:21" x14ac:dyDescent="0.3">
      <c r="B3" s="52" t="s">
        <v>31</v>
      </c>
      <c r="C3" s="1">
        <f>1-Dealer!J34</f>
        <v>0.9526627218934911</v>
      </c>
    </row>
    <row r="4" spans="1:21" x14ac:dyDescent="0.3">
      <c r="B4" s="1"/>
      <c r="C4" s="1">
        <f>C2*C3</f>
        <v>4.5096460207975919E-2</v>
      </c>
    </row>
  </sheetData>
  <sheetProtection sheet="1" objects="1" scenarios="1"/>
  <mergeCells count="1">
    <mergeCell ref="A1:U1"/>
  </mergeCells>
  <phoneticPr fontId="16" type="noConversion"/>
  <pageMargins left="0.7" right="0.7" top="0.75" bottom="0.75" header="0.3" footer="0.3"/>
  <pageSetup paperSize="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pageSetUpPr fitToPage="1"/>
  </sheetPr>
  <dimension ref="A1:U87"/>
  <sheetViews>
    <sheetView topLeftCell="A7" workbookViewId="0">
      <selection sqref="A1:U1"/>
    </sheetView>
  </sheetViews>
  <sheetFormatPr defaultColWidth="8.796875" defaultRowHeight="14.4" x14ac:dyDescent="0.3"/>
  <cols>
    <col min="1" max="2" width="8.796875" style="33"/>
    <col min="3" max="3" width="8" style="33" customWidth="1"/>
    <col min="4" max="16384" width="8.796875" style="33"/>
  </cols>
  <sheetData>
    <row r="1" spans="1:21" ht="25.8" x14ac:dyDescent="0.5">
      <c r="A1" s="575" t="s">
        <v>129</v>
      </c>
      <c r="B1" s="575"/>
      <c r="C1" s="575"/>
      <c r="D1" s="575"/>
      <c r="E1" s="575"/>
      <c r="F1" s="575"/>
      <c r="G1" s="575"/>
      <c r="H1" s="575"/>
      <c r="I1" s="575"/>
      <c r="J1" s="575"/>
      <c r="K1" s="575"/>
      <c r="L1" s="575"/>
      <c r="M1" s="575"/>
      <c r="N1" s="575"/>
      <c r="O1" s="575"/>
      <c r="P1" s="575"/>
      <c r="Q1" s="575"/>
      <c r="R1" s="575"/>
      <c r="S1" s="575"/>
      <c r="T1" s="575"/>
      <c r="U1" s="575"/>
    </row>
    <row r="2" spans="1:21" x14ac:dyDescent="0.3">
      <c r="A2" s="147" t="s">
        <v>9</v>
      </c>
      <c r="B2" s="147" t="s">
        <v>1</v>
      </c>
      <c r="C2" s="147">
        <v>2</v>
      </c>
      <c r="D2" s="147">
        <v>3</v>
      </c>
      <c r="E2" s="147">
        <v>4</v>
      </c>
      <c r="F2" s="147">
        <v>5</v>
      </c>
      <c r="G2" s="147">
        <v>6</v>
      </c>
      <c r="H2" s="147">
        <v>7</v>
      </c>
      <c r="I2" s="147">
        <v>8</v>
      </c>
      <c r="J2" s="147">
        <v>9</v>
      </c>
      <c r="K2" s="147">
        <v>10</v>
      </c>
    </row>
    <row r="3" spans="1:21" x14ac:dyDescent="0.3">
      <c r="A3" s="32">
        <v>5</v>
      </c>
      <c r="B3" s="34">
        <f>$C71*Inittialize!$A$21*Inittialize!$C$25</f>
        <v>6.3023003396239633E-4</v>
      </c>
      <c r="C3" s="34">
        <f>$C71*Inittialize!$B$21</f>
        <v>9.1033227127901696E-4</v>
      </c>
      <c r="D3" s="34">
        <f>$C71*Inittialize!$C$21</f>
        <v>9.1033227127901696E-4</v>
      </c>
      <c r="E3" s="34">
        <f>$C71*Inittialize!$D$21</f>
        <v>9.1033227127901696E-4</v>
      </c>
      <c r="F3" s="34">
        <f>$C71*Inittialize!$E$21</f>
        <v>9.1033227127901696E-4</v>
      </c>
      <c r="G3" s="34">
        <f>$C71*Inittialize!$F$21</f>
        <v>9.1033227127901696E-4</v>
      </c>
      <c r="H3" s="34">
        <f>$C71*Inittialize!$G$21</f>
        <v>9.1033227127901696E-4</v>
      </c>
      <c r="I3" s="34">
        <f>$C71*Inittialize!$H$21</f>
        <v>9.1033227127901696E-4</v>
      </c>
      <c r="J3" s="34">
        <f>$C71*Inittialize!$I$21</f>
        <v>9.1033227127901696E-4</v>
      </c>
      <c r="K3" s="34">
        <f>$C71*Inittialize!$J$21*Inittialize!$C$26</f>
        <v>3.3612268477994475E-3</v>
      </c>
    </row>
    <row r="4" spans="1:21" x14ac:dyDescent="0.3">
      <c r="A4" s="32">
        <v>6</v>
      </c>
      <c r="B4" s="34">
        <f>$C72*Inittialize!$A$21*Inittialize!$C$25</f>
        <v>6.3023003396239633E-4</v>
      </c>
      <c r="C4" s="34">
        <f>$C72*Inittialize!$B$21</f>
        <v>9.1033227127901696E-4</v>
      </c>
      <c r="D4" s="34">
        <f>$C72*Inittialize!$C$21</f>
        <v>9.1033227127901696E-4</v>
      </c>
      <c r="E4" s="34">
        <f>$C72*Inittialize!$D$21</f>
        <v>9.1033227127901696E-4</v>
      </c>
      <c r="F4" s="34">
        <f>$C72*Inittialize!$E$21</f>
        <v>9.1033227127901696E-4</v>
      </c>
      <c r="G4" s="34">
        <f>$C72*Inittialize!$F$21</f>
        <v>9.1033227127901696E-4</v>
      </c>
      <c r="H4" s="34">
        <f>$C72*Inittialize!$G$21</f>
        <v>9.1033227127901696E-4</v>
      </c>
      <c r="I4" s="34">
        <f>$C72*Inittialize!$H$21</f>
        <v>9.1033227127901696E-4</v>
      </c>
      <c r="J4" s="34">
        <f>$C72*Inittialize!$I$21</f>
        <v>9.1033227127901696E-4</v>
      </c>
      <c r="K4" s="34">
        <f>$C72*Inittialize!$J$21*Inittialize!$C$26</f>
        <v>3.3612268477994475E-3</v>
      </c>
    </row>
    <row r="5" spans="1:21" x14ac:dyDescent="0.3">
      <c r="A5" s="32">
        <v>7</v>
      </c>
      <c r="B5" s="34">
        <f>$C73*Inittialize!$A$21*Inittialize!$C$25</f>
        <v>1.2604600679247927E-3</v>
      </c>
      <c r="C5" s="34">
        <f>$C73*Inittialize!$B$21</f>
        <v>1.8206645425580339E-3</v>
      </c>
      <c r="D5" s="34">
        <f>$C73*Inittialize!$C$21</f>
        <v>1.8206645425580339E-3</v>
      </c>
      <c r="E5" s="34">
        <f>$C73*Inittialize!$D$21</f>
        <v>1.8206645425580339E-3</v>
      </c>
      <c r="F5" s="34">
        <f>$C73*Inittialize!$E$21</f>
        <v>1.8206645425580339E-3</v>
      </c>
      <c r="G5" s="34">
        <f>$C73*Inittialize!$F$21</f>
        <v>1.8206645425580339E-3</v>
      </c>
      <c r="H5" s="34">
        <f>$C73*Inittialize!$G$21</f>
        <v>1.8206645425580339E-3</v>
      </c>
      <c r="I5" s="34">
        <f>$C73*Inittialize!$H$21</f>
        <v>1.8206645425580339E-3</v>
      </c>
      <c r="J5" s="34">
        <f>$C73*Inittialize!$I$21</f>
        <v>1.8206645425580339E-3</v>
      </c>
      <c r="K5" s="34">
        <f>$C73*Inittialize!$J$21*Inittialize!$C$26</f>
        <v>6.7224536955988951E-3</v>
      </c>
    </row>
    <row r="6" spans="1:21" x14ac:dyDescent="0.3">
      <c r="A6" s="32">
        <v>8</v>
      </c>
      <c r="B6" s="34">
        <f>$C74*Inittialize!$A$21*Inittialize!$C$25</f>
        <v>1.2604600679247927E-3</v>
      </c>
      <c r="C6" s="34">
        <f>$C74*Inittialize!$B$21</f>
        <v>1.8206645425580339E-3</v>
      </c>
      <c r="D6" s="34">
        <f>$C74*Inittialize!$C$21</f>
        <v>1.8206645425580339E-3</v>
      </c>
      <c r="E6" s="34">
        <f>$C74*Inittialize!$D$21</f>
        <v>1.8206645425580339E-3</v>
      </c>
      <c r="F6" s="34">
        <f>$C74*Inittialize!$E$21</f>
        <v>1.8206645425580339E-3</v>
      </c>
      <c r="G6" s="34">
        <f>$C74*Inittialize!$F$21</f>
        <v>1.8206645425580339E-3</v>
      </c>
      <c r="H6" s="34">
        <f>$C74*Inittialize!$G$21</f>
        <v>1.8206645425580339E-3</v>
      </c>
      <c r="I6" s="34">
        <f>$C74*Inittialize!$H$21</f>
        <v>1.8206645425580339E-3</v>
      </c>
      <c r="J6" s="34">
        <f>$C74*Inittialize!$I$21</f>
        <v>1.8206645425580339E-3</v>
      </c>
      <c r="K6" s="34">
        <f>$C74*Inittialize!$J$21*Inittialize!$C$26</f>
        <v>6.7224536955988951E-3</v>
      </c>
    </row>
    <row r="7" spans="1:21" x14ac:dyDescent="0.3">
      <c r="A7" s="32">
        <v>9</v>
      </c>
      <c r="B7" s="34">
        <f>$C75*Inittialize!$A$21*Inittialize!$C$25</f>
        <v>1.8906901018871894E-3</v>
      </c>
      <c r="C7" s="34">
        <f>$C75*Inittialize!$B$21</f>
        <v>2.7309968138370514E-3</v>
      </c>
      <c r="D7" s="34">
        <f>$C75*Inittialize!$C$21</f>
        <v>2.7309968138370514E-3</v>
      </c>
      <c r="E7" s="34">
        <f>$C75*Inittialize!$D$21</f>
        <v>2.7309968138370514E-3</v>
      </c>
      <c r="F7" s="34">
        <f>$C75*Inittialize!$E$21</f>
        <v>2.7309968138370514E-3</v>
      </c>
      <c r="G7" s="34">
        <f>$C75*Inittialize!$F$21</f>
        <v>2.7309968138370514E-3</v>
      </c>
      <c r="H7" s="34">
        <f>$C75*Inittialize!$G$21</f>
        <v>2.7309968138370514E-3</v>
      </c>
      <c r="I7" s="34">
        <f>$C75*Inittialize!$H$21</f>
        <v>2.7309968138370514E-3</v>
      </c>
      <c r="J7" s="34">
        <f>$C75*Inittialize!$I$21</f>
        <v>2.7309968138370514E-3</v>
      </c>
      <c r="K7" s="34">
        <f>$C75*Inittialize!$J$21*Inittialize!$C$26</f>
        <v>1.0083680543398345E-2</v>
      </c>
    </row>
    <row r="8" spans="1:21" x14ac:dyDescent="0.3">
      <c r="A8" s="32">
        <v>10</v>
      </c>
      <c r="B8" s="34">
        <f>$C76*Inittialize!$A$21*Inittialize!$C$25</f>
        <v>1.8906901018871894E-3</v>
      </c>
      <c r="C8" s="34">
        <f>$C76*Inittialize!$B$21</f>
        <v>2.7309968138370514E-3</v>
      </c>
      <c r="D8" s="34">
        <f>$C76*Inittialize!$C$21</f>
        <v>2.7309968138370514E-3</v>
      </c>
      <c r="E8" s="34">
        <f>$C76*Inittialize!$D$21</f>
        <v>2.7309968138370514E-3</v>
      </c>
      <c r="F8" s="34">
        <f>$C76*Inittialize!$E$21</f>
        <v>2.7309968138370514E-3</v>
      </c>
      <c r="G8" s="34">
        <f>$C76*Inittialize!$F$21</f>
        <v>2.7309968138370514E-3</v>
      </c>
      <c r="H8" s="34">
        <f>$C76*Inittialize!$G$21</f>
        <v>2.7309968138370514E-3</v>
      </c>
      <c r="I8" s="34">
        <f>$C76*Inittialize!$H$21</f>
        <v>2.7309968138370514E-3</v>
      </c>
      <c r="J8" s="34">
        <f>$C76*Inittialize!$I$21</f>
        <v>2.7309968138370514E-3</v>
      </c>
      <c r="K8" s="34">
        <f>$C76*Inittialize!$J$21*Inittialize!$C$26</f>
        <v>1.0083680543398345E-2</v>
      </c>
    </row>
    <row r="9" spans="1:21" x14ac:dyDescent="0.3">
      <c r="A9" s="32">
        <v>11</v>
      </c>
      <c r="B9" s="34">
        <f>$C77*Inittialize!$A$21*Inittialize!$C$25</f>
        <v>2.5209201358495858E-3</v>
      </c>
      <c r="C9" s="34">
        <f>$C77*Inittialize!$B$21</f>
        <v>3.6413290851160687E-3</v>
      </c>
      <c r="D9" s="34">
        <f>$C77*Inittialize!$C$21</f>
        <v>3.6413290851160687E-3</v>
      </c>
      <c r="E9" s="34">
        <f>$C77*Inittialize!$D$21</f>
        <v>3.6413290851160687E-3</v>
      </c>
      <c r="F9" s="34">
        <f>$C77*Inittialize!$E$21</f>
        <v>3.6413290851160687E-3</v>
      </c>
      <c r="G9" s="34">
        <f>$C77*Inittialize!$F$21</f>
        <v>3.6413290851160687E-3</v>
      </c>
      <c r="H9" s="34">
        <f>$C77*Inittialize!$G$21</f>
        <v>3.6413290851160687E-3</v>
      </c>
      <c r="I9" s="34">
        <f>$C77*Inittialize!$H$21</f>
        <v>3.6413290851160687E-3</v>
      </c>
      <c r="J9" s="34">
        <f>$C77*Inittialize!$I$21</f>
        <v>3.6413290851160687E-3</v>
      </c>
      <c r="K9" s="34">
        <f>$C77*Inittialize!$J$21*Inittialize!$C$26</f>
        <v>1.3444907391197794E-2</v>
      </c>
    </row>
    <row r="10" spans="1:21" x14ac:dyDescent="0.3">
      <c r="A10" s="32">
        <v>12</v>
      </c>
      <c r="B10" s="34">
        <f>$C78*Inittialize!$A$21*Inittialize!$C$25</f>
        <v>4.4116102377367754E-3</v>
      </c>
      <c r="C10" s="34">
        <f>$C78*Inittialize!$B$21</f>
        <v>6.3723258989531201E-3</v>
      </c>
      <c r="D10" s="34">
        <f>$C78*Inittialize!$C$21</f>
        <v>6.3723258989531201E-3</v>
      </c>
      <c r="E10" s="34">
        <f>$C78*Inittialize!$D$21</f>
        <v>6.3723258989531201E-3</v>
      </c>
      <c r="F10" s="34">
        <f>$C78*Inittialize!$E$21</f>
        <v>6.3723258989531201E-3</v>
      </c>
      <c r="G10" s="34">
        <f>$C78*Inittialize!$F$21</f>
        <v>6.3723258989531201E-3</v>
      </c>
      <c r="H10" s="34">
        <f>$C78*Inittialize!$G$21</f>
        <v>6.3723258989531201E-3</v>
      </c>
      <c r="I10" s="34">
        <f>$C78*Inittialize!$H$21</f>
        <v>6.3723258989531201E-3</v>
      </c>
      <c r="J10" s="34">
        <f>$C78*Inittialize!$I$21</f>
        <v>6.3723258989531201E-3</v>
      </c>
      <c r="K10" s="34">
        <f>$C78*Inittialize!$J$21*Inittialize!$C$26</f>
        <v>2.3528587934596137E-2</v>
      </c>
    </row>
    <row r="11" spans="1:21" x14ac:dyDescent="0.3">
      <c r="A11" s="32">
        <v>13</v>
      </c>
      <c r="B11" s="34">
        <f>$C79*Inittialize!$A$21*Inittialize!$C$25</f>
        <v>4.4116102377367754E-3</v>
      </c>
      <c r="C11" s="34">
        <f>$C79*Inittialize!$B$21</f>
        <v>6.3723258989531201E-3</v>
      </c>
      <c r="D11" s="34">
        <f>$C79*Inittialize!$C$21</f>
        <v>6.3723258989531201E-3</v>
      </c>
      <c r="E11" s="34">
        <f>$C79*Inittialize!$D$21</f>
        <v>6.3723258989531201E-3</v>
      </c>
      <c r="F11" s="34">
        <f>$C79*Inittialize!$E$21</f>
        <v>6.3723258989531201E-3</v>
      </c>
      <c r="G11" s="34">
        <f>$C79*Inittialize!$F$21</f>
        <v>6.3723258989531201E-3</v>
      </c>
      <c r="H11" s="34">
        <f>$C79*Inittialize!$G$21</f>
        <v>6.3723258989531201E-3</v>
      </c>
      <c r="I11" s="34">
        <f>$C79*Inittialize!$H$21</f>
        <v>6.3723258989531201E-3</v>
      </c>
      <c r="J11" s="34">
        <f>$C79*Inittialize!$I$21</f>
        <v>6.3723258989531201E-3</v>
      </c>
      <c r="K11" s="34">
        <f>$C79*Inittialize!$J$21*Inittialize!$C$26</f>
        <v>2.3528587934596137E-2</v>
      </c>
    </row>
    <row r="12" spans="1:21" x14ac:dyDescent="0.3">
      <c r="A12" s="32">
        <v>14</v>
      </c>
      <c r="B12" s="34">
        <f>$C80*Inittialize!$A$21*Inittialize!$C$25</f>
        <v>3.7813802037743789E-3</v>
      </c>
      <c r="C12" s="34">
        <f>$C80*Inittialize!$B$21</f>
        <v>5.4619936276741029E-3</v>
      </c>
      <c r="D12" s="34">
        <f>$C80*Inittialize!$C$21</f>
        <v>5.4619936276741029E-3</v>
      </c>
      <c r="E12" s="34">
        <f>$C80*Inittialize!$D$21</f>
        <v>5.4619936276741029E-3</v>
      </c>
      <c r="F12" s="34">
        <f>$C80*Inittialize!$E$21</f>
        <v>5.4619936276741029E-3</v>
      </c>
      <c r="G12" s="34">
        <f>$C80*Inittialize!$F$21</f>
        <v>5.4619936276741029E-3</v>
      </c>
      <c r="H12" s="34">
        <f>$C80*Inittialize!$G$21</f>
        <v>5.4619936276741029E-3</v>
      </c>
      <c r="I12" s="34">
        <f>$C80*Inittialize!$H$21</f>
        <v>5.4619936276741029E-3</v>
      </c>
      <c r="J12" s="34">
        <f>$C80*Inittialize!$I$21</f>
        <v>5.4619936276741029E-3</v>
      </c>
      <c r="K12" s="34">
        <f>$C80*Inittialize!$J$21*Inittialize!$C$26</f>
        <v>2.016736108679669E-2</v>
      </c>
    </row>
    <row r="13" spans="1:21" x14ac:dyDescent="0.3">
      <c r="A13" s="32">
        <v>15</v>
      </c>
      <c r="B13" s="34">
        <f>$C81*Inittialize!$A$21*Inittialize!$C$25</f>
        <v>3.7813802037743789E-3</v>
      </c>
      <c r="C13" s="34">
        <f>$C81*Inittialize!$B$21</f>
        <v>5.4619936276741029E-3</v>
      </c>
      <c r="D13" s="34">
        <f>$C81*Inittialize!$C$21</f>
        <v>5.4619936276741029E-3</v>
      </c>
      <c r="E13" s="34">
        <f>$C81*Inittialize!$D$21</f>
        <v>5.4619936276741029E-3</v>
      </c>
      <c r="F13" s="34">
        <f>$C81*Inittialize!$E$21</f>
        <v>5.4619936276741029E-3</v>
      </c>
      <c r="G13" s="34">
        <f>$C81*Inittialize!$F$21</f>
        <v>5.4619936276741029E-3</v>
      </c>
      <c r="H13" s="34">
        <f>$C81*Inittialize!$G$21</f>
        <v>5.4619936276741029E-3</v>
      </c>
      <c r="I13" s="34">
        <f>$C81*Inittialize!$H$21</f>
        <v>5.4619936276741029E-3</v>
      </c>
      <c r="J13" s="34">
        <f>$C81*Inittialize!$I$21</f>
        <v>5.4619936276741029E-3</v>
      </c>
      <c r="K13" s="34">
        <f>$C81*Inittialize!$J$21*Inittialize!$C$26</f>
        <v>2.016736108679669E-2</v>
      </c>
    </row>
    <row r="14" spans="1:21" x14ac:dyDescent="0.3">
      <c r="A14" s="32">
        <v>16</v>
      </c>
      <c r="B14" s="34">
        <f>$C82*Inittialize!$A$21*Inittialize!$C$25</f>
        <v>3.1511501698119823E-3</v>
      </c>
      <c r="C14" s="34">
        <f>$C82*Inittialize!$B$21</f>
        <v>4.5516613563950856E-3</v>
      </c>
      <c r="D14" s="34">
        <f>$C82*Inittialize!$C$21</f>
        <v>4.5516613563950856E-3</v>
      </c>
      <c r="E14" s="34">
        <f>$C82*Inittialize!$D$21</f>
        <v>4.5516613563950856E-3</v>
      </c>
      <c r="F14" s="34">
        <f>$C82*Inittialize!$E$21</f>
        <v>4.5516613563950856E-3</v>
      </c>
      <c r="G14" s="34">
        <f>$C82*Inittialize!$F$21</f>
        <v>4.5516613563950856E-3</v>
      </c>
      <c r="H14" s="34">
        <f>$C82*Inittialize!$G$21</f>
        <v>4.5516613563950856E-3</v>
      </c>
      <c r="I14" s="34">
        <f>$C82*Inittialize!$H$21</f>
        <v>4.5516613563950856E-3</v>
      </c>
      <c r="J14" s="34">
        <f>$C82*Inittialize!$I$21</f>
        <v>4.5516613563950856E-3</v>
      </c>
      <c r="K14" s="34">
        <f>$C82*Inittialize!$J$21*Inittialize!$C$26</f>
        <v>1.6806134238997239E-2</v>
      </c>
      <c r="M14" s="122"/>
    </row>
    <row r="15" spans="1:21" x14ac:dyDescent="0.3">
      <c r="A15" s="32">
        <v>17</v>
      </c>
      <c r="B15" s="34">
        <f>$C83*Inittialize!$A$21*Inittialize!$C$25</f>
        <v>3.1511501698119823E-3</v>
      </c>
      <c r="C15" s="34">
        <f>$C83*Inittialize!$B$21</f>
        <v>4.5516613563950856E-3</v>
      </c>
      <c r="D15" s="34">
        <f>$C83*Inittialize!$C$21</f>
        <v>4.5516613563950856E-3</v>
      </c>
      <c r="E15" s="34">
        <f>$C83*Inittialize!$D$21</f>
        <v>4.5516613563950856E-3</v>
      </c>
      <c r="F15" s="34">
        <f>$C83*Inittialize!$E$21</f>
        <v>4.5516613563950856E-3</v>
      </c>
      <c r="G15" s="34">
        <f>$C83*Inittialize!$F$21</f>
        <v>4.5516613563950856E-3</v>
      </c>
      <c r="H15" s="34">
        <f>$C83*Inittialize!$G$21</f>
        <v>4.5516613563950856E-3</v>
      </c>
      <c r="I15" s="34">
        <f>$C83*Inittialize!$H$21</f>
        <v>4.5516613563950856E-3</v>
      </c>
      <c r="J15" s="34">
        <f>$C83*Inittialize!$I$21</f>
        <v>4.5516613563950856E-3</v>
      </c>
      <c r="K15" s="34">
        <f>$C83*Inittialize!$J$21*Inittialize!$C$26</f>
        <v>1.6806134238997239E-2</v>
      </c>
    </row>
    <row r="16" spans="1:21" x14ac:dyDescent="0.3">
      <c r="A16" s="32">
        <v>18</v>
      </c>
      <c r="B16" s="34">
        <f>$C84*Inittialize!$A$21*Inittialize!$C$25</f>
        <v>2.5209201358495853E-3</v>
      </c>
      <c r="C16" s="34">
        <f>$C84*Inittialize!$B$21</f>
        <v>3.6413290851160678E-3</v>
      </c>
      <c r="D16" s="34">
        <f>$C84*Inittialize!$C$21</f>
        <v>3.6413290851160678E-3</v>
      </c>
      <c r="E16" s="34">
        <f>$C84*Inittialize!$D$21</f>
        <v>3.6413290851160678E-3</v>
      </c>
      <c r="F16" s="34">
        <f>$C84*Inittialize!$E$21</f>
        <v>3.6413290851160678E-3</v>
      </c>
      <c r="G16" s="34">
        <f>$C84*Inittialize!$F$21</f>
        <v>3.6413290851160678E-3</v>
      </c>
      <c r="H16" s="34">
        <f>$C84*Inittialize!$G$21</f>
        <v>3.6413290851160678E-3</v>
      </c>
      <c r="I16" s="34">
        <f>$C84*Inittialize!$H$21</f>
        <v>3.6413290851160678E-3</v>
      </c>
      <c r="J16" s="34">
        <f>$C84*Inittialize!$I$21</f>
        <v>3.6413290851160678E-3</v>
      </c>
      <c r="K16" s="34">
        <f>$C84*Inittialize!$J$21*Inittialize!$C$26</f>
        <v>1.344490739119779E-2</v>
      </c>
    </row>
    <row r="17" spans="1:13" x14ac:dyDescent="0.3">
      <c r="A17" s="32">
        <v>19</v>
      </c>
      <c r="B17" s="34">
        <f>$C85*Inittialize!$A$21*Inittialize!$C$25</f>
        <v>2.5209201358495853E-3</v>
      </c>
      <c r="C17" s="34">
        <f>$C85*Inittialize!$B$21</f>
        <v>3.6413290851160678E-3</v>
      </c>
      <c r="D17" s="34">
        <f>$C85*Inittialize!$C$21</f>
        <v>3.6413290851160678E-3</v>
      </c>
      <c r="E17" s="34">
        <f>$C85*Inittialize!$D$21</f>
        <v>3.6413290851160678E-3</v>
      </c>
      <c r="F17" s="34">
        <f>$C85*Inittialize!$E$21</f>
        <v>3.6413290851160678E-3</v>
      </c>
      <c r="G17" s="34">
        <f>$C85*Inittialize!$F$21</f>
        <v>3.6413290851160678E-3</v>
      </c>
      <c r="H17" s="34">
        <f>$C85*Inittialize!$G$21</f>
        <v>3.6413290851160678E-3</v>
      </c>
      <c r="I17" s="34">
        <f>$C85*Inittialize!$H$21</f>
        <v>3.6413290851160678E-3</v>
      </c>
      <c r="J17" s="34">
        <f>$C85*Inittialize!$I$21</f>
        <v>3.6413290851160678E-3</v>
      </c>
      <c r="K17" s="34">
        <f>$C85*Inittialize!$J$21*Inittialize!$C$26</f>
        <v>1.344490739119779E-2</v>
      </c>
      <c r="M17" s="33">
        <f>SUM(B3:K17)</f>
        <v>0.67644690311963807</v>
      </c>
    </row>
    <row r="18" spans="1:13" x14ac:dyDescent="0.3">
      <c r="A18" s="32" t="s">
        <v>4</v>
      </c>
      <c r="B18" s="32" t="s">
        <v>1</v>
      </c>
      <c r="C18" s="35">
        <v>2</v>
      </c>
      <c r="D18" s="35">
        <v>3</v>
      </c>
      <c r="E18" s="35">
        <v>4</v>
      </c>
      <c r="F18" s="35">
        <v>5</v>
      </c>
      <c r="G18" s="35">
        <v>6</v>
      </c>
      <c r="H18" s="35">
        <v>7</v>
      </c>
      <c r="I18" s="35">
        <v>8</v>
      </c>
      <c r="J18" s="35">
        <v>9</v>
      </c>
      <c r="K18" s="35">
        <v>10</v>
      </c>
    </row>
    <row r="19" spans="1:13" x14ac:dyDescent="0.3">
      <c r="A19" s="32">
        <v>13</v>
      </c>
      <c r="B19" s="34">
        <f>2*(Inittialize!$F$3*Inittialize!$F4*Inittialize!A$21)*(Inittialize!$C$25)</f>
        <v>6.3023003396239633E-4</v>
      </c>
      <c r="C19" s="34">
        <f>2*(Inittialize!$F$3*Inittialize!$F4*Inittialize!B$21)</f>
        <v>9.1033227127901696E-4</v>
      </c>
      <c r="D19" s="34">
        <f>2*(Inittialize!$F$3*Inittialize!$F4*Inittialize!C$21)</f>
        <v>9.1033227127901696E-4</v>
      </c>
      <c r="E19" s="34">
        <f>2*(Inittialize!$F$3*Inittialize!$F4*Inittialize!D$21)</f>
        <v>9.1033227127901696E-4</v>
      </c>
      <c r="F19" s="34">
        <f>2*(Inittialize!$F$3*Inittialize!$F4*Inittialize!E$21)</f>
        <v>9.1033227127901696E-4</v>
      </c>
      <c r="G19" s="34">
        <f>2*(Inittialize!$F$3*Inittialize!$F4*Inittialize!F$21)</f>
        <v>9.1033227127901696E-4</v>
      </c>
      <c r="H19" s="34">
        <f>2*(Inittialize!$F$3*Inittialize!$F4*Inittialize!G$21)</f>
        <v>9.1033227127901696E-4</v>
      </c>
      <c r="I19" s="34">
        <f>2*(Inittialize!$F$3*Inittialize!$F4*Inittialize!H$21)</f>
        <v>9.1033227127901696E-4</v>
      </c>
      <c r="J19" s="34">
        <f>2*(Inittialize!$F$3*Inittialize!$F4*Inittialize!I$21)</f>
        <v>9.1033227127901696E-4</v>
      </c>
      <c r="K19" s="34">
        <f>2*(Inittialize!$F$3*Inittialize!$F4*Inittialize!J$21)*Inittialize!$C$26</f>
        <v>3.3612268477994475E-3</v>
      </c>
    </row>
    <row r="20" spans="1:13" x14ac:dyDescent="0.3">
      <c r="A20" s="32">
        <v>14</v>
      </c>
      <c r="B20" s="34">
        <f>2*(Inittialize!$F$3*Inittialize!$F5*Inittialize!A$21)*(Inittialize!$C$25)</f>
        <v>6.3023003396239633E-4</v>
      </c>
      <c r="C20" s="34">
        <f>2*(Inittialize!$F$3*Inittialize!$F5*Inittialize!B$21)</f>
        <v>9.1033227127901696E-4</v>
      </c>
      <c r="D20" s="34">
        <f>2*(Inittialize!$F$3*Inittialize!$F5*Inittialize!C$21)</f>
        <v>9.1033227127901696E-4</v>
      </c>
      <c r="E20" s="34">
        <f>2*(Inittialize!$F$3*Inittialize!$F5*Inittialize!D$21)</f>
        <v>9.1033227127901696E-4</v>
      </c>
      <c r="F20" s="34">
        <f>2*(Inittialize!$F$3*Inittialize!$F5*Inittialize!E$21)</f>
        <v>9.1033227127901696E-4</v>
      </c>
      <c r="G20" s="34">
        <f>2*(Inittialize!$F$3*Inittialize!$F5*Inittialize!F$21)</f>
        <v>9.1033227127901696E-4</v>
      </c>
      <c r="H20" s="34">
        <f>2*(Inittialize!$F$3*Inittialize!$F5*Inittialize!G$21)</f>
        <v>9.1033227127901696E-4</v>
      </c>
      <c r="I20" s="34">
        <f>2*(Inittialize!$F$3*Inittialize!$F5*Inittialize!H$21)</f>
        <v>9.1033227127901696E-4</v>
      </c>
      <c r="J20" s="34">
        <f>2*(Inittialize!$F$3*Inittialize!$F5*Inittialize!I$21)</f>
        <v>9.1033227127901696E-4</v>
      </c>
      <c r="K20" s="34">
        <f>2*(Inittialize!$F$3*Inittialize!$F5*Inittialize!J$21)*Inittialize!$C$26</f>
        <v>3.3612268477994475E-3</v>
      </c>
    </row>
    <row r="21" spans="1:13" x14ac:dyDescent="0.3">
      <c r="A21" s="32">
        <v>15</v>
      </c>
      <c r="B21" s="34">
        <f>2*(Inittialize!$F$3*Inittialize!$F6*Inittialize!A$21)*(Inittialize!$C$25)</f>
        <v>6.3023003396239633E-4</v>
      </c>
      <c r="C21" s="34">
        <f>2*(Inittialize!$F$3*Inittialize!$F6*Inittialize!B$21)</f>
        <v>9.1033227127901696E-4</v>
      </c>
      <c r="D21" s="34">
        <f>2*(Inittialize!$F$3*Inittialize!$F6*Inittialize!C$21)</f>
        <v>9.1033227127901696E-4</v>
      </c>
      <c r="E21" s="34">
        <f>2*(Inittialize!$F$3*Inittialize!$F6*Inittialize!D$21)</f>
        <v>9.1033227127901696E-4</v>
      </c>
      <c r="F21" s="34">
        <f>2*(Inittialize!$F$3*Inittialize!$F6*Inittialize!E$21)</f>
        <v>9.1033227127901696E-4</v>
      </c>
      <c r="G21" s="34">
        <f>2*(Inittialize!$F$3*Inittialize!$F6*Inittialize!F$21)</f>
        <v>9.1033227127901696E-4</v>
      </c>
      <c r="H21" s="34">
        <f>2*(Inittialize!$F$3*Inittialize!$F6*Inittialize!G$21)</f>
        <v>9.1033227127901696E-4</v>
      </c>
      <c r="I21" s="34">
        <f>2*(Inittialize!$F$3*Inittialize!$F6*Inittialize!H$21)</f>
        <v>9.1033227127901696E-4</v>
      </c>
      <c r="J21" s="34">
        <f>2*(Inittialize!$F$3*Inittialize!$F6*Inittialize!I$21)</f>
        <v>9.1033227127901696E-4</v>
      </c>
      <c r="K21" s="34">
        <f>2*(Inittialize!$F$3*Inittialize!$F6*Inittialize!J$21)*Inittialize!$C$26</f>
        <v>3.3612268477994475E-3</v>
      </c>
    </row>
    <row r="22" spans="1:13" x14ac:dyDescent="0.3">
      <c r="A22" s="32">
        <v>16</v>
      </c>
      <c r="B22" s="34">
        <f>2*(Inittialize!$F$3*Inittialize!$F7*Inittialize!A$21)*(Inittialize!$C$25)</f>
        <v>6.3023003396239633E-4</v>
      </c>
      <c r="C22" s="34">
        <f>2*(Inittialize!$F$3*Inittialize!$F7*Inittialize!B$21)</f>
        <v>9.1033227127901696E-4</v>
      </c>
      <c r="D22" s="34">
        <f>2*(Inittialize!$F$3*Inittialize!$F7*Inittialize!C$21)</f>
        <v>9.1033227127901696E-4</v>
      </c>
      <c r="E22" s="34">
        <f>2*(Inittialize!$F$3*Inittialize!$F7*Inittialize!D$21)</f>
        <v>9.1033227127901696E-4</v>
      </c>
      <c r="F22" s="34">
        <f>2*(Inittialize!$F$3*Inittialize!$F7*Inittialize!E$21)</f>
        <v>9.1033227127901696E-4</v>
      </c>
      <c r="G22" s="34">
        <f>2*(Inittialize!$F$3*Inittialize!$F7*Inittialize!F$21)</f>
        <v>9.1033227127901696E-4</v>
      </c>
      <c r="H22" s="34">
        <f>2*(Inittialize!$F$3*Inittialize!$F7*Inittialize!G$21)</f>
        <v>9.1033227127901696E-4</v>
      </c>
      <c r="I22" s="34">
        <f>2*(Inittialize!$F$3*Inittialize!$F7*Inittialize!H$21)</f>
        <v>9.1033227127901696E-4</v>
      </c>
      <c r="J22" s="34">
        <f>2*(Inittialize!$F$3*Inittialize!$F7*Inittialize!I$21)</f>
        <v>9.1033227127901696E-4</v>
      </c>
      <c r="K22" s="34">
        <f>2*(Inittialize!$F$3*Inittialize!$F7*Inittialize!J$21)*Inittialize!$C$26</f>
        <v>3.3612268477994475E-3</v>
      </c>
    </row>
    <row r="23" spans="1:13" x14ac:dyDescent="0.3">
      <c r="A23" s="32">
        <v>17</v>
      </c>
      <c r="B23" s="34">
        <f>2*(Inittialize!$F$3*Inittialize!$F8*Inittialize!A$21)*(Inittialize!$C$25)</f>
        <v>6.3023003396239633E-4</v>
      </c>
      <c r="C23" s="34">
        <f>2*(Inittialize!$F$3*Inittialize!$F8*Inittialize!B$21)</f>
        <v>9.1033227127901696E-4</v>
      </c>
      <c r="D23" s="34">
        <f>2*(Inittialize!$F$3*Inittialize!$F8*Inittialize!C$21)</f>
        <v>9.1033227127901696E-4</v>
      </c>
      <c r="E23" s="34">
        <f>2*(Inittialize!$F$3*Inittialize!$F8*Inittialize!D$21)</f>
        <v>9.1033227127901696E-4</v>
      </c>
      <c r="F23" s="34">
        <f>2*(Inittialize!$F$3*Inittialize!$F8*Inittialize!E$21)</f>
        <v>9.1033227127901696E-4</v>
      </c>
      <c r="G23" s="34">
        <f>2*(Inittialize!$F$3*Inittialize!$F8*Inittialize!F$21)</f>
        <v>9.1033227127901696E-4</v>
      </c>
      <c r="H23" s="34">
        <f>2*(Inittialize!$F$3*Inittialize!$F8*Inittialize!G$21)</f>
        <v>9.1033227127901696E-4</v>
      </c>
      <c r="I23" s="34">
        <f>2*(Inittialize!$F$3*Inittialize!$F8*Inittialize!H$21)</f>
        <v>9.1033227127901696E-4</v>
      </c>
      <c r="J23" s="34">
        <f>2*(Inittialize!$F$3*Inittialize!$F8*Inittialize!I$21)</f>
        <v>9.1033227127901696E-4</v>
      </c>
      <c r="K23" s="34">
        <f>2*(Inittialize!$F$3*Inittialize!$F8*Inittialize!J$21)*Inittialize!$C$26</f>
        <v>3.3612268477994475E-3</v>
      </c>
    </row>
    <row r="24" spans="1:13" x14ac:dyDescent="0.3">
      <c r="A24" s="32">
        <v>18</v>
      </c>
      <c r="B24" s="34">
        <f>2*(Inittialize!$F$3*Inittialize!$F9*Inittialize!A$21)*(Inittialize!$C$25)</f>
        <v>6.3023003396239633E-4</v>
      </c>
      <c r="C24" s="34">
        <f>2*(Inittialize!$F$3*Inittialize!$F9*Inittialize!B$21)</f>
        <v>9.1033227127901696E-4</v>
      </c>
      <c r="D24" s="34">
        <f>2*(Inittialize!$F$3*Inittialize!$F9*Inittialize!C$21)</f>
        <v>9.1033227127901696E-4</v>
      </c>
      <c r="E24" s="34">
        <f>2*(Inittialize!$F$3*Inittialize!$F9*Inittialize!D$21)</f>
        <v>9.1033227127901696E-4</v>
      </c>
      <c r="F24" s="34">
        <f>2*(Inittialize!$F$3*Inittialize!$F9*Inittialize!E$21)</f>
        <v>9.1033227127901696E-4</v>
      </c>
      <c r="G24" s="34">
        <f>2*(Inittialize!$F$3*Inittialize!$F9*Inittialize!F$21)</f>
        <v>9.1033227127901696E-4</v>
      </c>
      <c r="H24" s="34">
        <f>2*(Inittialize!$F$3*Inittialize!$F9*Inittialize!G$21)</f>
        <v>9.1033227127901696E-4</v>
      </c>
      <c r="I24" s="34">
        <f>2*(Inittialize!$F$3*Inittialize!$F9*Inittialize!H$21)</f>
        <v>9.1033227127901696E-4</v>
      </c>
      <c r="J24" s="34">
        <f>2*(Inittialize!$F$3*Inittialize!$F9*Inittialize!I$21)</f>
        <v>9.1033227127901696E-4</v>
      </c>
      <c r="K24" s="34">
        <f>2*(Inittialize!$F$3*Inittialize!$F9*Inittialize!J$21)*Inittialize!$C$26</f>
        <v>3.3612268477994475E-3</v>
      </c>
    </row>
    <row r="25" spans="1:13" x14ac:dyDescent="0.3">
      <c r="A25" s="32">
        <v>19</v>
      </c>
      <c r="B25" s="34">
        <f>2*(Inittialize!$F$3*Inittialize!$F10*Inittialize!A$21)*(Inittialize!$C$25)</f>
        <v>6.3023003396239633E-4</v>
      </c>
      <c r="C25" s="34">
        <f>2*(Inittialize!$F$3*Inittialize!$F10*Inittialize!B$21)</f>
        <v>9.1033227127901696E-4</v>
      </c>
      <c r="D25" s="34">
        <f>2*(Inittialize!$F$3*Inittialize!$F10*Inittialize!C$21)</f>
        <v>9.1033227127901696E-4</v>
      </c>
      <c r="E25" s="34">
        <f>2*(Inittialize!$F$3*Inittialize!$F10*Inittialize!D$21)</f>
        <v>9.1033227127901696E-4</v>
      </c>
      <c r="F25" s="34">
        <f>2*(Inittialize!$F$3*Inittialize!$F10*Inittialize!E$21)</f>
        <v>9.1033227127901696E-4</v>
      </c>
      <c r="G25" s="34">
        <f>2*(Inittialize!$F$3*Inittialize!$F10*Inittialize!F$21)</f>
        <v>9.1033227127901696E-4</v>
      </c>
      <c r="H25" s="34">
        <f>2*(Inittialize!$F$3*Inittialize!$F10*Inittialize!G$21)</f>
        <v>9.1033227127901696E-4</v>
      </c>
      <c r="I25" s="34">
        <f>2*(Inittialize!$F$3*Inittialize!$F10*Inittialize!H$21)</f>
        <v>9.1033227127901696E-4</v>
      </c>
      <c r="J25" s="34">
        <f>2*(Inittialize!$F$3*Inittialize!$F10*Inittialize!I$21)</f>
        <v>9.1033227127901696E-4</v>
      </c>
      <c r="K25" s="34">
        <f>2*(Inittialize!$F$3*Inittialize!$F10*Inittialize!J$21)*Inittialize!$C$26</f>
        <v>3.3612268477994475E-3</v>
      </c>
    </row>
    <row r="26" spans="1:13" x14ac:dyDescent="0.3">
      <c r="A26" s="32">
        <v>20</v>
      </c>
      <c r="B26" s="34">
        <f>2*(Inittialize!$F$3*Inittialize!$F11*Inittialize!A$21)*(Inittialize!$C$25)</f>
        <v>6.3023003396239633E-4</v>
      </c>
      <c r="C26" s="34">
        <f>2*(Inittialize!$F$3*Inittialize!$F11*Inittialize!B$21)</f>
        <v>9.1033227127901696E-4</v>
      </c>
      <c r="D26" s="34">
        <f>2*(Inittialize!$F$3*Inittialize!$F11*Inittialize!C$21)</f>
        <v>9.1033227127901696E-4</v>
      </c>
      <c r="E26" s="34">
        <f>2*(Inittialize!$F$3*Inittialize!$F11*Inittialize!D$21)</f>
        <v>9.1033227127901696E-4</v>
      </c>
      <c r="F26" s="34">
        <f>2*(Inittialize!$F$3*Inittialize!$F11*Inittialize!E$21)</f>
        <v>9.1033227127901696E-4</v>
      </c>
      <c r="G26" s="34">
        <f>2*(Inittialize!$F$3*Inittialize!$F11*Inittialize!F$21)</f>
        <v>9.1033227127901696E-4</v>
      </c>
      <c r="H26" s="34">
        <f>2*(Inittialize!$F$3*Inittialize!$F11*Inittialize!G$21)</f>
        <v>9.1033227127901696E-4</v>
      </c>
      <c r="I26" s="34">
        <f>2*(Inittialize!$F$3*Inittialize!$F11*Inittialize!H$21)</f>
        <v>9.1033227127901696E-4</v>
      </c>
      <c r="J26" s="34">
        <f>2*(Inittialize!$F$3*Inittialize!$F11*Inittialize!I$21)</f>
        <v>9.1033227127901696E-4</v>
      </c>
      <c r="K26" s="34">
        <f>2*(Inittialize!$F$3*Inittialize!$F11*Inittialize!J$21)*Inittialize!$C$26</f>
        <v>3.3612268477994475E-3</v>
      </c>
    </row>
    <row r="27" spans="1:13" x14ac:dyDescent="0.3">
      <c r="A27" s="32">
        <v>21</v>
      </c>
      <c r="B27" s="34">
        <f>2*(Inittialize!$F$3*Inittialize!$F12*Inittialize!A$21)*(Inittialize!$C$25)</f>
        <v>2.5209201358495853E-3</v>
      </c>
      <c r="C27" s="34">
        <f>2*(Inittialize!$F$3*Inittialize!$F12*Inittialize!B$21)</f>
        <v>3.6413290851160678E-3</v>
      </c>
      <c r="D27" s="34">
        <f>2*(Inittialize!$F$3*Inittialize!$F12*Inittialize!C$21)</f>
        <v>3.6413290851160678E-3</v>
      </c>
      <c r="E27" s="34">
        <f>2*(Inittialize!$F$3*Inittialize!$F12*Inittialize!D$21)</f>
        <v>3.6413290851160678E-3</v>
      </c>
      <c r="F27" s="34">
        <f>2*(Inittialize!$F$3*Inittialize!$F12*Inittialize!E$21)</f>
        <v>3.6413290851160678E-3</v>
      </c>
      <c r="G27" s="34">
        <f>2*(Inittialize!$F$3*Inittialize!$F12*Inittialize!F$21)</f>
        <v>3.6413290851160678E-3</v>
      </c>
      <c r="H27" s="34">
        <f>2*(Inittialize!$F$3*Inittialize!$F12*Inittialize!G$21)</f>
        <v>3.6413290851160678E-3</v>
      </c>
      <c r="I27" s="34">
        <f>2*(Inittialize!$F$3*Inittialize!$F12*Inittialize!H$21)</f>
        <v>3.6413290851160678E-3</v>
      </c>
      <c r="J27" s="34">
        <f>2*(Inittialize!$F$3*Inittialize!$F12*Inittialize!I$21)</f>
        <v>3.6413290851160678E-3</v>
      </c>
      <c r="K27" s="34">
        <f>2*(Inittialize!$F$3*Inittialize!$F12*Inittialize!J$21)*Inittialize!$C$26</f>
        <v>1.344490739119779E-2</v>
      </c>
      <c r="M27" s="33">
        <f>SUM(B19:K27)</f>
        <v>0.13528938062392776</v>
      </c>
    </row>
    <row r="28" spans="1:13" x14ac:dyDescent="0.3">
      <c r="A28" s="32" t="s">
        <v>10</v>
      </c>
      <c r="B28" s="32" t="s">
        <v>1</v>
      </c>
      <c r="C28" s="35">
        <v>2</v>
      </c>
      <c r="D28" s="35">
        <v>3</v>
      </c>
      <c r="E28" s="35">
        <v>4</v>
      </c>
      <c r="F28" s="35">
        <v>5</v>
      </c>
      <c r="G28" s="35">
        <v>6</v>
      </c>
      <c r="H28" s="35">
        <v>7</v>
      </c>
      <c r="I28" s="35">
        <v>8</v>
      </c>
      <c r="J28" s="35">
        <v>9</v>
      </c>
      <c r="K28" s="35">
        <v>10</v>
      </c>
    </row>
    <row r="29" spans="1:13" x14ac:dyDescent="0.3">
      <c r="A29" s="32" t="s">
        <v>1</v>
      </c>
      <c r="B29" s="34">
        <f>(Inittialize!$A$21)^2*Inittialize!A21*(Inittialize!$C$25)</f>
        <v>3.1511501698119817E-4</v>
      </c>
      <c r="C29" s="34">
        <f>(Inittialize!$F3^2)*Inittialize!B$21</f>
        <v>4.5516613563950848E-4</v>
      </c>
      <c r="D29" s="34">
        <f>(Inittialize!$F3^2)*Inittialize!C$21</f>
        <v>4.5516613563950848E-4</v>
      </c>
      <c r="E29" s="34">
        <f>(Inittialize!$F3^2)*Inittialize!D$21</f>
        <v>4.5516613563950848E-4</v>
      </c>
      <c r="F29" s="34">
        <f>(Inittialize!$F3^2)*Inittialize!E$21</f>
        <v>4.5516613563950848E-4</v>
      </c>
      <c r="G29" s="34">
        <f>(Inittialize!$F3^2)*Inittialize!F$21</f>
        <v>4.5516613563950848E-4</v>
      </c>
      <c r="H29" s="34">
        <f>(Inittialize!$F3^2)*Inittialize!G$21</f>
        <v>4.5516613563950848E-4</v>
      </c>
      <c r="I29" s="34">
        <f>(Inittialize!$F3^2)*Inittialize!H$21</f>
        <v>4.5516613563950848E-4</v>
      </c>
      <c r="J29" s="34">
        <f>(Inittialize!$F3^2)*Inittialize!I$21</f>
        <v>4.5516613563950848E-4</v>
      </c>
      <c r="K29" s="34">
        <f>(Inittialize!F3)^2*(Inittialize!J$21)*(Inittialize!$C$26)</f>
        <v>1.6806134238997238E-3</v>
      </c>
    </row>
    <row r="30" spans="1:13" x14ac:dyDescent="0.3">
      <c r="A30" s="32">
        <v>2</v>
      </c>
      <c r="B30" s="34">
        <f>(Inittialize!$A$21)^2*Inittialize!F4*(Inittialize!$C$25)</f>
        <v>3.1511501698119817E-4</v>
      </c>
      <c r="C30" s="34">
        <f>(Inittialize!$F4^2)*Inittialize!B$21</f>
        <v>4.5516613563950848E-4</v>
      </c>
      <c r="D30" s="34">
        <f>(Inittialize!$F4^2)*Inittialize!C$21</f>
        <v>4.5516613563950848E-4</v>
      </c>
      <c r="E30" s="34">
        <f>(Inittialize!$F4^2)*Inittialize!D$21</f>
        <v>4.5516613563950848E-4</v>
      </c>
      <c r="F30" s="34">
        <f>(Inittialize!$F4^2)*Inittialize!E$21</f>
        <v>4.5516613563950848E-4</v>
      </c>
      <c r="G30" s="34">
        <f>(Inittialize!$F4^2)*Inittialize!F$21</f>
        <v>4.5516613563950848E-4</v>
      </c>
      <c r="H30" s="34">
        <f>(Inittialize!$F4^2)*Inittialize!G$21</f>
        <v>4.5516613563950848E-4</v>
      </c>
      <c r="I30" s="34">
        <f>(Inittialize!$F4^2)*Inittialize!H$21</f>
        <v>4.5516613563950848E-4</v>
      </c>
      <c r="J30" s="34">
        <f>(Inittialize!$F4^2)*Inittialize!I$21</f>
        <v>4.5516613563950848E-4</v>
      </c>
      <c r="K30" s="34">
        <f>(Inittialize!F4)^2*(Inittialize!J$21)*(Inittialize!$C$26)</f>
        <v>1.6806134238997238E-3</v>
      </c>
    </row>
    <row r="31" spans="1:13" x14ac:dyDescent="0.3">
      <c r="A31" s="32">
        <v>3</v>
      </c>
      <c r="B31" s="34">
        <f>(Inittialize!$A$21)^2*Inittialize!F5*(Inittialize!$C$25)</f>
        <v>3.1511501698119817E-4</v>
      </c>
      <c r="C31" s="34">
        <f>(Inittialize!$F5^2)*Inittialize!B$21</f>
        <v>4.5516613563950848E-4</v>
      </c>
      <c r="D31" s="34">
        <f>(Inittialize!$F5^2)*Inittialize!C$21</f>
        <v>4.5516613563950848E-4</v>
      </c>
      <c r="E31" s="34">
        <f>(Inittialize!$F5^2)*Inittialize!D$21</f>
        <v>4.5516613563950848E-4</v>
      </c>
      <c r="F31" s="34">
        <f>(Inittialize!$F5^2)*Inittialize!E$21</f>
        <v>4.5516613563950848E-4</v>
      </c>
      <c r="G31" s="34">
        <f>(Inittialize!$F5^2)*Inittialize!F$21</f>
        <v>4.5516613563950848E-4</v>
      </c>
      <c r="H31" s="34">
        <f>(Inittialize!$F5^2)*Inittialize!G$21</f>
        <v>4.5516613563950848E-4</v>
      </c>
      <c r="I31" s="34">
        <f>(Inittialize!$F5^2)*Inittialize!H$21</f>
        <v>4.5516613563950848E-4</v>
      </c>
      <c r="J31" s="34">
        <f>(Inittialize!$F5^2)*Inittialize!I$21</f>
        <v>4.5516613563950848E-4</v>
      </c>
      <c r="K31" s="34">
        <f>(Inittialize!F5)^2*(Inittialize!J$21)*(Inittialize!$C$26)</f>
        <v>1.6806134238997238E-3</v>
      </c>
    </row>
    <row r="32" spans="1:13" x14ac:dyDescent="0.3">
      <c r="A32" s="32">
        <v>4</v>
      </c>
      <c r="B32" s="34">
        <f>(Inittialize!$A$21)^2*Inittialize!F6*(Inittialize!$C$25)</f>
        <v>3.1511501698119817E-4</v>
      </c>
      <c r="C32" s="34">
        <f>(Inittialize!$F6^2)*Inittialize!B$21</f>
        <v>4.5516613563950848E-4</v>
      </c>
      <c r="D32" s="34">
        <f>(Inittialize!$F6^2)*Inittialize!C$21</f>
        <v>4.5516613563950848E-4</v>
      </c>
      <c r="E32" s="34">
        <f>(Inittialize!$F6^2)*Inittialize!D$21</f>
        <v>4.5516613563950848E-4</v>
      </c>
      <c r="F32" s="34">
        <f>(Inittialize!$F6^2)*Inittialize!E$21</f>
        <v>4.5516613563950848E-4</v>
      </c>
      <c r="G32" s="34">
        <f>(Inittialize!$F6^2)*Inittialize!F$21</f>
        <v>4.5516613563950848E-4</v>
      </c>
      <c r="H32" s="34">
        <f>(Inittialize!$F6^2)*Inittialize!G$21</f>
        <v>4.5516613563950848E-4</v>
      </c>
      <c r="I32" s="34">
        <f>(Inittialize!$F6^2)*Inittialize!H$21</f>
        <v>4.5516613563950848E-4</v>
      </c>
      <c r="J32" s="34">
        <f>(Inittialize!$F6^2)*Inittialize!I$21</f>
        <v>4.5516613563950848E-4</v>
      </c>
      <c r="K32" s="34">
        <f>(Inittialize!F6)^2*(Inittialize!J$21)*(Inittialize!$C$26)</f>
        <v>1.6806134238997238E-3</v>
      </c>
    </row>
    <row r="33" spans="1:13" x14ac:dyDescent="0.3">
      <c r="A33" s="32">
        <v>5</v>
      </c>
      <c r="B33" s="34">
        <f>(Inittialize!$A$21)^2*Inittialize!F7*(Inittialize!$C$25)</f>
        <v>3.1511501698119817E-4</v>
      </c>
      <c r="C33" s="34">
        <f>(Inittialize!$F7^2)*Inittialize!B$21</f>
        <v>4.5516613563950848E-4</v>
      </c>
      <c r="D33" s="34">
        <f>(Inittialize!$F7^2)*Inittialize!C$21</f>
        <v>4.5516613563950848E-4</v>
      </c>
      <c r="E33" s="34">
        <f>(Inittialize!$F7^2)*Inittialize!D$21</f>
        <v>4.5516613563950848E-4</v>
      </c>
      <c r="F33" s="34">
        <f>(Inittialize!$F7^2)*Inittialize!E$21</f>
        <v>4.5516613563950848E-4</v>
      </c>
      <c r="G33" s="34">
        <f>(Inittialize!$F7^2)*Inittialize!F$21</f>
        <v>4.5516613563950848E-4</v>
      </c>
      <c r="H33" s="34">
        <f>(Inittialize!$F7^2)*Inittialize!G$21</f>
        <v>4.5516613563950848E-4</v>
      </c>
      <c r="I33" s="34">
        <f>(Inittialize!$F7^2)*Inittialize!H$21</f>
        <v>4.5516613563950848E-4</v>
      </c>
      <c r="J33" s="34">
        <f>(Inittialize!$F7^2)*Inittialize!I$21</f>
        <v>4.5516613563950848E-4</v>
      </c>
      <c r="K33" s="34">
        <f>(Inittialize!F7)^2*(Inittialize!J$21)*(Inittialize!$C$26)</f>
        <v>1.6806134238997238E-3</v>
      </c>
    </row>
    <row r="34" spans="1:13" x14ac:dyDescent="0.3">
      <c r="A34" s="32">
        <v>6</v>
      </c>
      <c r="B34" s="34">
        <f>(Inittialize!$A$21)^2*Inittialize!F8*(Inittialize!$C$25)</f>
        <v>3.1511501698119817E-4</v>
      </c>
      <c r="C34" s="34">
        <f>(Inittialize!$F8^2)*Inittialize!B$21</f>
        <v>4.5516613563950848E-4</v>
      </c>
      <c r="D34" s="34">
        <f>(Inittialize!$F8^2)*Inittialize!C$21</f>
        <v>4.5516613563950848E-4</v>
      </c>
      <c r="E34" s="34">
        <f>(Inittialize!$F8^2)*Inittialize!D$21</f>
        <v>4.5516613563950848E-4</v>
      </c>
      <c r="F34" s="34">
        <f>(Inittialize!$F8^2)*Inittialize!E$21</f>
        <v>4.5516613563950848E-4</v>
      </c>
      <c r="G34" s="34">
        <f>(Inittialize!$F8^2)*Inittialize!F$21</f>
        <v>4.5516613563950848E-4</v>
      </c>
      <c r="H34" s="34">
        <f>(Inittialize!$F8^2)*Inittialize!G$21</f>
        <v>4.5516613563950848E-4</v>
      </c>
      <c r="I34" s="34">
        <f>(Inittialize!$F8^2)*Inittialize!H$21</f>
        <v>4.5516613563950848E-4</v>
      </c>
      <c r="J34" s="34">
        <f>(Inittialize!$F8^2)*Inittialize!I$21</f>
        <v>4.5516613563950848E-4</v>
      </c>
      <c r="K34" s="34">
        <f>(Inittialize!F8)^2*(Inittialize!J$21)*(Inittialize!$C$26)</f>
        <v>1.6806134238997238E-3</v>
      </c>
    </row>
    <row r="35" spans="1:13" x14ac:dyDescent="0.3">
      <c r="A35" s="32">
        <v>7</v>
      </c>
      <c r="B35" s="34">
        <f>(Inittialize!$A$21)^2*Inittialize!F9*(Inittialize!$C$25)</f>
        <v>3.1511501698119817E-4</v>
      </c>
      <c r="C35" s="34">
        <f>(Inittialize!$F9^2)*Inittialize!B$21</f>
        <v>4.5516613563950848E-4</v>
      </c>
      <c r="D35" s="34">
        <f>(Inittialize!$F9^2)*Inittialize!C$21</f>
        <v>4.5516613563950848E-4</v>
      </c>
      <c r="E35" s="34">
        <f>(Inittialize!$F9^2)*Inittialize!D$21</f>
        <v>4.5516613563950848E-4</v>
      </c>
      <c r="F35" s="34">
        <f>(Inittialize!$F9^2)*Inittialize!E$21</f>
        <v>4.5516613563950848E-4</v>
      </c>
      <c r="G35" s="34">
        <f>(Inittialize!$F9^2)*Inittialize!F$21</f>
        <v>4.5516613563950848E-4</v>
      </c>
      <c r="H35" s="34">
        <f>(Inittialize!$F9^2)*Inittialize!G$21</f>
        <v>4.5516613563950848E-4</v>
      </c>
      <c r="I35" s="34">
        <f>(Inittialize!$F9^2)*Inittialize!H$21</f>
        <v>4.5516613563950848E-4</v>
      </c>
      <c r="J35" s="34">
        <f>(Inittialize!$F9^2)*Inittialize!I$21</f>
        <v>4.5516613563950848E-4</v>
      </c>
      <c r="K35" s="34">
        <f>(Inittialize!F9)^2*(Inittialize!J$21)*(Inittialize!$C$26)</f>
        <v>1.6806134238997238E-3</v>
      </c>
    </row>
    <row r="36" spans="1:13" x14ac:dyDescent="0.3">
      <c r="A36" s="32">
        <v>8</v>
      </c>
      <c r="B36" s="34">
        <f>(Inittialize!$A$21)^2*Inittialize!F10*(Inittialize!$C$25)</f>
        <v>3.1511501698119817E-4</v>
      </c>
      <c r="C36" s="34">
        <f>(Inittialize!$F10^2)*Inittialize!B$21</f>
        <v>4.5516613563950848E-4</v>
      </c>
      <c r="D36" s="34">
        <f>(Inittialize!$F10^2)*Inittialize!C$21</f>
        <v>4.5516613563950848E-4</v>
      </c>
      <c r="E36" s="34">
        <f>(Inittialize!$F10^2)*Inittialize!D$21</f>
        <v>4.5516613563950848E-4</v>
      </c>
      <c r="F36" s="34">
        <f>(Inittialize!$F10^2)*Inittialize!E$21</f>
        <v>4.5516613563950848E-4</v>
      </c>
      <c r="G36" s="34">
        <f>(Inittialize!$F10^2)*Inittialize!F$21</f>
        <v>4.5516613563950848E-4</v>
      </c>
      <c r="H36" s="34">
        <f>(Inittialize!$F10^2)*Inittialize!G$21</f>
        <v>4.5516613563950848E-4</v>
      </c>
      <c r="I36" s="34">
        <f>(Inittialize!$F10^2)*Inittialize!H$21</f>
        <v>4.5516613563950848E-4</v>
      </c>
      <c r="J36" s="34">
        <f>(Inittialize!$F10^2)*Inittialize!I$21</f>
        <v>4.5516613563950848E-4</v>
      </c>
      <c r="K36" s="34">
        <f>(Inittialize!F10)^2*(Inittialize!J$21)*(Inittialize!$C$26)</f>
        <v>1.6806134238997238E-3</v>
      </c>
    </row>
    <row r="37" spans="1:13" x14ac:dyDescent="0.3">
      <c r="A37" s="32">
        <v>9</v>
      </c>
      <c r="B37" s="34">
        <f>(Inittialize!$A$21)^2*Inittialize!F11*(Inittialize!$C$25)</f>
        <v>3.1511501698119817E-4</v>
      </c>
      <c r="C37" s="34">
        <f>(Inittialize!$F11^2)*Inittialize!B$21</f>
        <v>4.5516613563950848E-4</v>
      </c>
      <c r="D37" s="34">
        <f>(Inittialize!$F11^2)*Inittialize!C$21</f>
        <v>4.5516613563950848E-4</v>
      </c>
      <c r="E37" s="34">
        <f>(Inittialize!$F11^2)*Inittialize!D$21</f>
        <v>4.5516613563950848E-4</v>
      </c>
      <c r="F37" s="34">
        <f>(Inittialize!$F11^2)*Inittialize!E$21</f>
        <v>4.5516613563950848E-4</v>
      </c>
      <c r="G37" s="34">
        <f>(Inittialize!$F11^2)*Inittialize!F$21</f>
        <v>4.5516613563950848E-4</v>
      </c>
      <c r="H37" s="34">
        <f>(Inittialize!$F11^2)*Inittialize!G$21</f>
        <v>4.5516613563950848E-4</v>
      </c>
      <c r="I37" s="34">
        <f>(Inittialize!$F11^2)*Inittialize!H$21</f>
        <v>4.5516613563950848E-4</v>
      </c>
      <c r="J37" s="34">
        <f>(Inittialize!$F11^2)*Inittialize!I$21</f>
        <v>4.5516613563950848E-4</v>
      </c>
      <c r="K37" s="34">
        <f>(Inittialize!F11)^2*(Inittialize!J$21)*(Inittialize!$C$26)</f>
        <v>1.6806134238997238E-3</v>
      </c>
    </row>
    <row r="38" spans="1:13" x14ac:dyDescent="0.3">
      <c r="A38" s="32">
        <v>10</v>
      </c>
      <c r="B38" s="34">
        <f>(Inittialize!F12)^2*(Inittialize!A21)*(Inittialize!$C$25)</f>
        <v>5.0418402716991707E-3</v>
      </c>
      <c r="C38" s="34">
        <f>(Inittialize!$F12^2)*Inittialize!B$21</f>
        <v>7.2826581702321357E-3</v>
      </c>
      <c r="D38" s="34">
        <f>(Inittialize!$F12^2)*Inittialize!C$21</f>
        <v>7.2826581702321357E-3</v>
      </c>
      <c r="E38" s="34">
        <f>(Inittialize!$F12^2)*Inittialize!D$21</f>
        <v>7.2826581702321357E-3</v>
      </c>
      <c r="F38" s="34">
        <f>(Inittialize!$F12^2)*Inittialize!E$21</f>
        <v>7.2826581702321357E-3</v>
      </c>
      <c r="G38" s="34">
        <f>(Inittialize!$F12^2)*Inittialize!F$21</f>
        <v>7.2826581702321357E-3</v>
      </c>
      <c r="H38" s="34">
        <f>(Inittialize!$F12^2)*Inittialize!G$21</f>
        <v>7.2826581702321357E-3</v>
      </c>
      <c r="I38" s="34">
        <f>(Inittialize!$F12^2)*Inittialize!H$21</f>
        <v>7.2826581702321357E-3</v>
      </c>
      <c r="J38" s="34">
        <f>(Inittialize!$F12^2)*Inittialize!I$21</f>
        <v>7.2826581702321357E-3</v>
      </c>
      <c r="K38" s="34">
        <f>(Inittialize!F12)^2*(Inittialize!J$21)*(Inittialize!$C$26)</f>
        <v>2.688981478239558E-2</v>
      </c>
      <c r="M38" s="33">
        <f>SUM(B29:K38)</f>
        <v>0.1409264381499247</v>
      </c>
    </row>
    <row r="39" spans="1:13" x14ac:dyDescent="0.3">
      <c r="B39" s="36"/>
      <c r="C39" s="36"/>
      <c r="D39" s="36"/>
      <c r="E39" s="36"/>
      <c r="F39" s="36"/>
      <c r="G39" s="36"/>
      <c r="H39" s="36"/>
      <c r="I39" s="36"/>
      <c r="J39" s="36"/>
      <c r="K39" s="36"/>
    </row>
    <row r="40" spans="1:13" x14ac:dyDescent="0.3">
      <c r="A40" s="37" t="s">
        <v>11</v>
      </c>
      <c r="B40" s="38"/>
      <c r="C40" s="39">
        <f>2*(1/(9+Rules!$B$6))*(Rules!$B$6/(9+Rules!$B$6))</f>
        <v>4.7337278106508882E-2</v>
      </c>
      <c r="M40" s="33">
        <f>SUM(B3:K17,B19:K27,B29:K38)</f>
        <v>0.95266272189349366</v>
      </c>
    </row>
    <row r="41" spans="1:13" x14ac:dyDescent="0.3">
      <c r="M41" s="33">
        <f>M40+C40</f>
        <v>1.0000000000000024</v>
      </c>
    </row>
    <row r="43" spans="1:13" x14ac:dyDescent="0.3">
      <c r="C43" s="36" t="s">
        <v>12</v>
      </c>
    </row>
    <row r="44" spans="1:13" x14ac:dyDescent="0.3">
      <c r="A44" s="40" t="s">
        <v>13</v>
      </c>
      <c r="B44" s="40"/>
      <c r="C44" s="40">
        <v>2</v>
      </c>
      <c r="D44" s="40">
        <v>3</v>
      </c>
      <c r="E44" s="40">
        <v>4</v>
      </c>
      <c r="F44" s="40">
        <v>5</v>
      </c>
      <c r="G44" s="40">
        <v>6</v>
      </c>
      <c r="H44" s="40">
        <v>7</v>
      </c>
      <c r="I44" s="40">
        <v>8</v>
      </c>
      <c r="J44" s="40">
        <v>9</v>
      </c>
      <c r="K44" s="40">
        <v>10</v>
      </c>
    </row>
    <row r="45" spans="1:13" x14ac:dyDescent="0.3">
      <c r="A45" s="40">
        <v>2</v>
      </c>
      <c r="B45" s="40"/>
      <c r="D45" s="33">
        <f t="shared" ref="D45:K47" si="0">SUM(D$44,$A45)</f>
        <v>5</v>
      </c>
      <c r="E45" s="33">
        <f t="shared" si="0"/>
        <v>6</v>
      </c>
      <c r="F45" s="33">
        <f t="shared" si="0"/>
        <v>7</v>
      </c>
      <c r="G45" s="33">
        <f t="shared" si="0"/>
        <v>8</v>
      </c>
      <c r="H45" s="33">
        <f t="shared" si="0"/>
        <v>9</v>
      </c>
      <c r="I45" s="33">
        <f t="shared" si="0"/>
        <v>10</v>
      </c>
      <c r="J45" s="33">
        <f t="shared" si="0"/>
        <v>11</v>
      </c>
      <c r="K45" s="33">
        <f t="shared" si="0"/>
        <v>12</v>
      </c>
    </row>
    <row r="46" spans="1:13" x14ac:dyDescent="0.3">
      <c r="A46" s="40">
        <v>3</v>
      </c>
      <c r="B46" s="40"/>
      <c r="C46" s="33">
        <f t="shared" ref="C46:E53" si="1">SUM(C$44,$A46)</f>
        <v>5</v>
      </c>
      <c r="E46" s="33">
        <f t="shared" si="0"/>
        <v>7</v>
      </c>
      <c r="F46" s="33">
        <f t="shared" si="0"/>
        <v>8</v>
      </c>
      <c r="G46" s="33">
        <f t="shared" si="0"/>
        <v>9</v>
      </c>
      <c r="H46" s="33">
        <f t="shared" si="0"/>
        <v>10</v>
      </c>
      <c r="I46" s="33">
        <f t="shared" si="0"/>
        <v>11</v>
      </c>
      <c r="J46" s="33">
        <f t="shared" si="0"/>
        <v>12</v>
      </c>
      <c r="K46" s="33">
        <f t="shared" si="0"/>
        <v>13</v>
      </c>
    </row>
    <row r="47" spans="1:13" x14ac:dyDescent="0.3">
      <c r="A47" s="40">
        <v>4</v>
      </c>
      <c r="B47" s="40"/>
      <c r="C47" s="33">
        <f t="shared" si="1"/>
        <v>6</v>
      </c>
      <c r="D47" s="33">
        <f t="shared" si="1"/>
        <v>7</v>
      </c>
      <c r="F47" s="33">
        <f t="shared" si="0"/>
        <v>9</v>
      </c>
      <c r="G47" s="33">
        <f t="shared" si="0"/>
        <v>10</v>
      </c>
      <c r="H47" s="33">
        <f t="shared" si="0"/>
        <v>11</v>
      </c>
      <c r="I47" s="33">
        <f t="shared" si="0"/>
        <v>12</v>
      </c>
      <c r="J47" s="33">
        <f t="shared" si="0"/>
        <v>13</v>
      </c>
      <c r="K47" s="33">
        <f t="shared" si="0"/>
        <v>14</v>
      </c>
    </row>
    <row r="48" spans="1:13" x14ac:dyDescent="0.3">
      <c r="A48" s="40">
        <v>5</v>
      </c>
      <c r="B48" s="40"/>
      <c r="C48" s="33">
        <f t="shared" si="1"/>
        <v>7</v>
      </c>
      <c r="D48" s="33">
        <f t="shared" si="1"/>
        <v>8</v>
      </c>
      <c r="E48" s="33">
        <f t="shared" si="1"/>
        <v>9</v>
      </c>
      <c r="G48" s="33">
        <f>SUM(G$44,$A48)</f>
        <v>11</v>
      </c>
      <c r="H48" s="33">
        <f>SUM(H$44,$A48)</f>
        <v>12</v>
      </c>
      <c r="I48" s="33">
        <f>SUM(I$44,$A48)</f>
        <v>13</v>
      </c>
      <c r="J48" s="33">
        <f>SUM(J$44,$A48)</f>
        <v>14</v>
      </c>
      <c r="K48" s="33">
        <f>SUM(K$44,$A48)</f>
        <v>15</v>
      </c>
    </row>
    <row r="49" spans="1:11" x14ac:dyDescent="0.3">
      <c r="A49" s="40">
        <v>6</v>
      </c>
      <c r="B49" s="40"/>
      <c r="C49" s="33">
        <f t="shared" si="1"/>
        <v>8</v>
      </c>
      <c r="D49" s="33">
        <f t="shared" si="1"/>
        <v>9</v>
      </c>
      <c r="E49" s="33">
        <f t="shared" si="1"/>
        <v>10</v>
      </c>
      <c r="F49" s="33">
        <f>SUM(F$44,$A49)</f>
        <v>11</v>
      </c>
      <c r="H49" s="33">
        <f>SUM(H$44,$A49)</f>
        <v>13</v>
      </c>
      <c r="I49" s="33">
        <f>SUM(I$44,$A49)</f>
        <v>14</v>
      </c>
      <c r="J49" s="33">
        <f>SUM(J$44,$A49)</f>
        <v>15</v>
      </c>
      <c r="K49" s="33">
        <f>SUM(K$44,$A49)</f>
        <v>16</v>
      </c>
    </row>
    <row r="50" spans="1:11" x14ac:dyDescent="0.3">
      <c r="A50" s="40">
        <v>7</v>
      </c>
      <c r="B50" s="40"/>
      <c r="C50" s="33">
        <f t="shared" si="1"/>
        <v>9</v>
      </c>
      <c r="D50" s="33">
        <f t="shared" si="1"/>
        <v>10</v>
      </c>
      <c r="E50" s="33">
        <f t="shared" si="1"/>
        <v>11</v>
      </c>
      <c r="F50" s="33">
        <f>SUM(F$44,$A50)</f>
        <v>12</v>
      </c>
      <c r="G50" s="33">
        <f>SUM(G$44,$A50)</f>
        <v>13</v>
      </c>
      <c r="I50" s="33">
        <f>SUM(I$44,$A50)</f>
        <v>15</v>
      </c>
      <c r="J50" s="33">
        <f>SUM(J$44,$A50)</f>
        <v>16</v>
      </c>
      <c r="K50" s="33">
        <f>SUM(K$44,$A50)</f>
        <v>17</v>
      </c>
    </row>
    <row r="51" spans="1:11" x14ac:dyDescent="0.3">
      <c r="A51" s="40">
        <v>8</v>
      </c>
      <c r="B51" s="40"/>
      <c r="C51" s="33">
        <f t="shared" si="1"/>
        <v>10</v>
      </c>
      <c r="D51" s="33">
        <f t="shared" si="1"/>
        <v>11</v>
      </c>
      <c r="E51" s="33">
        <f t="shared" si="1"/>
        <v>12</v>
      </c>
      <c r="F51" s="33">
        <f>SUM(F$44,$A51)</f>
        <v>13</v>
      </c>
      <c r="G51" s="33">
        <f>SUM(G$44,$A51)</f>
        <v>14</v>
      </c>
      <c r="H51" s="33">
        <f>SUM(H$44,$A51)</f>
        <v>15</v>
      </c>
      <c r="J51" s="33">
        <f>SUM(J$44,$A51)</f>
        <v>17</v>
      </c>
      <c r="K51" s="33">
        <f>SUM(K$44,$A51)</f>
        <v>18</v>
      </c>
    </row>
    <row r="52" spans="1:11" x14ac:dyDescent="0.3">
      <c r="A52" s="40">
        <v>9</v>
      </c>
      <c r="B52" s="40"/>
      <c r="C52" s="33">
        <f t="shared" si="1"/>
        <v>11</v>
      </c>
      <c r="D52" s="33">
        <f t="shared" si="1"/>
        <v>12</v>
      </c>
      <c r="E52" s="33">
        <f t="shared" si="1"/>
        <v>13</v>
      </c>
      <c r="F52" s="33">
        <f>SUM(F$44,$A52)</f>
        <v>14</v>
      </c>
      <c r="G52" s="33">
        <f>SUM(G$44,$A52)</f>
        <v>15</v>
      </c>
      <c r="H52" s="33">
        <f>SUM(H$44,$A52)</f>
        <v>16</v>
      </c>
      <c r="I52" s="33">
        <f>SUM(I$44,$A52)</f>
        <v>17</v>
      </c>
      <c r="K52" s="33">
        <f>SUM(K$44,$A52)</f>
        <v>19</v>
      </c>
    </row>
    <row r="53" spans="1:11" x14ac:dyDescent="0.3">
      <c r="A53" s="40">
        <v>10</v>
      </c>
      <c r="B53" s="40"/>
      <c r="C53" s="33">
        <f t="shared" si="1"/>
        <v>12</v>
      </c>
      <c r="D53" s="33">
        <f t="shared" si="1"/>
        <v>13</v>
      </c>
      <c r="E53" s="33">
        <f t="shared" si="1"/>
        <v>14</v>
      </c>
      <c r="F53" s="33">
        <f>SUM(F$44,$A53)</f>
        <v>15</v>
      </c>
      <c r="G53" s="33">
        <f>SUM(G$44,$A53)</f>
        <v>16</v>
      </c>
      <c r="H53" s="33">
        <f>SUM(H$44,$A53)</f>
        <v>17</v>
      </c>
      <c r="I53" s="33">
        <f>SUM(I$44,$A53)</f>
        <v>18</v>
      </c>
      <c r="J53" s="33">
        <f>SUM(J$44,$A53)</f>
        <v>19</v>
      </c>
    </row>
    <row r="54" spans="1:11" x14ac:dyDescent="0.3">
      <c r="A54" s="40" t="s">
        <v>1</v>
      </c>
      <c r="B54" s="40"/>
    </row>
    <row r="56" spans="1:11" x14ac:dyDescent="0.3">
      <c r="C56" s="36" t="s">
        <v>12</v>
      </c>
    </row>
    <row r="57" spans="1:11" x14ac:dyDescent="0.3">
      <c r="A57" s="40" t="s">
        <v>13</v>
      </c>
      <c r="B57" s="40"/>
      <c r="C57" s="40">
        <v>2</v>
      </c>
      <c r="D57" s="40">
        <v>3</v>
      </c>
      <c r="E57" s="40">
        <v>4</v>
      </c>
      <c r="F57" s="40">
        <v>5</v>
      </c>
      <c r="G57" s="40">
        <v>6</v>
      </c>
      <c r="H57" s="40">
        <v>7</v>
      </c>
      <c r="I57" s="40">
        <v>8</v>
      </c>
      <c r="J57" s="40">
        <v>9</v>
      </c>
      <c r="K57" s="40">
        <v>10</v>
      </c>
    </row>
    <row r="58" spans="1:11" x14ac:dyDescent="0.3">
      <c r="A58" s="40">
        <v>2</v>
      </c>
      <c r="B58" s="40"/>
      <c r="D58" s="33">
        <f>Inittialize!C$21*Inittialize!$F4</f>
        <v>5.9171597633136102E-3</v>
      </c>
      <c r="E58" s="33">
        <f>Inittialize!D$21*Inittialize!$F4</f>
        <v>5.9171597633136102E-3</v>
      </c>
      <c r="F58" s="33">
        <f>Inittialize!E$21*Inittialize!$F4</f>
        <v>5.9171597633136102E-3</v>
      </c>
      <c r="G58" s="33">
        <f>Inittialize!F$21*Inittialize!$F4</f>
        <v>5.9171597633136102E-3</v>
      </c>
      <c r="H58" s="33">
        <f>Inittialize!G$21*Inittialize!$F4</f>
        <v>5.9171597633136102E-3</v>
      </c>
      <c r="I58" s="33">
        <f>Inittialize!H$21*Inittialize!$F4</f>
        <v>5.9171597633136102E-3</v>
      </c>
      <c r="J58" s="33">
        <f>Inittialize!I$21*Inittialize!$F4</f>
        <v>5.9171597633136102E-3</v>
      </c>
      <c r="K58" s="33">
        <f>Inittialize!J$21*Inittialize!$F4</f>
        <v>2.3668639053254441E-2</v>
      </c>
    </row>
    <row r="59" spans="1:11" x14ac:dyDescent="0.3">
      <c r="A59" s="40">
        <v>3</v>
      </c>
      <c r="B59" s="40"/>
      <c r="C59" s="33">
        <f>Inittialize!B$21*Inittialize!$F5</f>
        <v>5.9171597633136102E-3</v>
      </c>
      <c r="E59" s="33">
        <f>Inittialize!D$21*Inittialize!$F5</f>
        <v>5.9171597633136102E-3</v>
      </c>
      <c r="F59" s="33">
        <f>Inittialize!E$21*Inittialize!$F5</f>
        <v>5.9171597633136102E-3</v>
      </c>
      <c r="G59" s="33">
        <f>Inittialize!F$21*Inittialize!$F5</f>
        <v>5.9171597633136102E-3</v>
      </c>
      <c r="H59" s="33">
        <f>Inittialize!G$21*Inittialize!$F5</f>
        <v>5.9171597633136102E-3</v>
      </c>
      <c r="I59" s="33">
        <f>Inittialize!H$21*Inittialize!$F5</f>
        <v>5.9171597633136102E-3</v>
      </c>
      <c r="J59" s="33">
        <f>Inittialize!I$21*Inittialize!$F5</f>
        <v>5.9171597633136102E-3</v>
      </c>
      <c r="K59" s="33">
        <f>Inittialize!J$21*Inittialize!$F5</f>
        <v>2.3668639053254441E-2</v>
      </c>
    </row>
    <row r="60" spans="1:11" x14ac:dyDescent="0.3">
      <c r="A60" s="40">
        <v>4</v>
      </c>
      <c r="B60" s="40"/>
      <c r="C60" s="33">
        <f>Inittialize!B$21*Inittialize!$F6</f>
        <v>5.9171597633136102E-3</v>
      </c>
      <c r="D60" s="33">
        <f>Inittialize!C$21*Inittialize!$F6</f>
        <v>5.9171597633136102E-3</v>
      </c>
      <c r="F60" s="33">
        <f>Inittialize!E$21*Inittialize!$F6</f>
        <v>5.9171597633136102E-3</v>
      </c>
      <c r="G60" s="33">
        <f>Inittialize!F$21*Inittialize!$F6</f>
        <v>5.9171597633136102E-3</v>
      </c>
      <c r="H60" s="33">
        <f>Inittialize!G$21*Inittialize!$F6</f>
        <v>5.9171597633136102E-3</v>
      </c>
      <c r="I60" s="33">
        <f>Inittialize!H$21*Inittialize!$F6</f>
        <v>5.9171597633136102E-3</v>
      </c>
      <c r="J60" s="33">
        <f>Inittialize!I$21*Inittialize!$F6</f>
        <v>5.9171597633136102E-3</v>
      </c>
      <c r="K60" s="33">
        <f>Inittialize!J$21*Inittialize!$F6</f>
        <v>2.3668639053254441E-2</v>
      </c>
    </row>
    <row r="61" spans="1:11" x14ac:dyDescent="0.3">
      <c r="A61" s="40">
        <v>5</v>
      </c>
      <c r="B61" s="40"/>
      <c r="C61" s="33">
        <f>Inittialize!B$21*Inittialize!$F7</f>
        <v>5.9171597633136102E-3</v>
      </c>
      <c r="D61" s="33">
        <f>Inittialize!C$21*Inittialize!$F7</f>
        <v>5.9171597633136102E-3</v>
      </c>
      <c r="E61" s="33">
        <f>Inittialize!D$21*Inittialize!$F7</f>
        <v>5.9171597633136102E-3</v>
      </c>
      <c r="G61" s="33">
        <f>Inittialize!F$21*Inittialize!$F7</f>
        <v>5.9171597633136102E-3</v>
      </c>
      <c r="H61" s="33">
        <f>Inittialize!G$21*Inittialize!$F7</f>
        <v>5.9171597633136102E-3</v>
      </c>
      <c r="I61" s="33">
        <f>Inittialize!H$21*Inittialize!$F7</f>
        <v>5.9171597633136102E-3</v>
      </c>
      <c r="J61" s="33">
        <f>Inittialize!I$21*Inittialize!$F7</f>
        <v>5.9171597633136102E-3</v>
      </c>
      <c r="K61" s="33">
        <f>Inittialize!J$21*Inittialize!$F7</f>
        <v>2.3668639053254441E-2</v>
      </c>
    </row>
    <row r="62" spans="1:11" x14ac:dyDescent="0.3">
      <c r="A62" s="40">
        <v>6</v>
      </c>
      <c r="B62" s="40"/>
      <c r="C62" s="33">
        <f>Inittialize!B$21*Inittialize!$F8</f>
        <v>5.9171597633136102E-3</v>
      </c>
      <c r="D62" s="33">
        <f>Inittialize!C$21*Inittialize!$F8</f>
        <v>5.9171597633136102E-3</v>
      </c>
      <c r="E62" s="33">
        <f>Inittialize!D$21*Inittialize!$F8</f>
        <v>5.9171597633136102E-3</v>
      </c>
      <c r="F62" s="33">
        <f>Inittialize!E$21*Inittialize!$F8</f>
        <v>5.9171597633136102E-3</v>
      </c>
      <c r="H62" s="33">
        <f>Inittialize!G$21*Inittialize!$F8</f>
        <v>5.9171597633136102E-3</v>
      </c>
      <c r="I62" s="33">
        <f>Inittialize!H$21*Inittialize!$F8</f>
        <v>5.9171597633136102E-3</v>
      </c>
      <c r="J62" s="33">
        <f>Inittialize!I$21*Inittialize!$F8</f>
        <v>5.9171597633136102E-3</v>
      </c>
      <c r="K62" s="33">
        <f>Inittialize!J$21*Inittialize!$F8</f>
        <v>2.3668639053254441E-2</v>
      </c>
    </row>
    <row r="63" spans="1:11" x14ac:dyDescent="0.3">
      <c r="A63" s="40">
        <v>7</v>
      </c>
      <c r="B63" s="40"/>
      <c r="C63" s="33">
        <f>Inittialize!B$21*Inittialize!$F9</f>
        <v>5.9171597633136102E-3</v>
      </c>
      <c r="D63" s="33">
        <f>Inittialize!C$21*Inittialize!$F9</f>
        <v>5.9171597633136102E-3</v>
      </c>
      <c r="E63" s="33">
        <f>Inittialize!D$21*Inittialize!$F9</f>
        <v>5.9171597633136102E-3</v>
      </c>
      <c r="F63" s="33">
        <f>Inittialize!E$21*Inittialize!$F9</f>
        <v>5.9171597633136102E-3</v>
      </c>
      <c r="G63" s="33">
        <f>Inittialize!F$21*Inittialize!$F9</f>
        <v>5.9171597633136102E-3</v>
      </c>
      <c r="I63" s="33">
        <f>Inittialize!H$21*Inittialize!$F9</f>
        <v>5.9171597633136102E-3</v>
      </c>
      <c r="J63" s="33">
        <f>Inittialize!I$21*Inittialize!$F9</f>
        <v>5.9171597633136102E-3</v>
      </c>
      <c r="K63" s="33">
        <f>Inittialize!J$21*Inittialize!$F9</f>
        <v>2.3668639053254441E-2</v>
      </c>
    </row>
    <row r="64" spans="1:11" x14ac:dyDescent="0.3">
      <c r="A64" s="40">
        <v>8</v>
      </c>
      <c r="B64" s="40"/>
      <c r="C64" s="33">
        <f>Inittialize!B$21*Inittialize!$F10</f>
        <v>5.9171597633136102E-3</v>
      </c>
      <c r="D64" s="33">
        <f>Inittialize!C$21*Inittialize!$F10</f>
        <v>5.9171597633136102E-3</v>
      </c>
      <c r="E64" s="33">
        <f>Inittialize!D$21*Inittialize!$F10</f>
        <v>5.9171597633136102E-3</v>
      </c>
      <c r="F64" s="33">
        <f>Inittialize!E$21*Inittialize!$F10</f>
        <v>5.9171597633136102E-3</v>
      </c>
      <c r="G64" s="33">
        <f>Inittialize!F$21*Inittialize!$F10</f>
        <v>5.9171597633136102E-3</v>
      </c>
      <c r="H64" s="33">
        <f>Inittialize!G$21*Inittialize!$F10</f>
        <v>5.9171597633136102E-3</v>
      </c>
      <c r="J64" s="33">
        <f>Inittialize!I$21*Inittialize!$F10</f>
        <v>5.9171597633136102E-3</v>
      </c>
      <c r="K64" s="33">
        <f>Inittialize!J$21*Inittialize!$F10</f>
        <v>2.3668639053254441E-2</v>
      </c>
    </row>
    <row r="65" spans="1:11" x14ac:dyDescent="0.3">
      <c r="A65" s="40">
        <v>9</v>
      </c>
      <c r="B65" s="40"/>
      <c r="C65" s="33">
        <f>Inittialize!B$21*Inittialize!$F11</f>
        <v>5.9171597633136102E-3</v>
      </c>
      <c r="D65" s="33">
        <f>Inittialize!C$21*Inittialize!$F11</f>
        <v>5.9171597633136102E-3</v>
      </c>
      <c r="E65" s="33">
        <f>Inittialize!D$21*Inittialize!$F11</f>
        <v>5.9171597633136102E-3</v>
      </c>
      <c r="F65" s="33">
        <f>Inittialize!E$21*Inittialize!$F11</f>
        <v>5.9171597633136102E-3</v>
      </c>
      <c r="G65" s="33">
        <f>Inittialize!F$21*Inittialize!$F11</f>
        <v>5.9171597633136102E-3</v>
      </c>
      <c r="H65" s="33">
        <f>Inittialize!G$21*Inittialize!$F11</f>
        <v>5.9171597633136102E-3</v>
      </c>
      <c r="I65" s="33">
        <f>Inittialize!H$21*Inittialize!$F11</f>
        <v>5.9171597633136102E-3</v>
      </c>
      <c r="K65" s="33">
        <f>Inittialize!J$21*Inittialize!$F11</f>
        <v>2.3668639053254441E-2</v>
      </c>
    </row>
    <row r="66" spans="1:11" x14ac:dyDescent="0.3">
      <c r="A66" s="40">
        <v>10</v>
      </c>
      <c r="B66" s="40"/>
      <c r="C66" s="33">
        <f>Inittialize!B$21*Inittialize!$F12</f>
        <v>2.3668639053254441E-2</v>
      </c>
      <c r="D66" s="33">
        <f>Inittialize!C$21*Inittialize!$F12</f>
        <v>2.3668639053254441E-2</v>
      </c>
      <c r="E66" s="33">
        <f>Inittialize!D$21*Inittialize!$F12</f>
        <v>2.3668639053254441E-2</v>
      </c>
      <c r="F66" s="33">
        <f>Inittialize!E$21*Inittialize!$F12</f>
        <v>2.3668639053254441E-2</v>
      </c>
      <c r="G66" s="33">
        <f>Inittialize!F$21*Inittialize!$F12</f>
        <v>2.3668639053254441E-2</v>
      </c>
      <c r="H66" s="33">
        <f>Inittialize!G$21*Inittialize!$F12</f>
        <v>2.3668639053254441E-2</v>
      </c>
      <c r="I66" s="33">
        <f>Inittialize!H$21*Inittialize!$F12</f>
        <v>2.3668639053254441E-2</v>
      </c>
      <c r="J66" s="33">
        <f>Inittialize!I$21*Inittialize!$F12</f>
        <v>2.3668639053254441E-2</v>
      </c>
    </row>
    <row r="67" spans="1:11" x14ac:dyDescent="0.3">
      <c r="A67" s="40" t="s">
        <v>1</v>
      </c>
      <c r="B67" s="40"/>
    </row>
    <row r="69" spans="1:11" x14ac:dyDescent="0.3">
      <c r="A69" s="40"/>
      <c r="B69" s="40"/>
    </row>
    <row r="70" spans="1:11" x14ac:dyDescent="0.3">
      <c r="A70" s="33" t="s">
        <v>9</v>
      </c>
      <c r="C70" s="33" t="s">
        <v>14</v>
      </c>
      <c r="E70" s="33" t="s">
        <v>15</v>
      </c>
    </row>
    <row r="71" spans="1:11" ht="15.6" x14ac:dyDescent="0.3">
      <c r="A71" s="33">
        <v>5</v>
      </c>
      <c r="C71" s="33">
        <f t="shared" ref="C71:C85" si="2">SUMIF($C$45:$K$53,A71,$C$58:$K$66)</f>
        <v>1.183431952662722E-2</v>
      </c>
      <c r="E71" s="41">
        <f>C71</f>
        <v>1.183431952662722E-2</v>
      </c>
    </row>
    <row r="72" spans="1:11" ht="15.6" x14ac:dyDescent="0.3">
      <c r="A72" s="33">
        <v>6</v>
      </c>
      <c r="C72" s="33">
        <f t="shared" si="2"/>
        <v>1.183431952662722E-2</v>
      </c>
      <c r="E72" s="41">
        <f t="shared" ref="E72:E85" si="3">C72</f>
        <v>1.183431952662722E-2</v>
      </c>
    </row>
    <row r="73" spans="1:11" ht="15.6" x14ac:dyDescent="0.3">
      <c r="A73" s="33">
        <v>7</v>
      </c>
      <c r="C73" s="33">
        <f t="shared" si="2"/>
        <v>2.3668639053254441E-2</v>
      </c>
      <c r="E73" s="41">
        <f t="shared" si="3"/>
        <v>2.3668639053254441E-2</v>
      </c>
    </row>
    <row r="74" spans="1:11" ht="15.6" x14ac:dyDescent="0.3">
      <c r="A74" s="33">
        <v>8</v>
      </c>
      <c r="C74" s="33">
        <f t="shared" si="2"/>
        <v>2.3668639053254441E-2</v>
      </c>
      <c r="E74" s="41">
        <f t="shared" si="3"/>
        <v>2.3668639053254441E-2</v>
      </c>
    </row>
    <row r="75" spans="1:11" ht="15.6" x14ac:dyDescent="0.3">
      <c r="A75" s="33">
        <v>9</v>
      </c>
      <c r="C75" s="33">
        <f t="shared" si="2"/>
        <v>3.5502958579881665E-2</v>
      </c>
      <c r="E75" s="41">
        <f t="shared" si="3"/>
        <v>3.5502958579881665E-2</v>
      </c>
    </row>
    <row r="76" spans="1:11" ht="15.6" x14ac:dyDescent="0.3">
      <c r="A76" s="33">
        <v>10</v>
      </c>
      <c r="C76" s="33">
        <f t="shared" si="2"/>
        <v>3.5502958579881665E-2</v>
      </c>
      <c r="E76" s="41">
        <f t="shared" si="3"/>
        <v>3.5502958579881665E-2</v>
      </c>
    </row>
    <row r="77" spans="1:11" ht="15.6" x14ac:dyDescent="0.3">
      <c r="A77" s="33">
        <v>11</v>
      </c>
      <c r="C77" s="33">
        <f t="shared" si="2"/>
        <v>4.7337278106508889E-2</v>
      </c>
      <c r="E77" s="41">
        <f t="shared" si="3"/>
        <v>4.7337278106508889E-2</v>
      </c>
    </row>
    <row r="78" spans="1:11" ht="15.6" x14ac:dyDescent="0.3">
      <c r="A78" s="33">
        <v>12</v>
      </c>
      <c r="C78" s="33">
        <f t="shared" si="2"/>
        <v>8.2840236686390553E-2</v>
      </c>
      <c r="E78" s="41">
        <f t="shared" si="3"/>
        <v>8.2840236686390553E-2</v>
      </c>
    </row>
    <row r="79" spans="1:11" ht="15.6" x14ac:dyDescent="0.3">
      <c r="A79" s="33">
        <v>13</v>
      </c>
      <c r="C79" s="33">
        <f t="shared" si="2"/>
        <v>8.2840236686390553E-2</v>
      </c>
      <c r="E79" s="41">
        <f t="shared" si="3"/>
        <v>8.2840236686390553E-2</v>
      </c>
    </row>
    <row r="80" spans="1:11" ht="15.6" x14ac:dyDescent="0.3">
      <c r="A80" s="33">
        <v>14</v>
      </c>
      <c r="C80" s="33">
        <f t="shared" si="2"/>
        <v>7.1005917159763329E-2</v>
      </c>
      <c r="E80" s="41">
        <f t="shared" si="3"/>
        <v>7.1005917159763329E-2</v>
      </c>
    </row>
    <row r="81" spans="1:5" ht="15.6" x14ac:dyDescent="0.3">
      <c r="A81" s="33">
        <v>15</v>
      </c>
      <c r="C81" s="33">
        <f t="shared" si="2"/>
        <v>7.1005917159763329E-2</v>
      </c>
      <c r="E81" s="41">
        <f t="shared" si="3"/>
        <v>7.1005917159763329E-2</v>
      </c>
    </row>
    <row r="82" spans="1:5" ht="15.6" x14ac:dyDescent="0.3">
      <c r="A82" s="33">
        <v>16</v>
      </c>
      <c r="C82" s="33">
        <f t="shared" si="2"/>
        <v>5.9171597633136105E-2</v>
      </c>
      <c r="E82" s="41">
        <f t="shared" si="3"/>
        <v>5.9171597633136105E-2</v>
      </c>
    </row>
    <row r="83" spans="1:5" ht="15.6" x14ac:dyDescent="0.3">
      <c r="A83" s="33">
        <v>17</v>
      </c>
      <c r="C83" s="33">
        <f t="shared" si="2"/>
        <v>5.9171597633136105E-2</v>
      </c>
      <c r="E83" s="41">
        <f t="shared" si="3"/>
        <v>5.9171597633136105E-2</v>
      </c>
    </row>
    <row r="84" spans="1:5" ht="15.6" x14ac:dyDescent="0.3">
      <c r="A84" s="33">
        <v>18</v>
      </c>
      <c r="C84" s="33">
        <f t="shared" si="2"/>
        <v>4.7337278106508882E-2</v>
      </c>
      <c r="E84" s="41">
        <f t="shared" si="3"/>
        <v>4.7337278106508882E-2</v>
      </c>
    </row>
    <row r="85" spans="1:5" ht="15.6" x14ac:dyDescent="0.3">
      <c r="A85" s="33">
        <v>19</v>
      </c>
      <c r="C85" s="33">
        <f t="shared" si="2"/>
        <v>4.7337278106508882E-2</v>
      </c>
      <c r="E85" s="41">
        <f t="shared" si="3"/>
        <v>4.7337278106508882E-2</v>
      </c>
    </row>
    <row r="87" spans="1:5" x14ac:dyDescent="0.3">
      <c r="C87" s="33">
        <f>SUM(C71:C86)</f>
        <v>0.71005917159763332</v>
      </c>
    </row>
  </sheetData>
  <sheetProtection sheet="1" objects="1" scenarios="1"/>
  <mergeCells count="1">
    <mergeCell ref="A1:U1"/>
  </mergeCells>
  <phoneticPr fontId="16" type="noConversion"/>
  <conditionalFormatting sqref="B3:K17 B29:K39 B19:K27">
    <cfRule type="containsText" dxfId="773" priority="15" operator="containsText" text="R">
      <formula>NOT(ISERROR(SEARCH("R",B3)))</formula>
    </cfRule>
    <cfRule type="containsText" dxfId="772" priority="16" operator="containsText" text="D">
      <formula>NOT(ISERROR(SEARCH("D",B3)))</formula>
    </cfRule>
    <cfRule type="containsText" dxfId="771" priority="17" operator="containsText" text="S">
      <formula>NOT(ISERROR(SEARCH("S",B3)))</formula>
    </cfRule>
    <cfRule type="containsText" dxfId="770" priority="18" operator="containsText" text="H">
      <formula>NOT(ISERROR(SEARCH("H",B3)))</formula>
    </cfRule>
  </conditionalFormatting>
  <conditionalFormatting sqref="B3:K17 B29:K39 B19:K27">
    <cfRule type="containsText" dxfId="769" priority="14" operator="containsText" text="P">
      <formula>NOT(ISERROR(SEARCH("P",B3)))</formula>
    </cfRule>
  </conditionalFormatting>
  <conditionalFormatting sqref="C43">
    <cfRule type="containsText" dxfId="768" priority="10" operator="containsText" text="R">
      <formula>NOT(ISERROR(SEARCH("R",C43)))</formula>
    </cfRule>
    <cfRule type="containsText" dxfId="767" priority="11" operator="containsText" text="D">
      <formula>NOT(ISERROR(SEARCH("D",C43)))</formula>
    </cfRule>
    <cfRule type="containsText" dxfId="766" priority="12" operator="containsText" text="S">
      <formula>NOT(ISERROR(SEARCH("S",C43)))</formula>
    </cfRule>
    <cfRule type="containsText" dxfId="765" priority="13" operator="containsText" text="H">
      <formula>NOT(ISERROR(SEARCH("H",C43)))</formula>
    </cfRule>
  </conditionalFormatting>
  <conditionalFormatting sqref="C43">
    <cfRule type="containsText" dxfId="764" priority="9" operator="containsText" text="P">
      <formula>NOT(ISERROR(SEARCH("P",C43)))</formula>
    </cfRule>
  </conditionalFormatting>
  <conditionalFormatting sqref="C56">
    <cfRule type="containsText" dxfId="763" priority="5" operator="containsText" text="R">
      <formula>NOT(ISERROR(SEARCH("R",C56)))</formula>
    </cfRule>
    <cfRule type="containsText" dxfId="762" priority="6" operator="containsText" text="D">
      <formula>NOT(ISERROR(SEARCH("D",C56)))</formula>
    </cfRule>
    <cfRule type="containsText" dxfId="761" priority="7" operator="containsText" text="S">
      <formula>NOT(ISERROR(SEARCH("S",C56)))</formula>
    </cfRule>
    <cfRule type="containsText" dxfId="760" priority="8" operator="containsText" text="H">
      <formula>NOT(ISERROR(SEARCH("H",C56)))</formula>
    </cfRule>
  </conditionalFormatting>
  <conditionalFormatting sqref="C56">
    <cfRule type="containsText" dxfId="759" priority="4" operator="containsText" text="P">
      <formula>NOT(ISERROR(SEARCH("P",C56)))</formula>
    </cfRule>
  </conditionalFormatting>
  <conditionalFormatting sqref="B3:K1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K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:K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25" right="0.25" top="0.75000000000000011" bottom="0.75000000000000011" header="0.30000000000000004" footer="0.30000000000000004"/>
  <pageSetup paperSize="9" scale="3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AF122"/>
  <sheetViews>
    <sheetView zoomScale="85" workbookViewId="0">
      <selection sqref="A1:U1"/>
    </sheetView>
  </sheetViews>
  <sheetFormatPr defaultColWidth="11" defaultRowHeight="15.6" x14ac:dyDescent="0.3"/>
  <cols>
    <col min="2" max="3" width="12" bestFit="1" customWidth="1"/>
    <col min="4" max="7" width="12.5" bestFit="1" customWidth="1"/>
  </cols>
  <sheetData>
    <row r="1" spans="1:21" ht="25.8" x14ac:dyDescent="0.5">
      <c r="A1" s="575" t="s">
        <v>325</v>
      </c>
      <c r="B1" s="575"/>
      <c r="C1" s="575"/>
      <c r="D1" s="575"/>
      <c r="E1" s="575"/>
      <c r="F1" s="575"/>
      <c r="G1" s="575"/>
      <c r="H1" s="575"/>
      <c r="I1" s="575"/>
      <c r="J1" s="575"/>
      <c r="K1" s="575"/>
      <c r="L1" s="575"/>
      <c r="M1" s="575"/>
      <c r="N1" s="575"/>
      <c r="O1" s="575"/>
      <c r="P1" s="575"/>
      <c r="Q1" s="575"/>
      <c r="R1" s="575"/>
      <c r="S1" s="575"/>
      <c r="T1" s="575"/>
      <c r="U1" s="575"/>
    </row>
    <row r="2" spans="1:21" x14ac:dyDescent="0.3">
      <c r="A2" s="33"/>
      <c r="B2" s="33"/>
      <c r="C2" s="36" t="s">
        <v>12</v>
      </c>
      <c r="D2" s="33"/>
      <c r="E2" s="33"/>
      <c r="F2" s="33"/>
      <c r="G2" s="33"/>
      <c r="H2" s="33"/>
      <c r="I2" s="33"/>
      <c r="J2" s="33"/>
      <c r="K2" s="33"/>
      <c r="N2" t="s">
        <v>89</v>
      </c>
      <c r="O2" t="s">
        <v>14</v>
      </c>
      <c r="Q2" t="s">
        <v>90</v>
      </c>
      <c r="R2" t="s">
        <v>14</v>
      </c>
    </row>
    <row r="3" spans="1:21" x14ac:dyDescent="0.3">
      <c r="A3" s="40" t="s">
        <v>13</v>
      </c>
      <c r="B3" s="40"/>
      <c r="C3" s="40">
        <v>2</v>
      </c>
      <c r="D3" s="40">
        <v>3</v>
      </c>
      <c r="E3" s="40">
        <v>4</v>
      </c>
      <c r="F3" s="40">
        <v>5</v>
      </c>
      <c r="G3" s="40">
        <v>6</v>
      </c>
      <c r="H3" s="40">
        <v>7</v>
      </c>
      <c r="I3" s="40">
        <v>8</v>
      </c>
      <c r="J3" s="40">
        <v>9</v>
      </c>
      <c r="K3" s="40">
        <v>10</v>
      </c>
      <c r="L3" s="40">
        <v>1</v>
      </c>
      <c r="N3" s="33">
        <v>4</v>
      </c>
      <c r="O3">
        <f>SUMIF($C$4:$K$12,N3,$C$17:$K$25)</f>
        <v>5.9171597633136102E-3</v>
      </c>
      <c r="Q3">
        <v>12</v>
      </c>
      <c r="R3">
        <f>SUMIF($L$4:$L$13,Q3,$L$17:$L$26)+SUMIF($C$13:$K$13,Q3,$C$26:$K$26)</f>
        <v>5.9171597633136102E-3</v>
      </c>
    </row>
    <row r="4" spans="1:21" x14ac:dyDescent="0.3">
      <c r="A4" s="40">
        <v>2</v>
      </c>
      <c r="B4" s="40"/>
      <c r="C4" s="33">
        <f>SUM(C$3,$A4)</f>
        <v>4</v>
      </c>
      <c r="D4" s="33">
        <f t="shared" ref="D4:K4" si="0">SUM(D$3,$A4)</f>
        <v>5</v>
      </c>
      <c r="E4" s="33">
        <f t="shared" si="0"/>
        <v>6</v>
      </c>
      <c r="F4" s="33">
        <f t="shared" si="0"/>
        <v>7</v>
      </c>
      <c r="G4" s="33">
        <f t="shared" si="0"/>
        <v>8</v>
      </c>
      <c r="H4" s="33">
        <f t="shared" si="0"/>
        <v>9</v>
      </c>
      <c r="I4" s="33">
        <f t="shared" si="0"/>
        <v>10</v>
      </c>
      <c r="J4" s="33">
        <f t="shared" si="0"/>
        <v>11</v>
      </c>
      <c r="K4" s="33">
        <f t="shared" si="0"/>
        <v>12</v>
      </c>
      <c r="L4" s="33">
        <f>SUM(L$3,$A4)+10</f>
        <v>13</v>
      </c>
      <c r="N4">
        <v>5</v>
      </c>
      <c r="O4">
        <f t="shared" ref="O4:O19" si="1">SUMIF($C$4:$K$12,N4,$C$17:$K$25)</f>
        <v>1.183431952662722E-2</v>
      </c>
      <c r="Q4">
        <v>13</v>
      </c>
      <c r="R4">
        <f>SUMIF($L$4:$L$13,Q4,$L$17:$L$26)+SUMIF($C$13:$K$13,Q4,$C$26:$K$26)</f>
        <v>1.183431952662722E-2</v>
      </c>
    </row>
    <row r="5" spans="1:21" x14ac:dyDescent="0.3">
      <c r="A5" s="40">
        <v>3</v>
      </c>
      <c r="B5" s="40"/>
      <c r="C5" s="33">
        <f t="shared" ref="C5:K12" si="2">SUM(C$3,$A5)</f>
        <v>5</v>
      </c>
      <c r="D5" s="33">
        <f t="shared" si="2"/>
        <v>6</v>
      </c>
      <c r="E5" s="33">
        <f t="shared" si="2"/>
        <v>7</v>
      </c>
      <c r="F5" s="33">
        <f t="shared" si="2"/>
        <v>8</v>
      </c>
      <c r="G5" s="33">
        <f t="shared" si="2"/>
        <v>9</v>
      </c>
      <c r="H5" s="33">
        <f t="shared" si="2"/>
        <v>10</v>
      </c>
      <c r="I5" s="33">
        <f t="shared" si="2"/>
        <v>11</v>
      </c>
      <c r="J5" s="33">
        <f t="shared" si="2"/>
        <v>12</v>
      </c>
      <c r="K5" s="33">
        <f t="shared" si="2"/>
        <v>13</v>
      </c>
      <c r="L5" s="33">
        <f t="shared" ref="L5:L13" si="3">SUM(L$3,$A5)+10</f>
        <v>14</v>
      </c>
      <c r="N5" s="33">
        <v>6</v>
      </c>
      <c r="O5">
        <f t="shared" si="1"/>
        <v>1.7751479289940829E-2</v>
      </c>
      <c r="Q5">
        <v>14</v>
      </c>
      <c r="R5">
        <f t="shared" ref="R5:R12" si="4">SUMIF($L$4:$L$13,Q5,$L$17:$L$26)+SUMIF($C$13:$K$13,Q5,$C$26:$K$26)</f>
        <v>1.183431952662722E-2</v>
      </c>
    </row>
    <row r="6" spans="1:21" x14ac:dyDescent="0.3">
      <c r="A6" s="40">
        <v>4</v>
      </c>
      <c r="B6" s="40"/>
      <c r="C6" s="33">
        <f t="shared" si="2"/>
        <v>6</v>
      </c>
      <c r="D6" s="33">
        <f t="shared" si="2"/>
        <v>7</v>
      </c>
      <c r="E6" s="33">
        <f t="shared" si="2"/>
        <v>8</v>
      </c>
      <c r="F6" s="33">
        <f t="shared" si="2"/>
        <v>9</v>
      </c>
      <c r="G6" s="33">
        <f t="shared" si="2"/>
        <v>10</v>
      </c>
      <c r="H6" s="33">
        <f t="shared" si="2"/>
        <v>11</v>
      </c>
      <c r="I6" s="33">
        <f t="shared" si="2"/>
        <v>12</v>
      </c>
      <c r="J6" s="33">
        <f t="shared" si="2"/>
        <v>13</v>
      </c>
      <c r="K6" s="33">
        <f t="shared" si="2"/>
        <v>14</v>
      </c>
      <c r="L6" s="33">
        <f t="shared" si="3"/>
        <v>15</v>
      </c>
      <c r="N6">
        <v>7</v>
      </c>
      <c r="O6">
        <f>SUMIF($C$4:$K$12,N6,$C$17:$K$25)</f>
        <v>2.3668639053254441E-2</v>
      </c>
      <c r="Q6">
        <v>15</v>
      </c>
      <c r="R6">
        <f t="shared" si="4"/>
        <v>1.183431952662722E-2</v>
      </c>
    </row>
    <row r="7" spans="1:21" x14ac:dyDescent="0.3">
      <c r="A7" s="40">
        <v>5</v>
      </c>
      <c r="B7" s="40"/>
      <c r="C7" s="33">
        <f t="shared" si="2"/>
        <v>7</v>
      </c>
      <c r="D7" s="33">
        <f t="shared" si="2"/>
        <v>8</v>
      </c>
      <c r="E7" s="33">
        <f t="shared" si="2"/>
        <v>9</v>
      </c>
      <c r="F7" s="33">
        <f t="shared" si="2"/>
        <v>10</v>
      </c>
      <c r="G7" s="33">
        <f t="shared" si="2"/>
        <v>11</v>
      </c>
      <c r="H7" s="33">
        <f t="shared" si="2"/>
        <v>12</v>
      </c>
      <c r="I7" s="33">
        <f t="shared" si="2"/>
        <v>13</v>
      </c>
      <c r="J7" s="33">
        <f t="shared" si="2"/>
        <v>14</v>
      </c>
      <c r="K7" s="33">
        <f t="shared" si="2"/>
        <v>15</v>
      </c>
      <c r="L7" s="33">
        <f t="shared" si="3"/>
        <v>16</v>
      </c>
      <c r="N7" s="33">
        <v>8</v>
      </c>
      <c r="O7">
        <f t="shared" si="1"/>
        <v>2.9585798816568053E-2</v>
      </c>
      <c r="Q7">
        <v>16</v>
      </c>
      <c r="R7">
        <f t="shared" si="4"/>
        <v>1.183431952662722E-2</v>
      </c>
    </row>
    <row r="8" spans="1:21" x14ac:dyDescent="0.3">
      <c r="A8" s="40">
        <v>6</v>
      </c>
      <c r="B8" s="40"/>
      <c r="C8" s="33">
        <f t="shared" si="2"/>
        <v>8</v>
      </c>
      <c r="D8" s="33">
        <f t="shared" si="2"/>
        <v>9</v>
      </c>
      <c r="E8" s="33">
        <f t="shared" si="2"/>
        <v>10</v>
      </c>
      <c r="F8" s="33">
        <f t="shared" si="2"/>
        <v>11</v>
      </c>
      <c r="G8" s="33">
        <f t="shared" si="2"/>
        <v>12</v>
      </c>
      <c r="H8" s="33">
        <f t="shared" si="2"/>
        <v>13</v>
      </c>
      <c r="I8" s="33">
        <f t="shared" si="2"/>
        <v>14</v>
      </c>
      <c r="J8" s="33">
        <f t="shared" si="2"/>
        <v>15</v>
      </c>
      <c r="K8" s="33">
        <f t="shared" si="2"/>
        <v>16</v>
      </c>
      <c r="L8" s="33">
        <f t="shared" si="3"/>
        <v>17</v>
      </c>
      <c r="N8">
        <v>9</v>
      </c>
      <c r="O8">
        <f t="shared" si="1"/>
        <v>3.5502958579881665E-2</v>
      </c>
      <c r="Q8">
        <v>17</v>
      </c>
      <c r="R8">
        <f t="shared" si="4"/>
        <v>1.183431952662722E-2</v>
      </c>
    </row>
    <row r="9" spans="1:21" x14ac:dyDescent="0.3">
      <c r="A9" s="40">
        <v>7</v>
      </c>
      <c r="B9" s="40"/>
      <c r="C9" s="33">
        <f t="shared" si="2"/>
        <v>9</v>
      </c>
      <c r="D9" s="33">
        <f t="shared" si="2"/>
        <v>10</v>
      </c>
      <c r="E9" s="33">
        <f t="shared" si="2"/>
        <v>11</v>
      </c>
      <c r="F9" s="33">
        <f t="shared" si="2"/>
        <v>12</v>
      </c>
      <c r="G9" s="33">
        <f t="shared" si="2"/>
        <v>13</v>
      </c>
      <c r="H9" s="33">
        <f t="shared" si="2"/>
        <v>14</v>
      </c>
      <c r="I9" s="33">
        <f t="shared" si="2"/>
        <v>15</v>
      </c>
      <c r="J9" s="33">
        <f t="shared" si="2"/>
        <v>16</v>
      </c>
      <c r="K9" s="33">
        <f t="shared" si="2"/>
        <v>17</v>
      </c>
      <c r="L9" s="33">
        <f t="shared" si="3"/>
        <v>18</v>
      </c>
      <c r="N9" s="33">
        <v>10</v>
      </c>
      <c r="O9">
        <f t="shared" si="1"/>
        <v>4.1420118343195277E-2</v>
      </c>
      <c r="Q9">
        <v>18</v>
      </c>
      <c r="R9">
        <f t="shared" si="4"/>
        <v>1.183431952662722E-2</v>
      </c>
    </row>
    <row r="10" spans="1:21" x14ac:dyDescent="0.3">
      <c r="A10" s="40">
        <v>8</v>
      </c>
      <c r="B10" s="40"/>
      <c r="C10" s="33">
        <f t="shared" si="2"/>
        <v>10</v>
      </c>
      <c r="D10" s="33">
        <f t="shared" si="2"/>
        <v>11</v>
      </c>
      <c r="E10" s="33">
        <f t="shared" si="2"/>
        <v>12</v>
      </c>
      <c r="F10" s="33">
        <f t="shared" si="2"/>
        <v>13</v>
      </c>
      <c r="G10" s="33">
        <f t="shared" si="2"/>
        <v>14</v>
      </c>
      <c r="H10" s="33">
        <f t="shared" si="2"/>
        <v>15</v>
      </c>
      <c r="I10" s="33">
        <f t="shared" si="2"/>
        <v>16</v>
      </c>
      <c r="J10" s="33">
        <f t="shared" si="2"/>
        <v>17</v>
      </c>
      <c r="K10" s="33">
        <f t="shared" si="2"/>
        <v>18</v>
      </c>
      <c r="L10" s="33">
        <f t="shared" si="3"/>
        <v>19</v>
      </c>
      <c r="N10">
        <v>11</v>
      </c>
      <c r="O10">
        <f t="shared" si="1"/>
        <v>4.7337278106508889E-2</v>
      </c>
      <c r="Q10">
        <v>19</v>
      </c>
      <c r="R10">
        <f t="shared" si="4"/>
        <v>1.183431952662722E-2</v>
      </c>
    </row>
    <row r="11" spans="1:21" x14ac:dyDescent="0.3">
      <c r="A11" s="40">
        <v>9</v>
      </c>
      <c r="B11" s="40"/>
      <c r="C11" s="33">
        <f t="shared" si="2"/>
        <v>11</v>
      </c>
      <c r="D11" s="33">
        <f t="shared" si="2"/>
        <v>12</v>
      </c>
      <c r="E11" s="33">
        <f t="shared" si="2"/>
        <v>13</v>
      </c>
      <c r="F11" s="33">
        <f t="shared" si="2"/>
        <v>14</v>
      </c>
      <c r="G11" s="33">
        <f t="shared" si="2"/>
        <v>15</v>
      </c>
      <c r="H11" s="33">
        <f t="shared" si="2"/>
        <v>16</v>
      </c>
      <c r="I11" s="33">
        <f t="shared" si="2"/>
        <v>17</v>
      </c>
      <c r="J11" s="33">
        <f t="shared" si="2"/>
        <v>18</v>
      </c>
      <c r="K11" s="33">
        <f t="shared" si="2"/>
        <v>19</v>
      </c>
      <c r="L11" s="33">
        <f t="shared" si="3"/>
        <v>20</v>
      </c>
      <c r="N11" s="33">
        <v>12</v>
      </c>
      <c r="O11">
        <f t="shared" si="1"/>
        <v>8.8757396449704151E-2</v>
      </c>
      <c r="Q11">
        <v>20</v>
      </c>
      <c r="R11">
        <f t="shared" si="4"/>
        <v>1.183431952662722E-2</v>
      </c>
    </row>
    <row r="12" spans="1:21" x14ac:dyDescent="0.3">
      <c r="A12" s="40">
        <v>10</v>
      </c>
      <c r="B12" s="40"/>
      <c r="C12" s="33">
        <f t="shared" si="2"/>
        <v>12</v>
      </c>
      <c r="D12" s="33">
        <f t="shared" si="2"/>
        <v>13</v>
      </c>
      <c r="E12" s="33">
        <f t="shared" si="2"/>
        <v>14</v>
      </c>
      <c r="F12" s="33">
        <f t="shared" si="2"/>
        <v>15</v>
      </c>
      <c r="G12" s="33">
        <f t="shared" si="2"/>
        <v>16</v>
      </c>
      <c r="H12" s="33">
        <f t="shared" si="2"/>
        <v>17</v>
      </c>
      <c r="I12" s="33">
        <f t="shared" si="2"/>
        <v>18</v>
      </c>
      <c r="J12" s="33">
        <f t="shared" si="2"/>
        <v>19</v>
      </c>
      <c r="K12" s="33">
        <f t="shared" si="2"/>
        <v>20</v>
      </c>
      <c r="L12" s="33">
        <f t="shared" si="3"/>
        <v>21</v>
      </c>
      <c r="N12">
        <v>13</v>
      </c>
      <c r="O12">
        <f t="shared" si="1"/>
        <v>8.2840236686390553E-2</v>
      </c>
      <c r="Q12">
        <v>21</v>
      </c>
      <c r="R12">
        <f t="shared" si="4"/>
        <v>4.7337278106508882E-2</v>
      </c>
    </row>
    <row r="13" spans="1:21" x14ac:dyDescent="0.3">
      <c r="A13" s="40">
        <v>1</v>
      </c>
      <c r="B13" s="40"/>
      <c r="C13" s="33">
        <f t="shared" ref="C13:K13" si="5">SUM(C$3,$A13)+10</f>
        <v>13</v>
      </c>
      <c r="D13" s="33">
        <f t="shared" si="5"/>
        <v>14</v>
      </c>
      <c r="E13" s="33">
        <f t="shared" si="5"/>
        <v>15</v>
      </c>
      <c r="F13" s="33">
        <f t="shared" si="5"/>
        <v>16</v>
      </c>
      <c r="G13" s="33">
        <f t="shared" si="5"/>
        <v>17</v>
      </c>
      <c r="H13" s="33">
        <f t="shared" si="5"/>
        <v>18</v>
      </c>
      <c r="I13" s="33">
        <f t="shared" si="5"/>
        <v>19</v>
      </c>
      <c r="J13" s="33">
        <f t="shared" si="5"/>
        <v>20</v>
      </c>
      <c r="K13" s="33">
        <f t="shared" si="5"/>
        <v>21</v>
      </c>
      <c r="L13" s="33">
        <f t="shared" si="3"/>
        <v>12</v>
      </c>
      <c r="N13" s="33">
        <v>14</v>
      </c>
      <c r="O13">
        <f t="shared" si="1"/>
        <v>7.6923076923076941E-2</v>
      </c>
    </row>
    <row r="14" spans="1:21" x14ac:dyDescent="0.3">
      <c r="A14" s="33"/>
      <c r="B14" s="33"/>
      <c r="C14" s="33"/>
      <c r="D14" s="33"/>
      <c r="E14" s="33"/>
      <c r="F14" s="33"/>
      <c r="G14" s="33"/>
      <c r="H14" s="33"/>
      <c r="I14" s="33"/>
      <c r="J14" s="33"/>
      <c r="K14" s="33"/>
      <c r="N14">
        <v>15</v>
      </c>
      <c r="O14">
        <f t="shared" si="1"/>
        <v>7.1005917159763329E-2</v>
      </c>
      <c r="R14">
        <f>SUM(R3:R13)</f>
        <v>0.14792899408284027</v>
      </c>
    </row>
    <row r="15" spans="1:21" x14ac:dyDescent="0.3">
      <c r="A15" s="33"/>
      <c r="B15" s="33"/>
      <c r="C15" s="36" t="s">
        <v>12</v>
      </c>
      <c r="D15" s="33"/>
      <c r="E15" s="33"/>
      <c r="F15" s="33"/>
      <c r="G15" s="33"/>
      <c r="H15" s="33"/>
      <c r="I15" s="33"/>
      <c r="J15" s="33"/>
      <c r="K15" s="33"/>
      <c r="N15" s="33">
        <v>16</v>
      </c>
      <c r="O15">
        <f t="shared" si="1"/>
        <v>6.5088757396449717E-2</v>
      </c>
      <c r="R15">
        <f>R14+O23</f>
        <v>1.0000000000000002</v>
      </c>
    </row>
    <row r="16" spans="1:21" x14ac:dyDescent="0.3">
      <c r="A16" s="40" t="s">
        <v>13</v>
      </c>
      <c r="B16" s="40"/>
      <c r="C16" s="40">
        <v>2</v>
      </c>
      <c r="D16" s="40">
        <v>3</v>
      </c>
      <c r="E16" s="40">
        <v>4</v>
      </c>
      <c r="F16" s="40">
        <v>5</v>
      </c>
      <c r="G16" s="40">
        <v>6</v>
      </c>
      <c r="H16" s="40">
        <v>7</v>
      </c>
      <c r="I16" s="40">
        <v>8</v>
      </c>
      <c r="J16" s="40">
        <v>9</v>
      </c>
      <c r="K16" s="40">
        <v>10</v>
      </c>
      <c r="L16" s="40">
        <v>1</v>
      </c>
      <c r="N16">
        <v>17</v>
      </c>
      <c r="O16">
        <f t="shared" si="1"/>
        <v>5.9171597633136105E-2</v>
      </c>
    </row>
    <row r="17" spans="1:32" x14ac:dyDescent="0.3">
      <c r="A17" s="40">
        <v>2</v>
      </c>
      <c r="B17" s="40"/>
      <c r="C17" s="33">
        <f>Inittialize!F4*Inittialize!$F$4</f>
        <v>5.9171597633136102E-3</v>
      </c>
      <c r="D17" s="33">
        <f>Inittialize!F4*Inittialize!$F$5</f>
        <v>5.9171597633136102E-3</v>
      </c>
      <c r="E17" s="33">
        <f>Inittialize!F4*Inittialize!$F$6</f>
        <v>5.9171597633136102E-3</v>
      </c>
      <c r="F17" s="33">
        <f>Inittialize!F4*Inittialize!$F$7</f>
        <v>5.9171597633136102E-3</v>
      </c>
      <c r="G17" s="33">
        <f>Inittialize!F4*Inittialize!$F$8</f>
        <v>5.9171597633136102E-3</v>
      </c>
      <c r="H17" s="33">
        <f>Inittialize!F4*Inittialize!$F$9</f>
        <v>5.9171597633136102E-3</v>
      </c>
      <c r="I17" s="33">
        <f>Inittialize!F4*Inittialize!$F$10</f>
        <v>5.9171597633136102E-3</v>
      </c>
      <c r="J17" s="33">
        <f>Inittialize!F4*Inittialize!$F$11</f>
        <v>5.9171597633136102E-3</v>
      </c>
      <c r="K17" s="33">
        <f>Inittialize!F4*Inittialize!$F$12</f>
        <v>2.3668639053254441E-2</v>
      </c>
      <c r="L17" s="33">
        <f>Inittialize!F4*Inittialize!$F$3</f>
        <v>5.9171597633136102E-3</v>
      </c>
      <c r="N17" s="33">
        <v>18</v>
      </c>
      <c r="O17">
        <f t="shared" si="1"/>
        <v>5.3254437869822494E-2</v>
      </c>
    </row>
    <row r="18" spans="1:32" x14ac:dyDescent="0.3">
      <c r="A18" s="40">
        <v>3</v>
      </c>
      <c r="B18" s="40"/>
      <c r="C18" s="33">
        <f>Inittialize!F5*Inittialize!$F$4</f>
        <v>5.9171597633136102E-3</v>
      </c>
      <c r="D18" s="33">
        <f>Inittialize!F5*Inittialize!$F$5</f>
        <v>5.9171597633136102E-3</v>
      </c>
      <c r="E18" s="33">
        <f>Inittialize!F5*Inittialize!$F$6</f>
        <v>5.9171597633136102E-3</v>
      </c>
      <c r="F18" s="33">
        <f>Inittialize!F5*Inittialize!$F$7</f>
        <v>5.9171597633136102E-3</v>
      </c>
      <c r="G18" s="33">
        <f>Inittialize!F5*Inittialize!$F$8</f>
        <v>5.9171597633136102E-3</v>
      </c>
      <c r="H18" s="33">
        <f>Inittialize!F5*Inittialize!$F$9</f>
        <v>5.9171597633136102E-3</v>
      </c>
      <c r="I18" s="33">
        <f>Inittialize!F5*Inittialize!$F$10</f>
        <v>5.9171597633136102E-3</v>
      </c>
      <c r="J18" s="33">
        <f>Inittialize!F5*Inittialize!$F$11</f>
        <v>5.9171597633136102E-3</v>
      </c>
      <c r="K18" s="33">
        <f>Inittialize!F5*Inittialize!$F$12</f>
        <v>2.3668639053254441E-2</v>
      </c>
      <c r="L18" s="33">
        <f>Inittialize!F5*Inittialize!$F$3</f>
        <v>5.9171597633136102E-3</v>
      </c>
      <c r="N18">
        <v>19</v>
      </c>
      <c r="O18">
        <f t="shared" si="1"/>
        <v>4.7337278106508882E-2</v>
      </c>
    </row>
    <row r="19" spans="1:32" x14ac:dyDescent="0.3">
      <c r="A19" s="40">
        <v>4</v>
      </c>
      <c r="B19" s="40"/>
      <c r="C19" s="33">
        <f>Inittialize!F6*Inittialize!$F$4</f>
        <v>5.9171597633136102E-3</v>
      </c>
      <c r="D19" s="33">
        <f>Inittialize!F6*Inittialize!$F$5</f>
        <v>5.9171597633136102E-3</v>
      </c>
      <c r="E19" s="33">
        <f>Inittialize!F6*Inittialize!$F$6</f>
        <v>5.9171597633136102E-3</v>
      </c>
      <c r="F19" s="33">
        <f>Inittialize!F6*Inittialize!$F$7</f>
        <v>5.9171597633136102E-3</v>
      </c>
      <c r="G19" s="33">
        <f>Inittialize!F6*Inittialize!$F$8</f>
        <v>5.9171597633136102E-3</v>
      </c>
      <c r="H19" s="33">
        <f>Inittialize!F6*Inittialize!$F$9</f>
        <v>5.9171597633136102E-3</v>
      </c>
      <c r="I19" s="33">
        <f>Inittialize!F6*Inittialize!$F$10</f>
        <v>5.9171597633136102E-3</v>
      </c>
      <c r="J19" s="33">
        <f>Inittialize!F6*Inittialize!$F$11</f>
        <v>5.9171597633136102E-3</v>
      </c>
      <c r="K19" s="33">
        <f>Inittialize!F6*Inittialize!$F$12</f>
        <v>2.3668639053254441E-2</v>
      </c>
      <c r="L19" s="33">
        <f>Inittialize!F6*Inittialize!$F$3</f>
        <v>5.9171597633136102E-3</v>
      </c>
      <c r="N19" s="33">
        <v>20</v>
      </c>
      <c r="O19">
        <f t="shared" si="1"/>
        <v>9.4674556213017763E-2</v>
      </c>
    </row>
    <row r="20" spans="1:32" x14ac:dyDescent="0.3">
      <c r="A20" s="40">
        <v>5</v>
      </c>
      <c r="B20" s="40"/>
      <c r="C20" s="33">
        <f>Inittialize!F7*Inittialize!$F$4</f>
        <v>5.9171597633136102E-3</v>
      </c>
      <c r="D20" s="33">
        <f>Inittialize!F7*Inittialize!$F$5</f>
        <v>5.9171597633136102E-3</v>
      </c>
      <c r="E20" s="33">
        <f>Inittialize!F7*Inittialize!$F$6</f>
        <v>5.9171597633136102E-3</v>
      </c>
      <c r="F20" s="33">
        <f>Inittialize!F7*Inittialize!$F$7</f>
        <v>5.9171597633136102E-3</v>
      </c>
      <c r="G20" s="33">
        <f>Inittialize!F7*Inittialize!$F$8</f>
        <v>5.9171597633136102E-3</v>
      </c>
      <c r="H20" s="33">
        <f>Inittialize!F7*Inittialize!$F$9</f>
        <v>5.9171597633136102E-3</v>
      </c>
      <c r="I20" s="33">
        <f>Inittialize!F7*Inittialize!$F$10</f>
        <v>5.9171597633136102E-3</v>
      </c>
      <c r="J20" s="33">
        <f>Inittialize!F7*Inittialize!$F$11</f>
        <v>5.9171597633136102E-3</v>
      </c>
      <c r="K20" s="33">
        <f>Inittialize!F7*Inittialize!$F$12</f>
        <v>2.3668639053254441E-2</v>
      </c>
      <c r="L20" s="33">
        <f>Inittialize!F7*Inittialize!$F$3</f>
        <v>5.9171597633136102E-3</v>
      </c>
    </row>
    <row r="21" spans="1:32" x14ac:dyDescent="0.3">
      <c r="A21" s="40">
        <v>6</v>
      </c>
      <c r="B21" s="40"/>
      <c r="C21" s="33">
        <f>Inittialize!F8*Inittialize!$F$4</f>
        <v>5.9171597633136102E-3</v>
      </c>
      <c r="D21" s="33">
        <f>Inittialize!F8*Inittialize!$F$5</f>
        <v>5.9171597633136102E-3</v>
      </c>
      <c r="E21" s="33">
        <f>Inittialize!F8*Inittialize!$F$6</f>
        <v>5.9171597633136102E-3</v>
      </c>
      <c r="F21" s="33">
        <f>Inittialize!F8*Inittialize!$F$7</f>
        <v>5.9171597633136102E-3</v>
      </c>
      <c r="G21" s="33">
        <f>Inittialize!F8*Inittialize!$F$8</f>
        <v>5.9171597633136102E-3</v>
      </c>
      <c r="H21" s="33">
        <f>Inittialize!F8*Inittialize!$F$9</f>
        <v>5.9171597633136102E-3</v>
      </c>
      <c r="I21" s="33">
        <f>Inittialize!F8*Inittialize!$F$10</f>
        <v>5.9171597633136102E-3</v>
      </c>
      <c r="J21" s="33">
        <f>Inittialize!F8*Inittialize!$F$11</f>
        <v>5.9171597633136102E-3</v>
      </c>
      <c r="K21" s="33">
        <f>Inittialize!F8*Inittialize!$F$12</f>
        <v>2.3668639053254441E-2</v>
      </c>
      <c r="L21" s="33">
        <f>Inittialize!F8*Inittialize!$F$3</f>
        <v>5.9171597633136102E-3</v>
      </c>
    </row>
    <row r="22" spans="1:32" x14ac:dyDescent="0.3">
      <c r="A22" s="40">
        <v>7</v>
      </c>
      <c r="B22" s="40"/>
      <c r="C22" s="33">
        <f>Inittialize!F9*Inittialize!$F$4</f>
        <v>5.9171597633136102E-3</v>
      </c>
      <c r="D22" s="33">
        <f>Inittialize!F9*Inittialize!$F$5</f>
        <v>5.9171597633136102E-3</v>
      </c>
      <c r="E22" s="33">
        <f>Inittialize!F9*Inittialize!$F$6</f>
        <v>5.9171597633136102E-3</v>
      </c>
      <c r="F22" s="33">
        <f>Inittialize!F9*Inittialize!$F$7</f>
        <v>5.9171597633136102E-3</v>
      </c>
      <c r="G22" s="33">
        <f>Inittialize!F9*Inittialize!$F$8</f>
        <v>5.9171597633136102E-3</v>
      </c>
      <c r="H22" s="33">
        <f>Inittialize!F9*Inittialize!$F$9</f>
        <v>5.9171597633136102E-3</v>
      </c>
      <c r="I22" s="33">
        <f>Inittialize!F9*Inittialize!$F$10</f>
        <v>5.9171597633136102E-3</v>
      </c>
      <c r="J22" s="33">
        <f>Inittialize!F9*Inittialize!$F$11</f>
        <v>5.9171597633136102E-3</v>
      </c>
      <c r="K22" s="33">
        <f>Inittialize!F9*Inittialize!$F$12</f>
        <v>2.3668639053254441E-2</v>
      </c>
      <c r="L22" s="33">
        <f>Inittialize!F9*Inittialize!$F$3</f>
        <v>5.9171597633136102E-3</v>
      </c>
    </row>
    <row r="23" spans="1:32" x14ac:dyDescent="0.3">
      <c r="A23" s="40">
        <v>8</v>
      </c>
      <c r="B23" s="40"/>
      <c r="C23" s="33">
        <f>Inittialize!F10*Inittialize!$F$4</f>
        <v>5.9171597633136102E-3</v>
      </c>
      <c r="D23" s="33">
        <f>Inittialize!F10*Inittialize!$F$5</f>
        <v>5.9171597633136102E-3</v>
      </c>
      <c r="E23" s="33">
        <f>Inittialize!F10*Inittialize!$F$6</f>
        <v>5.9171597633136102E-3</v>
      </c>
      <c r="F23" s="33">
        <f>Inittialize!F10*Inittialize!$F$7</f>
        <v>5.9171597633136102E-3</v>
      </c>
      <c r="G23" s="33">
        <f>Inittialize!F10*Inittialize!$F$8</f>
        <v>5.9171597633136102E-3</v>
      </c>
      <c r="H23" s="33">
        <f>Inittialize!F10*Inittialize!$F$9</f>
        <v>5.9171597633136102E-3</v>
      </c>
      <c r="I23" s="33">
        <f>Inittialize!F10*Inittialize!$F$10</f>
        <v>5.9171597633136102E-3</v>
      </c>
      <c r="J23" s="33">
        <f>Inittialize!F10*Inittialize!$F$11</f>
        <v>5.9171597633136102E-3</v>
      </c>
      <c r="K23" s="33">
        <f>Inittialize!F10*Inittialize!$F$12</f>
        <v>2.3668639053254441E-2</v>
      </c>
      <c r="L23" s="33">
        <f>Inittialize!F10*Inittialize!$F$3</f>
        <v>5.9171597633136102E-3</v>
      </c>
      <c r="O23">
        <f>SUM(O3:O22)</f>
        <v>0.85207100591716001</v>
      </c>
      <c r="S23" t="s">
        <v>96</v>
      </c>
      <c r="T23">
        <f>SUM(O16:O19,R10:R12)</f>
        <v>0.32544378698224863</v>
      </c>
    </row>
    <row r="24" spans="1:32" x14ac:dyDescent="0.3">
      <c r="A24" s="40">
        <v>9</v>
      </c>
      <c r="B24" s="40"/>
      <c r="C24" s="33">
        <f>Inittialize!F11*Inittialize!$F$4</f>
        <v>5.9171597633136102E-3</v>
      </c>
      <c r="D24" s="33">
        <f>Inittialize!F11*Inittialize!$F$5</f>
        <v>5.9171597633136102E-3</v>
      </c>
      <c r="E24" s="33">
        <f>Inittialize!F11*Inittialize!$F$6</f>
        <v>5.9171597633136102E-3</v>
      </c>
      <c r="F24" s="33">
        <f>Inittialize!F11*Inittialize!$F$7</f>
        <v>5.9171597633136102E-3</v>
      </c>
      <c r="G24" s="33">
        <f>Inittialize!F11*Inittialize!$F$8</f>
        <v>5.9171597633136102E-3</v>
      </c>
      <c r="H24" s="33">
        <f>Inittialize!F11*Inittialize!$F$9</f>
        <v>5.9171597633136102E-3</v>
      </c>
      <c r="I24" s="33">
        <f>Inittialize!F11*Inittialize!$F$10</f>
        <v>5.9171597633136102E-3</v>
      </c>
      <c r="J24" s="33">
        <f>Inittialize!F11*Inittialize!$F$11</f>
        <v>5.9171597633136102E-3</v>
      </c>
      <c r="K24" s="33">
        <f>Inittialize!F11*Inittialize!$F$12</f>
        <v>2.3668639053254441E-2</v>
      </c>
      <c r="L24" s="33">
        <f>Inittialize!F11*Inittialize!$F$3</f>
        <v>5.9171597633136102E-3</v>
      </c>
    </row>
    <row r="25" spans="1:32" x14ac:dyDescent="0.3">
      <c r="A25" s="40">
        <v>10</v>
      </c>
      <c r="B25" s="40"/>
      <c r="C25" s="33">
        <f>Inittialize!F12*Inittialize!$F$4</f>
        <v>2.3668639053254441E-2</v>
      </c>
      <c r="D25" s="33">
        <f>Inittialize!F12*Inittialize!$F$5</f>
        <v>2.3668639053254441E-2</v>
      </c>
      <c r="E25" s="33">
        <f>Inittialize!F12*Inittialize!$F$6</f>
        <v>2.3668639053254441E-2</v>
      </c>
      <c r="F25" s="33">
        <f>Inittialize!F12*Inittialize!$F$7</f>
        <v>2.3668639053254441E-2</v>
      </c>
      <c r="G25" s="33">
        <f>Inittialize!F12*Inittialize!$F$8</f>
        <v>2.3668639053254441E-2</v>
      </c>
      <c r="H25" s="33">
        <f>Inittialize!F12*Inittialize!$F$9</f>
        <v>2.3668639053254441E-2</v>
      </c>
      <c r="I25" s="33">
        <f>Inittialize!F12*Inittialize!$F$10</f>
        <v>2.3668639053254441E-2</v>
      </c>
      <c r="J25" s="33">
        <f>Inittialize!F12*Inittialize!$F$11</f>
        <v>2.3668639053254441E-2</v>
      </c>
      <c r="K25" s="33">
        <f>Inittialize!F12*Inittialize!$F$12</f>
        <v>9.4674556213017763E-2</v>
      </c>
      <c r="L25" s="33">
        <f>Inittialize!F12*Inittialize!$F$3</f>
        <v>2.3668639053254441E-2</v>
      </c>
    </row>
    <row r="26" spans="1:32" x14ac:dyDescent="0.3">
      <c r="A26" s="40">
        <v>1</v>
      </c>
      <c r="C26" s="33">
        <f>Inittialize!F4*Inittialize!$F$3</f>
        <v>5.9171597633136102E-3</v>
      </c>
      <c r="D26" s="33">
        <f>Inittialize!F5*Inittialize!$F$3</f>
        <v>5.9171597633136102E-3</v>
      </c>
      <c r="E26" s="33">
        <f>Inittialize!F6*Inittialize!$F$3</f>
        <v>5.9171597633136102E-3</v>
      </c>
      <c r="F26" s="33">
        <f>Inittialize!F7*Inittialize!$F$3</f>
        <v>5.9171597633136102E-3</v>
      </c>
      <c r="G26" s="33">
        <f>Inittialize!F8*Inittialize!$F$3</f>
        <v>5.9171597633136102E-3</v>
      </c>
      <c r="H26" s="33">
        <f>Inittialize!F9*Inittialize!$F$3</f>
        <v>5.9171597633136102E-3</v>
      </c>
      <c r="I26" s="33">
        <f>Inittialize!F10*Inittialize!$F$3</f>
        <v>5.9171597633136102E-3</v>
      </c>
      <c r="J26" s="33">
        <f>Inittialize!F11*Inittialize!$F$3</f>
        <v>5.9171597633136102E-3</v>
      </c>
      <c r="K26" s="33">
        <f>Inittialize!F12*Inittialize!$F$3</f>
        <v>2.3668639053254441E-2</v>
      </c>
      <c r="L26" s="33">
        <f>Inittialize!F3*Inittialize!$F$3</f>
        <v>5.9171597633136102E-3</v>
      </c>
    </row>
    <row r="29" spans="1:32" x14ac:dyDescent="0.3">
      <c r="B29" t="s">
        <v>14</v>
      </c>
      <c r="C29">
        <v>5</v>
      </c>
      <c r="D29">
        <v>6</v>
      </c>
      <c r="E29">
        <v>7</v>
      </c>
      <c r="F29">
        <v>8</v>
      </c>
      <c r="G29">
        <v>9</v>
      </c>
      <c r="H29">
        <v>10</v>
      </c>
      <c r="I29">
        <v>11</v>
      </c>
      <c r="J29">
        <v>12</v>
      </c>
      <c r="K29">
        <v>13</v>
      </c>
      <c r="L29">
        <v>14</v>
      </c>
      <c r="M29">
        <v>15</v>
      </c>
      <c r="N29">
        <v>16</v>
      </c>
      <c r="O29">
        <v>17</v>
      </c>
      <c r="P29">
        <v>18</v>
      </c>
      <c r="Q29">
        <v>19</v>
      </c>
      <c r="R29">
        <v>20</v>
      </c>
      <c r="S29">
        <v>21</v>
      </c>
      <c r="T29">
        <v>22</v>
      </c>
      <c r="U29">
        <v>23</v>
      </c>
      <c r="V29">
        <v>24</v>
      </c>
      <c r="W29">
        <v>25</v>
      </c>
      <c r="X29">
        <v>26</v>
      </c>
      <c r="Y29">
        <v>27</v>
      </c>
      <c r="Z29">
        <v>28</v>
      </c>
      <c r="AA29">
        <v>29</v>
      </c>
      <c r="AB29">
        <v>30</v>
      </c>
      <c r="AC29">
        <v>31</v>
      </c>
      <c r="AD29">
        <v>32</v>
      </c>
      <c r="AE29">
        <v>33</v>
      </c>
      <c r="AF29">
        <v>34</v>
      </c>
    </row>
    <row r="30" spans="1:32" x14ac:dyDescent="0.3">
      <c r="A30">
        <v>4</v>
      </c>
      <c r="B30">
        <f>O3</f>
        <v>5.9171597633136102E-3</v>
      </c>
      <c r="C30">
        <f>$B30*Inittialize!A21</f>
        <v>4.5516613563950848E-4</v>
      </c>
      <c r="D30">
        <f>$B30*Inittialize!B21</f>
        <v>4.5516613563950848E-4</v>
      </c>
      <c r="E30">
        <f>$B30*Inittialize!C21</f>
        <v>4.5516613563950848E-4</v>
      </c>
      <c r="F30">
        <f>$B30*Inittialize!D21</f>
        <v>4.5516613563950848E-4</v>
      </c>
      <c r="G30">
        <f>$B30*Inittialize!E21</f>
        <v>4.5516613563950848E-4</v>
      </c>
      <c r="H30">
        <f>$B30*Inittialize!F21</f>
        <v>4.5516613563950848E-4</v>
      </c>
      <c r="I30">
        <f>$B30*Inittialize!G21</f>
        <v>4.5516613563950848E-4</v>
      </c>
      <c r="J30">
        <f>$B30*Inittialize!H21</f>
        <v>4.5516613563950848E-4</v>
      </c>
      <c r="K30">
        <f>$B30*Inittialize!I21</f>
        <v>4.5516613563950848E-4</v>
      </c>
      <c r="L30">
        <f>$B30*Inittialize!J21</f>
        <v>1.8206645425580339E-3</v>
      </c>
    </row>
    <row r="31" spans="1:32" x14ac:dyDescent="0.3">
      <c r="A31">
        <v>5</v>
      </c>
      <c r="B31">
        <f t="shared" ref="B31:B42" si="6">O4</f>
        <v>1.183431952662722E-2</v>
      </c>
      <c r="D31">
        <f>$B31*Inittialize!A21</f>
        <v>9.1033227127901696E-4</v>
      </c>
      <c r="E31">
        <f>$B31*Inittialize!B21</f>
        <v>9.1033227127901696E-4</v>
      </c>
      <c r="F31">
        <f>$B31*Inittialize!C21</f>
        <v>9.1033227127901696E-4</v>
      </c>
      <c r="G31">
        <f>$B31*Inittialize!D21</f>
        <v>9.1033227127901696E-4</v>
      </c>
      <c r="H31">
        <f>$B31*Inittialize!E21</f>
        <v>9.1033227127901696E-4</v>
      </c>
      <c r="I31">
        <f>$B31*Inittialize!F21</f>
        <v>9.1033227127901696E-4</v>
      </c>
      <c r="J31">
        <f>$B31*Inittialize!G21</f>
        <v>9.1033227127901696E-4</v>
      </c>
      <c r="K31">
        <f>$B31*Inittialize!H21</f>
        <v>9.1033227127901696E-4</v>
      </c>
      <c r="L31">
        <f>$B31*Inittialize!I21</f>
        <v>9.1033227127901696E-4</v>
      </c>
      <c r="M31">
        <f>$B31*Inittialize!J21</f>
        <v>3.6413290851160678E-3</v>
      </c>
    </row>
    <row r="32" spans="1:32" x14ac:dyDescent="0.3">
      <c r="A32">
        <v>6</v>
      </c>
      <c r="B32">
        <f t="shared" si="6"/>
        <v>1.7751479289940829E-2</v>
      </c>
      <c r="E32">
        <f>$B32*Inittialize!A21</f>
        <v>1.3654984069185253E-3</v>
      </c>
      <c r="F32">
        <f>$B32*Inittialize!B21</f>
        <v>1.3654984069185253E-3</v>
      </c>
      <c r="G32">
        <f>$B32*Inittialize!C21</f>
        <v>1.3654984069185253E-3</v>
      </c>
      <c r="H32">
        <f>$B32*Inittialize!D21</f>
        <v>1.3654984069185253E-3</v>
      </c>
      <c r="I32">
        <f>$B32*Inittialize!E21</f>
        <v>1.3654984069185253E-3</v>
      </c>
      <c r="J32">
        <f>$B32*Inittialize!F21</f>
        <v>1.3654984069185253E-3</v>
      </c>
      <c r="K32">
        <f>$B32*Inittialize!G21</f>
        <v>1.3654984069185253E-3</v>
      </c>
      <c r="L32">
        <f>$B32*Inittialize!H21</f>
        <v>1.3654984069185253E-3</v>
      </c>
      <c r="M32">
        <f>$B32*Inittialize!I21</f>
        <v>1.3654984069185253E-3</v>
      </c>
      <c r="N32">
        <f>$B32*Inittialize!J21</f>
        <v>5.4619936276741011E-3</v>
      </c>
    </row>
    <row r="33" spans="1:28" x14ac:dyDescent="0.3">
      <c r="A33">
        <v>7</v>
      </c>
      <c r="B33">
        <f t="shared" si="6"/>
        <v>2.3668639053254441E-2</v>
      </c>
      <c r="F33">
        <f>$B33*Inittialize!A21</f>
        <v>1.8206645425580339E-3</v>
      </c>
      <c r="G33">
        <f>$B33*Inittialize!B21</f>
        <v>1.8206645425580339E-3</v>
      </c>
      <c r="H33">
        <f>$B33*Inittialize!C21</f>
        <v>1.8206645425580339E-3</v>
      </c>
      <c r="I33">
        <f>$B33*Inittialize!D21</f>
        <v>1.8206645425580339E-3</v>
      </c>
      <c r="J33">
        <f>$B33*Inittialize!E21</f>
        <v>1.8206645425580339E-3</v>
      </c>
      <c r="K33">
        <f>$B33*Inittialize!F21</f>
        <v>1.8206645425580339E-3</v>
      </c>
      <c r="L33">
        <f>$B33*Inittialize!G21</f>
        <v>1.8206645425580339E-3</v>
      </c>
      <c r="M33">
        <f>$B33*Inittialize!H21</f>
        <v>1.8206645425580339E-3</v>
      </c>
      <c r="N33">
        <f>$B33*Inittialize!I21</f>
        <v>1.8206645425580339E-3</v>
      </c>
      <c r="O33">
        <f>$B33*Inittialize!J21</f>
        <v>7.2826581702321357E-3</v>
      </c>
    </row>
    <row r="34" spans="1:28" x14ac:dyDescent="0.3">
      <c r="A34">
        <v>8</v>
      </c>
      <c r="B34">
        <f t="shared" si="6"/>
        <v>2.9585798816568053E-2</v>
      </c>
      <c r="G34">
        <f>$B34*Inittialize!A21</f>
        <v>2.2758306781975428E-3</v>
      </c>
      <c r="H34">
        <f>$B34*Inittialize!B21</f>
        <v>2.2758306781975428E-3</v>
      </c>
      <c r="I34">
        <f>$B34*Inittialize!C21</f>
        <v>2.2758306781975428E-3</v>
      </c>
      <c r="J34">
        <f>$B34*Inittialize!D21</f>
        <v>2.2758306781975428E-3</v>
      </c>
      <c r="K34">
        <f>$B34*Inittialize!E21</f>
        <v>2.2758306781975428E-3</v>
      </c>
      <c r="L34">
        <f>$B34*Inittialize!F21</f>
        <v>2.2758306781975428E-3</v>
      </c>
      <c r="M34">
        <f>$B34*Inittialize!G21</f>
        <v>2.2758306781975428E-3</v>
      </c>
      <c r="N34">
        <f>$B34*Inittialize!H21</f>
        <v>2.2758306781975428E-3</v>
      </c>
      <c r="O34">
        <f>$B34*Inittialize!I21</f>
        <v>2.2758306781975428E-3</v>
      </c>
      <c r="P34">
        <f>$B34*Inittialize!J21</f>
        <v>9.1033227127901711E-3</v>
      </c>
    </row>
    <row r="35" spans="1:28" x14ac:dyDescent="0.3">
      <c r="A35">
        <v>9</v>
      </c>
      <c r="B35">
        <f t="shared" si="6"/>
        <v>3.5502958579881665E-2</v>
      </c>
      <c r="H35">
        <f>$B35*Inittialize!A21</f>
        <v>2.7309968138370514E-3</v>
      </c>
      <c r="I35">
        <f>$B35*Inittialize!B21</f>
        <v>2.7309968138370514E-3</v>
      </c>
      <c r="J35">
        <f>$B35*Inittialize!C21</f>
        <v>2.7309968138370514E-3</v>
      </c>
      <c r="K35">
        <f>$B35*Inittialize!D21</f>
        <v>2.7309968138370514E-3</v>
      </c>
      <c r="L35">
        <f>$B35*Inittialize!E21</f>
        <v>2.7309968138370514E-3</v>
      </c>
      <c r="M35">
        <f>$B35*Inittialize!F21</f>
        <v>2.7309968138370514E-3</v>
      </c>
      <c r="N35">
        <f>$B35*Inittialize!G21</f>
        <v>2.7309968138370514E-3</v>
      </c>
      <c r="O35">
        <f>$B35*Inittialize!H21</f>
        <v>2.7309968138370514E-3</v>
      </c>
      <c r="P35">
        <f>$B35*Inittialize!I21</f>
        <v>2.7309968138370514E-3</v>
      </c>
      <c r="Q35">
        <f>$B35*Inittialize!J21</f>
        <v>1.0923987255348206E-2</v>
      </c>
    </row>
    <row r="36" spans="1:28" x14ac:dyDescent="0.3">
      <c r="A36">
        <v>10</v>
      </c>
      <c r="B36">
        <f t="shared" si="6"/>
        <v>4.1420118343195277E-2</v>
      </c>
      <c r="I36">
        <f>$B36*Inittialize!A21</f>
        <v>3.1861629494765601E-3</v>
      </c>
      <c r="J36">
        <f>$B36*Inittialize!B21</f>
        <v>3.1861629494765601E-3</v>
      </c>
      <c r="K36">
        <f>$B36*Inittialize!C21</f>
        <v>3.1861629494765601E-3</v>
      </c>
      <c r="L36">
        <f>$B36*Inittialize!D21</f>
        <v>3.1861629494765601E-3</v>
      </c>
      <c r="M36">
        <f>$B36*Inittialize!E21</f>
        <v>3.1861629494765601E-3</v>
      </c>
      <c r="N36">
        <f>$B36*Inittialize!F21</f>
        <v>3.1861629494765601E-3</v>
      </c>
      <c r="O36">
        <f>$B36*Inittialize!G21</f>
        <v>3.1861629494765601E-3</v>
      </c>
      <c r="P36">
        <f>$B36*Inittialize!H21</f>
        <v>3.1861629494765601E-3</v>
      </c>
      <c r="Q36">
        <f>$B36*Inittialize!I21</f>
        <v>3.1861629494765601E-3</v>
      </c>
      <c r="R36">
        <f>$B36*Inittialize!J21</f>
        <v>1.274465179790624E-2</v>
      </c>
    </row>
    <row r="37" spans="1:28" x14ac:dyDescent="0.3">
      <c r="A37">
        <v>11</v>
      </c>
      <c r="B37">
        <f t="shared" si="6"/>
        <v>4.7337278106508889E-2</v>
      </c>
      <c r="J37">
        <f>$B37*Inittialize!A21</f>
        <v>3.6413290851160687E-3</v>
      </c>
      <c r="K37">
        <f>$B37*Inittialize!B21</f>
        <v>3.6413290851160687E-3</v>
      </c>
      <c r="L37">
        <f>$B37*Inittialize!C21</f>
        <v>3.6413290851160687E-3</v>
      </c>
      <c r="M37">
        <f>$B37*Inittialize!D21</f>
        <v>3.6413290851160687E-3</v>
      </c>
      <c r="N37">
        <f>$B37*Inittialize!E21</f>
        <v>3.6413290851160687E-3</v>
      </c>
      <c r="O37">
        <f>$B37*Inittialize!F21</f>
        <v>3.6413290851160687E-3</v>
      </c>
      <c r="P37">
        <f>$B37*Inittialize!G21</f>
        <v>3.6413290851160687E-3</v>
      </c>
      <c r="Q37">
        <f>$B37*Inittialize!H21</f>
        <v>3.6413290851160687E-3</v>
      </c>
      <c r="R37">
        <f>$B37*Inittialize!I21</f>
        <v>3.6413290851160687E-3</v>
      </c>
      <c r="S37">
        <f>$B37*Inittialize!J21</f>
        <v>1.4565316340464275E-2</v>
      </c>
    </row>
    <row r="38" spans="1:28" x14ac:dyDescent="0.3">
      <c r="A38">
        <v>12</v>
      </c>
      <c r="B38">
        <f t="shared" si="6"/>
        <v>8.8757396449704151E-2</v>
      </c>
      <c r="K38">
        <f>$B38*Inittialize!A21</f>
        <v>6.8274920345926275E-3</v>
      </c>
      <c r="L38">
        <f>$B38*Inittialize!B21</f>
        <v>6.8274920345926275E-3</v>
      </c>
      <c r="M38">
        <f>$B38*Inittialize!C21</f>
        <v>6.8274920345926275E-3</v>
      </c>
      <c r="N38">
        <f>$B38*Inittialize!D21</f>
        <v>6.8274920345926275E-3</v>
      </c>
      <c r="O38">
        <f>$B38*Inittialize!E21</f>
        <v>6.8274920345926275E-3</v>
      </c>
      <c r="P38">
        <f>$B38*Inittialize!F21</f>
        <v>6.8274920345926275E-3</v>
      </c>
      <c r="Q38">
        <f>$B38*Inittialize!G21</f>
        <v>6.8274920345926275E-3</v>
      </c>
      <c r="R38">
        <f>$B38*Inittialize!H21</f>
        <v>6.8274920345926275E-3</v>
      </c>
      <c r="S38">
        <f>$B38*Inittialize!I21</f>
        <v>6.8274920345926275E-3</v>
      </c>
      <c r="T38">
        <f>$B38*Inittialize!J21</f>
        <v>2.730996813837051E-2</v>
      </c>
    </row>
    <row r="39" spans="1:28" x14ac:dyDescent="0.3">
      <c r="A39">
        <v>13</v>
      </c>
      <c r="B39">
        <f t="shared" si="6"/>
        <v>8.2840236686390553E-2</v>
      </c>
      <c r="L39">
        <f>$B39*Inittialize!A21</f>
        <v>6.3723258989531201E-3</v>
      </c>
      <c r="M39">
        <f>$B39*Inittialize!B21</f>
        <v>6.3723258989531201E-3</v>
      </c>
      <c r="N39">
        <f>$B39*Inittialize!C21</f>
        <v>6.3723258989531201E-3</v>
      </c>
      <c r="O39">
        <f>$B39*Inittialize!D21</f>
        <v>6.3723258989531201E-3</v>
      </c>
      <c r="P39">
        <f>$B39*Inittialize!E21</f>
        <v>6.3723258989531201E-3</v>
      </c>
      <c r="Q39">
        <f>$B39*Inittialize!F21</f>
        <v>6.3723258989531201E-3</v>
      </c>
      <c r="R39">
        <f>$B39*Inittialize!G21</f>
        <v>6.3723258989531201E-3</v>
      </c>
      <c r="S39">
        <f>$B39*Inittialize!H21</f>
        <v>6.3723258989531201E-3</v>
      </c>
      <c r="T39">
        <f>$B39*Inittialize!I21</f>
        <v>6.3723258989531201E-3</v>
      </c>
      <c r="U39">
        <f>$B39*Inittialize!J21</f>
        <v>2.5489303595812481E-2</v>
      </c>
    </row>
    <row r="40" spans="1:28" x14ac:dyDescent="0.3">
      <c r="A40">
        <v>14</v>
      </c>
      <c r="B40">
        <f t="shared" si="6"/>
        <v>7.6923076923076941E-2</v>
      </c>
      <c r="M40">
        <f>$B40*Inittialize!A21</f>
        <v>5.9171597633136111E-3</v>
      </c>
      <c r="N40">
        <f>$B40*Inittialize!B21</f>
        <v>5.9171597633136111E-3</v>
      </c>
      <c r="O40">
        <f>$B40*Inittialize!C21</f>
        <v>5.9171597633136111E-3</v>
      </c>
      <c r="P40">
        <f>$B40*Inittialize!D21</f>
        <v>5.9171597633136111E-3</v>
      </c>
      <c r="Q40">
        <f>$B40*Inittialize!E21</f>
        <v>5.9171597633136111E-3</v>
      </c>
      <c r="R40">
        <f>$B40*Inittialize!F21</f>
        <v>5.9171597633136111E-3</v>
      </c>
      <c r="S40">
        <f>$B40*Inittialize!G21</f>
        <v>5.9171597633136111E-3</v>
      </c>
      <c r="T40">
        <f>$B40*Inittialize!H21</f>
        <v>5.9171597633136111E-3</v>
      </c>
      <c r="U40">
        <f>$B40*Inittialize!I21</f>
        <v>5.9171597633136111E-3</v>
      </c>
      <c r="V40">
        <f>$B40*Inittialize!J21</f>
        <v>2.3668639053254444E-2</v>
      </c>
    </row>
    <row r="41" spans="1:28" x14ac:dyDescent="0.3">
      <c r="A41">
        <v>15</v>
      </c>
      <c r="B41">
        <f t="shared" si="6"/>
        <v>7.1005917159763329E-2</v>
      </c>
      <c r="N41">
        <f>$B41*Inittialize!A21</f>
        <v>5.4619936276741029E-3</v>
      </c>
      <c r="O41">
        <f>$B41*Inittialize!B21</f>
        <v>5.4619936276741029E-3</v>
      </c>
      <c r="P41">
        <f>$B41*Inittialize!C21</f>
        <v>5.4619936276741029E-3</v>
      </c>
      <c r="Q41">
        <f>$B41*Inittialize!D21</f>
        <v>5.4619936276741029E-3</v>
      </c>
      <c r="R41">
        <f>$B41*Inittialize!E21</f>
        <v>5.4619936276741029E-3</v>
      </c>
      <c r="S41">
        <f>$B41*Inittialize!F21</f>
        <v>5.4619936276741029E-3</v>
      </c>
      <c r="T41">
        <f>$B41*Inittialize!G21</f>
        <v>5.4619936276741029E-3</v>
      </c>
      <c r="U41">
        <f>$B41*Inittialize!H21</f>
        <v>5.4619936276741029E-3</v>
      </c>
      <c r="V41">
        <f>$B41*Inittialize!I21</f>
        <v>5.4619936276741029E-3</v>
      </c>
      <c r="W41">
        <f>$B41*Inittialize!J21</f>
        <v>2.1847974510696411E-2</v>
      </c>
    </row>
    <row r="42" spans="1:28" x14ac:dyDescent="0.3">
      <c r="A42">
        <v>16</v>
      </c>
      <c r="B42">
        <f t="shared" si="6"/>
        <v>6.5088757396449717E-2</v>
      </c>
      <c r="O42">
        <f>$B42*Inittialize!A21</f>
        <v>5.0068274920345938E-3</v>
      </c>
      <c r="P42">
        <f>$B42*Inittialize!B21</f>
        <v>5.0068274920345938E-3</v>
      </c>
      <c r="Q42">
        <f>$B42*Inittialize!C21</f>
        <v>5.0068274920345938E-3</v>
      </c>
      <c r="R42">
        <f>$B42*Inittialize!D21</f>
        <v>5.0068274920345938E-3</v>
      </c>
      <c r="S42">
        <f>$B42*Inittialize!E21</f>
        <v>5.0068274920345938E-3</v>
      </c>
      <c r="T42">
        <f>$B42*Inittialize!F21</f>
        <v>5.0068274920345938E-3</v>
      </c>
      <c r="U42">
        <f>$B42*Inittialize!G21</f>
        <v>5.0068274920345938E-3</v>
      </c>
      <c r="V42">
        <f>$B42*Inittialize!H21</f>
        <v>5.0068274920345938E-3</v>
      </c>
      <c r="W42">
        <f>$B42*Inittialize!I21</f>
        <v>5.0068274920345938E-3</v>
      </c>
      <c r="X42">
        <f>$B42*Inittialize!J21</f>
        <v>2.0027309968138375E-2</v>
      </c>
    </row>
    <row r="43" spans="1:28" x14ac:dyDescent="0.3">
      <c r="B43" t="s">
        <v>2</v>
      </c>
      <c r="C43">
        <f t="shared" ref="C43:AB43" si="7">SUM(C30:C42)</f>
        <v>4.5516613563950848E-4</v>
      </c>
      <c r="D43">
        <f t="shared" si="7"/>
        <v>1.3654984069185255E-3</v>
      </c>
      <c r="E43">
        <f t="shared" si="7"/>
        <v>2.730996813837051E-3</v>
      </c>
      <c r="F43">
        <f t="shared" si="7"/>
        <v>4.5516613563950847E-3</v>
      </c>
      <c r="G43">
        <f t="shared" si="7"/>
        <v>6.8274920345926275E-3</v>
      </c>
      <c r="H43">
        <f t="shared" si="7"/>
        <v>9.5584888484296793E-3</v>
      </c>
      <c r="I43">
        <f t="shared" si="7"/>
        <v>1.274465179790624E-2</v>
      </c>
      <c r="J43">
        <f t="shared" si="7"/>
        <v>1.6385980883022309E-2</v>
      </c>
      <c r="K43">
        <f t="shared" si="7"/>
        <v>2.3213472917614938E-2</v>
      </c>
      <c r="L43">
        <f t="shared" si="7"/>
        <v>3.0951297223486579E-2</v>
      </c>
      <c r="M43">
        <f t="shared" si="7"/>
        <v>3.7778789258079211E-2</v>
      </c>
      <c r="N43">
        <f t="shared" si="7"/>
        <v>4.3695949021392823E-2</v>
      </c>
      <c r="O43">
        <f t="shared" si="7"/>
        <v>4.8702776513427415E-2</v>
      </c>
      <c r="P43">
        <f t="shared" si="7"/>
        <v>4.8247610377787908E-2</v>
      </c>
      <c r="Q43">
        <f t="shared" si="7"/>
        <v>4.7337278106508895E-2</v>
      </c>
      <c r="R43">
        <f t="shared" si="7"/>
        <v>4.5971779699590369E-2</v>
      </c>
      <c r="S43">
        <f t="shared" si="7"/>
        <v>4.4151115157032329E-2</v>
      </c>
      <c r="T43">
        <f t="shared" si="7"/>
        <v>5.0068274920345941E-2</v>
      </c>
      <c r="U43">
        <f t="shared" si="7"/>
        <v>4.187528447883479E-2</v>
      </c>
      <c r="V43">
        <f t="shared" si="7"/>
        <v>3.4137460172963138E-2</v>
      </c>
      <c r="W43">
        <f t="shared" si="7"/>
        <v>2.6854802002731007E-2</v>
      </c>
      <c r="X43">
        <f t="shared" si="7"/>
        <v>2.0027309968138375E-2</v>
      </c>
      <c r="Y43">
        <f t="shared" si="7"/>
        <v>0</v>
      </c>
      <c r="Z43">
        <f t="shared" si="7"/>
        <v>0</v>
      </c>
      <c r="AA43">
        <f t="shared" si="7"/>
        <v>0</v>
      </c>
      <c r="AB43">
        <f t="shared" si="7"/>
        <v>0</v>
      </c>
    </row>
    <row r="45" spans="1:28" x14ac:dyDescent="0.3">
      <c r="A45" t="s">
        <v>95</v>
      </c>
      <c r="C45">
        <v>13</v>
      </c>
      <c r="D45">
        <v>14</v>
      </c>
      <c r="E45">
        <v>15</v>
      </c>
      <c r="F45">
        <v>16</v>
      </c>
      <c r="G45">
        <v>17</v>
      </c>
      <c r="H45">
        <v>18</v>
      </c>
      <c r="I45">
        <v>19</v>
      </c>
      <c r="J45">
        <v>20</v>
      </c>
      <c r="K45">
        <v>21</v>
      </c>
      <c r="L45">
        <v>22</v>
      </c>
      <c r="M45">
        <v>23</v>
      </c>
      <c r="N45">
        <v>24</v>
      </c>
      <c r="O45">
        <v>25</v>
      </c>
      <c r="P45">
        <v>26</v>
      </c>
      <c r="Q45">
        <v>27</v>
      </c>
      <c r="R45">
        <v>28</v>
      </c>
      <c r="S45">
        <v>29</v>
      </c>
      <c r="T45">
        <v>30</v>
      </c>
      <c r="U45">
        <v>31</v>
      </c>
      <c r="V45">
        <v>32</v>
      </c>
    </row>
    <row r="46" spans="1:28" x14ac:dyDescent="0.3">
      <c r="A46">
        <v>12</v>
      </c>
      <c r="B46">
        <f t="shared" ref="B46:B52" si="8">R3</f>
        <v>5.9171597633136102E-3</v>
      </c>
      <c r="C46">
        <f>$B46*Inittialize!A21</f>
        <v>4.5516613563950848E-4</v>
      </c>
      <c r="D46">
        <f>$B46*Inittialize!B21</f>
        <v>4.5516613563950848E-4</v>
      </c>
      <c r="E46">
        <f>$B46*Inittialize!C21</f>
        <v>4.5516613563950848E-4</v>
      </c>
      <c r="F46">
        <f>$B46*Inittialize!D21</f>
        <v>4.5516613563950848E-4</v>
      </c>
      <c r="G46">
        <f>$B46*Inittialize!E21</f>
        <v>4.5516613563950848E-4</v>
      </c>
      <c r="H46">
        <f>$B46*Inittialize!F21</f>
        <v>4.5516613563950848E-4</v>
      </c>
      <c r="I46">
        <f>$B46*Inittialize!G21</f>
        <v>4.5516613563950848E-4</v>
      </c>
      <c r="J46">
        <f>$B46*Inittialize!H21</f>
        <v>4.5516613563950848E-4</v>
      </c>
      <c r="K46">
        <f>$B46*Inittialize!I21</f>
        <v>4.5516613563950848E-4</v>
      </c>
      <c r="L46">
        <f>$B46*Inittialize!J21</f>
        <v>1.8206645425580339E-3</v>
      </c>
    </row>
    <row r="47" spans="1:28" x14ac:dyDescent="0.3">
      <c r="A47">
        <v>13</v>
      </c>
      <c r="B47">
        <f t="shared" si="8"/>
        <v>1.183431952662722E-2</v>
      </c>
      <c r="D47">
        <f>$B47*Inittialize!A21</f>
        <v>9.1033227127901696E-4</v>
      </c>
      <c r="E47">
        <f>$B47*Inittialize!B21</f>
        <v>9.1033227127901696E-4</v>
      </c>
      <c r="F47">
        <f>$B47*Inittialize!C21</f>
        <v>9.1033227127901696E-4</v>
      </c>
      <c r="G47">
        <f>$B47*Inittialize!D21</f>
        <v>9.1033227127901696E-4</v>
      </c>
      <c r="H47">
        <f>$B47*Inittialize!E21</f>
        <v>9.1033227127901696E-4</v>
      </c>
      <c r="I47">
        <f>$B47*Inittialize!F21</f>
        <v>9.1033227127901696E-4</v>
      </c>
      <c r="J47">
        <f>$B47*Inittialize!G21</f>
        <v>9.1033227127901696E-4</v>
      </c>
      <c r="K47">
        <f>$B47*Inittialize!H21</f>
        <v>9.1033227127901696E-4</v>
      </c>
      <c r="L47">
        <f>$B47*Inittialize!I21</f>
        <v>9.1033227127901696E-4</v>
      </c>
      <c r="M47">
        <f>$B47*Inittialize!J21</f>
        <v>3.6413290851160678E-3</v>
      </c>
    </row>
    <row r="48" spans="1:28" x14ac:dyDescent="0.3">
      <c r="A48">
        <v>14</v>
      </c>
      <c r="B48">
        <f t="shared" si="8"/>
        <v>1.183431952662722E-2</v>
      </c>
      <c r="E48">
        <f>$B48*Inittialize!A21</f>
        <v>9.1033227127901696E-4</v>
      </c>
      <c r="F48">
        <f>$B48*Inittialize!B21</f>
        <v>9.1033227127901696E-4</v>
      </c>
      <c r="G48">
        <f>$B48*Inittialize!C21</f>
        <v>9.1033227127901696E-4</v>
      </c>
      <c r="H48">
        <f>$B48*Inittialize!D21</f>
        <v>9.1033227127901696E-4</v>
      </c>
      <c r="I48">
        <f>$B48*Inittialize!E21</f>
        <v>9.1033227127901696E-4</v>
      </c>
      <c r="J48">
        <f>$B48*Inittialize!F21</f>
        <v>9.1033227127901696E-4</v>
      </c>
      <c r="K48">
        <f>$B48*Inittialize!G21</f>
        <v>9.1033227127901696E-4</v>
      </c>
      <c r="L48">
        <f>$B48*Inittialize!H21</f>
        <v>9.1033227127901696E-4</v>
      </c>
      <c r="M48">
        <f>$B48*Inittialize!I21</f>
        <v>9.1033227127901696E-4</v>
      </c>
      <c r="N48">
        <f>$B48*Inittialize!J21</f>
        <v>3.6413290851160678E-3</v>
      </c>
    </row>
    <row r="49" spans="1:30" x14ac:dyDescent="0.3">
      <c r="A49">
        <v>15</v>
      </c>
      <c r="B49">
        <f t="shared" si="8"/>
        <v>1.183431952662722E-2</v>
      </c>
      <c r="F49">
        <f>$B49*Inittialize!A21</f>
        <v>9.1033227127901696E-4</v>
      </c>
      <c r="G49">
        <f>$B49*Inittialize!B21</f>
        <v>9.1033227127901696E-4</v>
      </c>
      <c r="H49">
        <f>$B49*Inittialize!C21</f>
        <v>9.1033227127901696E-4</v>
      </c>
      <c r="I49">
        <f>$B49*Inittialize!D21</f>
        <v>9.1033227127901696E-4</v>
      </c>
      <c r="J49">
        <f>$B49*Inittialize!E21</f>
        <v>9.1033227127901696E-4</v>
      </c>
      <c r="K49">
        <f>$B49*Inittialize!F21</f>
        <v>9.1033227127901696E-4</v>
      </c>
      <c r="L49">
        <f>$B49*Inittialize!G21</f>
        <v>9.1033227127901696E-4</v>
      </c>
      <c r="M49">
        <f>$B49*Inittialize!H21</f>
        <v>9.1033227127901696E-4</v>
      </c>
      <c r="N49">
        <f>$B49*Inittialize!I21</f>
        <v>9.1033227127901696E-4</v>
      </c>
      <c r="O49">
        <f>$B49*Inittialize!J21</f>
        <v>3.6413290851160678E-3</v>
      </c>
    </row>
    <row r="50" spans="1:30" x14ac:dyDescent="0.3">
      <c r="A50">
        <v>16</v>
      </c>
      <c r="B50">
        <f t="shared" si="8"/>
        <v>1.183431952662722E-2</v>
      </c>
      <c r="G50">
        <f>$B50*Inittialize!A21</f>
        <v>9.1033227127901696E-4</v>
      </c>
      <c r="H50">
        <f>$B50*Inittialize!B21</f>
        <v>9.1033227127901696E-4</v>
      </c>
      <c r="I50">
        <f>$B50*Inittialize!C21</f>
        <v>9.1033227127901696E-4</v>
      </c>
      <c r="J50">
        <f>$B50*Inittialize!D21</f>
        <v>9.1033227127901696E-4</v>
      </c>
      <c r="K50">
        <f>$B50*Inittialize!E21</f>
        <v>9.1033227127901696E-4</v>
      </c>
      <c r="L50">
        <f>$B50*Inittialize!F21</f>
        <v>9.1033227127901696E-4</v>
      </c>
      <c r="M50">
        <f>$B50*Inittialize!G21</f>
        <v>9.1033227127901696E-4</v>
      </c>
      <c r="N50">
        <f>$B50*Inittialize!H21</f>
        <v>9.1033227127901696E-4</v>
      </c>
      <c r="O50">
        <f>$B50*Inittialize!I21</f>
        <v>9.1033227127901696E-4</v>
      </c>
      <c r="P50">
        <f>$B50*Inittialize!J21</f>
        <v>3.6413290851160678E-3</v>
      </c>
    </row>
    <row r="51" spans="1:30" x14ac:dyDescent="0.3">
      <c r="A51">
        <v>17</v>
      </c>
      <c r="B51">
        <f t="shared" si="8"/>
        <v>1.183431952662722E-2</v>
      </c>
      <c r="H51">
        <f>$B51*Inittialize!A21</f>
        <v>9.1033227127901696E-4</v>
      </c>
      <c r="I51">
        <f>$B51*Inittialize!B21</f>
        <v>9.1033227127901696E-4</v>
      </c>
      <c r="J51">
        <f>$B51*Inittialize!C21</f>
        <v>9.1033227127901696E-4</v>
      </c>
      <c r="K51">
        <f>$B51*Inittialize!D21</f>
        <v>9.1033227127901696E-4</v>
      </c>
      <c r="L51">
        <f>$B51*Inittialize!E21</f>
        <v>9.1033227127901696E-4</v>
      </c>
      <c r="M51">
        <f>$B51*Inittialize!F21</f>
        <v>9.1033227127901696E-4</v>
      </c>
      <c r="N51">
        <f>$B51*Inittialize!G21</f>
        <v>9.1033227127901696E-4</v>
      </c>
      <c r="O51">
        <f>$B51*Inittialize!H21</f>
        <v>9.1033227127901696E-4</v>
      </c>
      <c r="P51">
        <f>$B51*Inittialize!I21</f>
        <v>9.1033227127901696E-4</v>
      </c>
      <c r="Q51">
        <f>$B51*Inittialize!J21</f>
        <v>3.6413290851160678E-3</v>
      </c>
    </row>
    <row r="52" spans="1:30" x14ac:dyDescent="0.3">
      <c r="A52">
        <v>18</v>
      </c>
      <c r="B52">
        <f t="shared" si="8"/>
        <v>1.183431952662722E-2</v>
      </c>
      <c r="I52">
        <f>$B52*Inittialize!A21</f>
        <v>9.1033227127901696E-4</v>
      </c>
      <c r="J52">
        <f>$B52*Inittialize!B21</f>
        <v>9.1033227127901696E-4</v>
      </c>
      <c r="K52">
        <f>$B52*Inittialize!C21</f>
        <v>9.1033227127901696E-4</v>
      </c>
      <c r="L52">
        <f>$B52*Inittialize!D21</f>
        <v>9.1033227127901696E-4</v>
      </c>
      <c r="M52">
        <f>$B52*Inittialize!E21</f>
        <v>9.1033227127901696E-4</v>
      </c>
      <c r="N52">
        <f>$B52*Inittialize!F21</f>
        <v>9.1033227127901696E-4</v>
      </c>
      <c r="O52">
        <f>$B52*Inittialize!G21</f>
        <v>9.1033227127901696E-4</v>
      </c>
      <c r="P52">
        <f>$B52*Inittialize!H21</f>
        <v>9.1033227127901696E-4</v>
      </c>
      <c r="Q52">
        <f>$B52*Inittialize!I21</f>
        <v>9.1033227127901696E-4</v>
      </c>
      <c r="R52">
        <f>$B52*Inittialize!J21</f>
        <v>3.6413290851160678E-3</v>
      </c>
    </row>
    <row r="53" spans="1:30" x14ac:dyDescent="0.3">
      <c r="B53" t="s">
        <v>2</v>
      </c>
      <c r="C53">
        <f t="shared" ref="C53:U53" si="9">SUM(C46:C52)</f>
        <v>4.5516613563950848E-4</v>
      </c>
      <c r="D53">
        <f t="shared" si="9"/>
        <v>1.3654984069185255E-3</v>
      </c>
      <c r="E53">
        <f t="shared" si="9"/>
        <v>2.2758306781975423E-3</v>
      </c>
      <c r="F53">
        <f t="shared" si="9"/>
        <v>3.1861629494765592E-3</v>
      </c>
      <c r="G53">
        <f t="shared" si="9"/>
        <v>4.0964952207555765E-3</v>
      </c>
      <c r="H53">
        <f t="shared" si="9"/>
        <v>5.0068274920345938E-3</v>
      </c>
      <c r="I53">
        <f t="shared" si="9"/>
        <v>5.9171597633136111E-3</v>
      </c>
      <c r="J53">
        <f t="shared" si="9"/>
        <v>5.9171597633136111E-3</v>
      </c>
      <c r="K53">
        <f t="shared" si="9"/>
        <v>5.9171597633136111E-3</v>
      </c>
      <c r="L53">
        <f t="shared" si="9"/>
        <v>7.2826581702321366E-3</v>
      </c>
      <c r="M53">
        <f t="shared" si="9"/>
        <v>8.192990441511153E-3</v>
      </c>
      <c r="N53">
        <f t="shared" si="9"/>
        <v>7.2826581702321366E-3</v>
      </c>
      <c r="O53">
        <f t="shared" si="9"/>
        <v>6.3723258989531193E-3</v>
      </c>
      <c r="P53">
        <f t="shared" si="9"/>
        <v>5.461993627674102E-3</v>
      </c>
      <c r="Q53">
        <f t="shared" si="9"/>
        <v>4.5516613563950847E-3</v>
      </c>
      <c r="R53">
        <f t="shared" si="9"/>
        <v>3.6413290851160678E-3</v>
      </c>
      <c r="S53">
        <f t="shared" si="9"/>
        <v>0</v>
      </c>
      <c r="T53">
        <f t="shared" si="9"/>
        <v>0</v>
      </c>
      <c r="U53">
        <f t="shared" si="9"/>
        <v>0</v>
      </c>
    </row>
    <row r="55" spans="1:30" x14ac:dyDescent="0.3">
      <c r="B55" t="s">
        <v>91</v>
      </c>
      <c r="C55">
        <v>5</v>
      </c>
      <c r="D55">
        <v>6</v>
      </c>
      <c r="E55">
        <v>7</v>
      </c>
      <c r="F55">
        <v>8</v>
      </c>
      <c r="G55">
        <v>9</v>
      </c>
      <c r="H55">
        <v>10</v>
      </c>
      <c r="I55">
        <v>11</v>
      </c>
      <c r="J55">
        <v>12</v>
      </c>
      <c r="K55">
        <v>13</v>
      </c>
      <c r="L55">
        <v>14</v>
      </c>
      <c r="M55">
        <v>15</v>
      </c>
      <c r="N55">
        <v>16</v>
      </c>
      <c r="O55">
        <v>17</v>
      </c>
      <c r="P55">
        <v>18</v>
      </c>
      <c r="Q55">
        <v>19</v>
      </c>
      <c r="R55">
        <v>20</v>
      </c>
      <c r="S55">
        <v>21</v>
      </c>
      <c r="T55" t="s">
        <v>87</v>
      </c>
      <c r="U55" t="s">
        <v>2</v>
      </c>
      <c r="V55" t="s">
        <v>96</v>
      </c>
      <c r="W55" t="s">
        <v>109</v>
      </c>
    </row>
    <row r="56" spans="1:30" x14ac:dyDescent="0.3">
      <c r="B56" t="s">
        <v>97</v>
      </c>
      <c r="C56">
        <f t="shared" ref="C56:S56" ca="1" si="10">SUMIF($C$29:$AF$29,C55,$C$43:$AB$43)+SUMIF($L$45:$V$45,C55+10,$L$53:$V$53)</f>
        <v>4.5516613563950848E-4</v>
      </c>
      <c r="D56">
        <f t="shared" ca="1" si="10"/>
        <v>1.3654984069185255E-3</v>
      </c>
      <c r="E56">
        <f t="shared" ca="1" si="10"/>
        <v>2.730996813837051E-3</v>
      </c>
      <c r="F56">
        <f t="shared" ca="1" si="10"/>
        <v>4.5516613563950847E-3</v>
      </c>
      <c r="G56">
        <f t="shared" ca="1" si="10"/>
        <v>6.8274920345926275E-3</v>
      </c>
      <c r="H56">
        <f t="shared" ca="1" si="10"/>
        <v>9.5584888484296793E-3</v>
      </c>
      <c r="I56">
        <f t="shared" ca="1" si="10"/>
        <v>1.274465179790624E-2</v>
      </c>
      <c r="J56">
        <f t="shared" ca="1" si="10"/>
        <v>2.3668639053254448E-2</v>
      </c>
      <c r="K56">
        <f t="shared" ca="1" si="10"/>
        <v>3.1406463359126092E-2</v>
      </c>
      <c r="L56">
        <f t="shared" ca="1" si="10"/>
        <v>3.8233955393718717E-2</v>
      </c>
      <c r="M56">
        <f t="shared" ca="1" si="10"/>
        <v>4.4151115157032329E-2</v>
      </c>
      <c r="N56">
        <f t="shared" ca="1" si="10"/>
        <v>4.9157942649066921E-2</v>
      </c>
      <c r="O56">
        <f t="shared" ca="1" si="10"/>
        <v>5.32544378698225E-2</v>
      </c>
      <c r="P56">
        <f t="shared" ca="1" si="10"/>
        <v>5.1888939462903974E-2</v>
      </c>
      <c r="Q56">
        <f t="shared" ca="1" si="10"/>
        <v>4.7337278106508895E-2</v>
      </c>
      <c r="R56">
        <f t="shared" ca="1" si="10"/>
        <v>4.5971779699590369E-2</v>
      </c>
      <c r="S56">
        <f t="shared" ca="1" si="10"/>
        <v>4.4151115157032329E-2</v>
      </c>
      <c r="T56">
        <f ca="1">SUMIF($C$29:$AF$29,"&gt;21",$C$43:$AB$43)</f>
        <v>0.17296313154301321</v>
      </c>
      <c r="U56">
        <f ca="1">SUM(C56:T56)</f>
        <v>0.64041875284478844</v>
      </c>
      <c r="V56">
        <f ca="1">T56+SUM(O56:S56,Q57:S57)</f>
        <v>0.43331816112881205</v>
      </c>
      <c r="W56">
        <f>T23</f>
        <v>0.32544378698224863</v>
      </c>
    </row>
    <row r="57" spans="1:30" x14ac:dyDescent="0.3">
      <c r="B57" t="s">
        <v>98</v>
      </c>
      <c r="C57">
        <f t="shared" ref="C57:S57" si="11">SUMIF($C$45:$K$45,C55,$C$53:$K$53)</f>
        <v>0</v>
      </c>
      <c r="D57">
        <f t="shared" si="11"/>
        <v>0</v>
      </c>
      <c r="E57">
        <f t="shared" si="11"/>
        <v>0</v>
      </c>
      <c r="F57">
        <f t="shared" si="11"/>
        <v>0</v>
      </c>
      <c r="G57">
        <f t="shared" si="11"/>
        <v>0</v>
      </c>
      <c r="H57">
        <f t="shared" si="11"/>
        <v>0</v>
      </c>
      <c r="I57">
        <f t="shared" si="11"/>
        <v>0</v>
      </c>
      <c r="J57">
        <f t="shared" si="11"/>
        <v>0</v>
      </c>
      <c r="K57">
        <f t="shared" si="11"/>
        <v>4.5516613563950848E-4</v>
      </c>
      <c r="L57">
        <f t="shared" si="11"/>
        <v>1.3654984069185255E-3</v>
      </c>
      <c r="M57">
        <f t="shared" si="11"/>
        <v>2.2758306781975423E-3</v>
      </c>
      <c r="N57">
        <f t="shared" si="11"/>
        <v>3.1861629494765592E-3</v>
      </c>
      <c r="O57">
        <f t="shared" si="11"/>
        <v>4.0964952207555765E-3</v>
      </c>
      <c r="P57">
        <f t="shared" si="11"/>
        <v>5.0068274920345938E-3</v>
      </c>
      <c r="Q57">
        <f t="shared" si="11"/>
        <v>5.9171597633136111E-3</v>
      </c>
      <c r="R57">
        <f t="shared" si="11"/>
        <v>5.9171597633136111E-3</v>
      </c>
      <c r="S57">
        <f t="shared" si="11"/>
        <v>5.9171597633136111E-3</v>
      </c>
      <c r="U57">
        <f>SUM(C57:S57)</f>
        <v>3.4137460172963138E-2</v>
      </c>
    </row>
    <row r="58" spans="1:30" x14ac:dyDescent="0.3">
      <c r="U58">
        <f ca="1">SUM(U56:U57)+W56</f>
        <v>1.0000000000000002</v>
      </c>
    </row>
    <row r="60" spans="1:30" x14ac:dyDescent="0.3">
      <c r="B60" t="s">
        <v>14</v>
      </c>
      <c r="C60">
        <v>6</v>
      </c>
      <c r="D60">
        <v>7</v>
      </c>
      <c r="E60">
        <v>8</v>
      </c>
      <c r="F60">
        <v>9</v>
      </c>
      <c r="G60">
        <v>10</v>
      </c>
      <c r="H60">
        <v>11</v>
      </c>
      <c r="I60">
        <v>12</v>
      </c>
      <c r="J60">
        <v>13</v>
      </c>
      <c r="K60">
        <v>14</v>
      </c>
      <c r="L60">
        <v>15</v>
      </c>
      <c r="M60">
        <v>16</v>
      </c>
      <c r="N60">
        <v>17</v>
      </c>
      <c r="O60">
        <v>18</v>
      </c>
      <c r="P60">
        <v>19</v>
      </c>
      <c r="Q60">
        <v>20</v>
      </c>
      <c r="R60">
        <v>21</v>
      </c>
      <c r="S60">
        <v>22</v>
      </c>
      <c r="T60">
        <v>23</v>
      </c>
      <c r="U60">
        <v>24</v>
      </c>
      <c r="V60">
        <v>25</v>
      </c>
      <c r="W60">
        <v>26</v>
      </c>
      <c r="X60">
        <v>27</v>
      </c>
      <c r="Y60">
        <v>28</v>
      </c>
      <c r="Z60">
        <v>29</v>
      </c>
      <c r="AA60">
        <v>30</v>
      </c>
      <c r="AB60">
        <v>31</v>
      </c>
      <c r="AC60">
        <v>32</v>
      </c>
      <c r="AD60">
        <v>33</v>
      </c>
    </row>
    <row r="61" spans="1:30" x14ac:dyDescent="0.3">
      <c r="A61">
        <v>5</v>
      </c>
      <c r="B61">
        <f ca="1">C56</f>
        <v>4.5516613563950848E-4</v>
      </c>
      <c r="C61">
        <f ca="1">$B61*Inittialize!A21</f>
        <v>3.5012779664577579E-5</v>
      </c>
      <c r="D61">
        <f ca="1">$B61*Inittialize!B21</f>
        <v>3.5012779664577579E-5</v>
      </c>
      <c r="E61">
        <f ca="1">$B61*Inittialize!C21</f>
        <v>3.5012779664577579E-5</v>
      </c>
      <c r="F61">
        <f ca="1">$B61*Inittialize!D21</f>
        <v>3.5012779664577579E-5</v>
      </c>
      <c r="G61">
        <f ca="1">$B61*Inittialize!E21</f>
        <v>3.5012779664577579E-5</v>
      </c>
      <c r="H61">
        <f ca="1">$B61*Inittialize!F21</f>
        <v>3.5012779664577579E-5</v>
      </c>
      <c r="I61">
        <f ca="1">$B61*Inittialize!G21</f>
        <v>3.5012779664577579E-5</v>
      </c>
      <c r="J61">
        <f ca="1">$B61*Inittialize!H21</f>
        <v>3.5012779664577579E-5</v>
      </c>
      <c r="K61">
        <f ca="1">$B61*Inittialize!I21</f>
        <v>3.5012779664577579E-5</v>
      </c>
      <c r="L61">
        <f ca="1">$B61*Inittialize!J21</f>
        <v>1.4005111865831031E-4</v>
      </c>
    </row>
    <row r="62" spans="1:30" x14ac:dyDescent="0.3">
      <c r="A62">
        <v>6</v>
      </c>
      <c r="B62">
        <f ca="1">D56</f>
        <v>1.3654984069185255E-3</v>
      </c>
      <c r="D62">
        <f ca="1">$B62*Inittialize!A21</f>
        <v>1.0503833899373274E-4</v>
      </c>
      <c r="E62">
        <f ca="1">$B62*Inittialize!B21</f>
        <v>1.0503833899373274E-4</v>
      </c>
      <c r="F62">
        <f ca="1">$B62*Inittialize!C21</f>
        <v>1.0503833899373274E-4</v>
      </c>
      <c r="G62">
        <f ca="1">$B62*Inittialize!D21</f>
        <v>1.0503833899373274E-4</v>
      </c>
      <c r="H62">
        <f ca="1">$B62*Inittialize!E21</f>
        <v>1.0503833899373274E-4</v>
      </c>
      <c r="I62">
        <f ca="1">$B62*Inittialize!F21</f>
        <v>1.0503833899373274E-4</v>
      </c>
      <c r="J62">
        <f ca="1">$B62*Inittialize!G21</f>
        <v>1.0503833899373274E-4</v>
      </c>
      <c r="K62">
        <f ca="1">$B62*Inittialize!H21</f>
        <v>1.0503833899373274E-4</v>
      </c>
      <c r="L62">
        <f ca="1">$B62*Inittialize!I21</f>
        <v>1.0503833899373274E-4</v>
      </c>
      <c r="M62">
        <f ca="1">$B62*Inittialize!J21</f>
        <v>4.2015335597493094E-4</v>
      </c>
    </row>
    <row r="63" spans="1:30" x14ac:dyDescent="0.3">
      <c r="A63">
        <v>7</v>
      </c>
      <c r="B63">
        <f ca="1">E56</f>
        <v>2.730996813837051E-3</v>
      </c>
      <c r="E63">
        <f ca="1">$B63*Inittialize!A21</f>
        <v>2.1007667798746547E-4</v>
      </c>
      <c r="F63">
        <f ca="1">$B63*Inittialize!B21</f>
        <v>2.1007667798746547E-4</v>
      </c>
      <c r="G63">
        <f ca="1">$B63*Inittialize!C21</f>
        <v>2.1007667798746547E-4</v>
      </c>
      <c r="H63">
        <f ca="1">$B63*Inittialize!D21</f>
        <v>2.1007667798746547E-4</v>
      </c>
      <c r="I63">
        <f ca="1">$B63*Inittialize!E21</f>
        <v>2.1007667798746547E-4</v>
      </c>
      <c r="J63">
        <f ca="1">$B63*Inittialize!F21</f>
        <v>2.1007667798746547E-4</v>
      </c>
      <c r="K63">
        <f ca="1">$B63*Inittialize!G21</f>
        <v>2.1007667798746547E-4</v>
      </c>
      <c r="L63">
        <f ca="1">$B63*Inittialize!H21</f>
        <v>2.1007667798746547E-4</v>
      </c>
      <c r="M63">
        <f ca="1">$B63*Inittialize!I21</f>
        <v>2.1007667798746547E-4</v>
      </c>
      <c r="N63">
        <f ca="1">$B63*Inittialize!J21</f>
        <v>8.4030671194986189E-4</v>
      </c>
    </row>
    <row r="64" spans="1:30" x14ac:dyDescent="0.3">
      <c r="A64">
        <v>8</v>
      </c>
      <c r="B64">
        <f ca="1">F56</f>
        <v>4.5516613563950847E-3</v>
      </c>
      <c r="F64">
        <f ca="1">$B64*Inittialize!A21</f>
        <v>3.5012779664577576E-4</v>
      </c>
      <c r="G64">
        <f ca="1">$B64*Inittialize!B21</f>
        <v>3.5012779664577576E-4</v>
      </c>
      <c r="H64">
        <f ca="1">$B64*Inittialize!C21</f>
        <v>3.5012779664577576E-4</v>
      </c>
      <c r="I64">
        <f ca="1">$B64*Inittialize!D21</f>
        <v>3.5012779664577576E-4</v>
      </c>
      <c r="J64">
        <f ca="1">$B64*Inittialize!E21</f>
        <v>3.5012779664577576E-4</v>
      </c>
      <c r="K64">
        <f ca="1">$B64*Inittialize!F21</f>
        <v>3.5012779664577576E-4</v>
      </c>
      <c r="L64">
        <f ca="1">$B64*Inittialize!G21</f>
        <v>3.5012779664577576E-4</v>
      </c>
      <c r="M64">
        <f ca="1">$B64*Inittialize!H21</f>
        <v>3.5012779664577576E-4</v>
      </c>
      <c r="N64">
        <f ca="1">$B64*Inittialize!I21</f>
        <v>3.5012779664577576E-4</v>
      </c>
      <c r="O64">
        <f ca="1">$B64*Inittialize!J21</f>
        <v>1.400511186583103E-3</v>
      </c>
    </row>
    <row r="65" spans="1:28" x14ac:dyDescent="0.3">
      <c r="A65">
        <v>9</v>
      </c>
      <c r="B65">
        <f ca="1">G56</f>
        <v>6.8274920345926275E-3</v>
      </c>
      <c r="G65">
        <f ca="1">$B65*Inittialize!A21</f>
        <v>5.2519169496866372E-4</v>
      </c>
      <c r="H65">
        <f ca="1">$B65*Inittialize!B21</f>
        <v>5.2519169496866372E-4</v>
      </c>
      <c r="I65">
        <f ca="1">$B65*Inittialize!C21</f>
        <v>5.2519169496866372E-4</v>
      </c>
      <c r="J65">
        <f ca="1">$B65*Inittialize!D21</f>
        <v>5.2519169496866372E-4</v>
      </c>
      <c r="K65">
        <f ca="1">$B65*Inittialize!E21</f>
        <v>5.2519169496866372E-4</v>
      </c>
      <c r="L65">
        <f ca="1">$B65*Inittialize!F21</f>
        <v>5.2519169496866372E-4</v>
      </c>
      <c r="M65">
        <f ca="1">$B65*Inittialize!G21</f>
        <v>5.2519169496866372E-4</v>
      </c>
      <c r="N65">
        <f ca="1">$B65*Inittialize!H21</f>
        <v>5.2519169496866372E-4</v>
      </c>
      <c r="O65">
        <f ca="1">$B65*Inittialize!I21</f>
        <v>5.2519169496866372E-4</v>
      </c>
      <c r="P65">
        <f ca="1">$B65*Inittialize!J21</f>
        <v>2.1007667798746549E-3</v>
      </c>
    </row>
    <row r="66" spans="1:28" x14ac:dyDescent="0.3">
      <c r="A66">
        <v>10</v>
      </c>
      <c r="B66">
        <f ca="1">H56</f>
        <v>9.5584888484296793E-3</v>
      </c>
      <c r="H66">
        <f ca="1">$B66*Inittialize!A21</f>
        <v>7.3526837295612927E-4</v>
      </c>
      <c r="I66">
        <f ca="1">$B66*Inittialize!B21</f>
        <v>7.3526837295612927E-4</v>
      </c>
      <c r="J66">
        <f ca="1">$B66*Inittialize!C21</f>
        <v>7.3526837295612927E-4</v>
      </c>
      <c r="K66">
        <f ca="1">$B66*Inittialize!D21</f>
        <v>7.3526837295612927E-4</v>
      </c>
      <c r="L66">
        <f ca="1">$B66*Inittialize!E21</f>
        <v>7.3526837295612927E-4</v>
      </c>
      <c r="M66">
        <f ca="1">$B66*Inittialize!F21</f>
        <v>7.3526837295612927E-4</v>
      </c>
      <c r="N66">
        <f ca="1">$B66*Inittialize!G21</f>
        <v>7.3526837295612927E-4</v>
      </c>
      <c r="O66">
        <f ca="1">$B66*Inittialize!H21</f>
        <v>7.3526837295612927E-4</v>
      </c>
      <c r="P66">
        <f ca="1">$B66*Inittialize!I21</f>
        <v>7.3526837295612927E-4</v>
      </c>
      <c r="Q66">
        <f ca="1">$B66*Inittialize!J21</f>
        <v>2.9410734918245171E-3</v>
      </c>
    </row>
    <row r="67" spans="1:28" x14ac:dyDescent="0.3">
      <c r="A67">
        <v>11</v>
      </c>
      <c r="B67">
        <f ca="1">I56</f>
        <v>1.274465179790624E-2</v>
      </c>
      <c r="I67">
        <f ca="1">$B67*Inittialize!A21</f>
        <v>9.8035783060817236E-4</v>
      </c>
      <c r="J67">
        <f ca="1">$B67*Inittialize!B21</f>
        <v>9.8035783060817236E-4</v>
      </c>
      <c r="K67">
        <f ca="1">$B67*Inittialize!C21</f>
        <v>9.8035783060817236E-4</v>
      </c>
      <c r="L67">
        <f ca="1">$B67*Inittialize!D21</f>
        <v>9.8035783060817236E-4</v>
      </c>
      <c r="M67">
        <f ca="1">$B67*Inittialize!E21</f>
        <v>9.8035783060817236E-4</v>
      </c>
      <c r="N67">
        <f ca="1">$B67*Inittialize!F21</f>
        <v>9.8035783060817236E-4</v>
      </c>
      <c r="O67">
        <f ca="1">$B67*Inittialize!G21</f>
        <v>9.8035783060817236E-4</v>
      </c>
      <c r="P67">
        <f ca="1">$B67*Inittialize!H21</f>
        <v>9.8035783060817236E-4</v>
      </c>
      <c r="Q67">
        <f ca="1">$B67*Inittialize!I21</f>
        <v>9.8035783060817236E-4</v>
      </c>
      <c r="R67">
        <f ca="1">$B67*Inittialize!J21</f>
        <v>3.9214313224326895E-3</v>
      </c>
    </row>
    <row r="68" spans="1:28" x14ac:dyDescent="0.3">
      <c r="A68">
        <v>12</v>
      </c>
      <c r="B68">
        <f ca="1">J56</f>
        <v>2.3668639053254448E-2</v>
      </c>
      <c r="J68">
        <f ca="1">$B68*Inittialize!A21</f>
        <v>1.8206645425580346E-3</v>
      </c>
      <c r="K68">
        <f ca="1">$B68*Inittialize!B21</f>
        <v>1.8206645425580346E-3</v>
      </c>
      <c r="L68">
        <f ca="1">$B68*Inittialize!C21</f>
        <v>1.8206645425580346E-3</v>
      </c>
      <c r="M68">
        <f ca="1">$B68*Inittialize!D21</f>
        <v>1.8206645425580346E-3</v>
      </c>
      <c r="N68">
        <f ca="1">$B68*Inittialize!E21</f>
        <v>1.8206645425580346E-3</v>
      </c>
      <c r="O68">
        <f ca="1">$B68*Inittialize!F21</f>
        <v>1.8206645425580346E-3</v>
      </c>
      <c r="P68">
        <f ca="1">$B68*Inittialize!G21</f>
        <v>1.8206645425580346E-3</v>
      </c>
      <c r="Q68">
        <f ca="1">$B68*Inittialize!H21</f>
        <v>1.8206645425580346E-3</v>
      </c>
      <c r="R68">
        <f ca="1">$B68*Inittialize!I21</f>
        <v>1.8206645425580346E-3</v>
      </c>
      <c r="S68">
        <f ca="1">$B68*Inittialize!J21</f>
        <v>7.2826581702321383E-3</v>
      </c>
    </row>
    <row r="69" spans="1:28" x14ac:dyDescent="0.3">
      <c r="A69">
        <v>13</v>
      </c>
      <c r="B69">
        <f ca="1">K56</f>
        <v>3.1406463359126092E-2</v>
      </c>
      <c r="K69">
        <f ca="1">$B69*Inittialize!A21</f>
        <v>2.4158817968558534E-3</v>
      </c>
      <c r="L69">
        <f ca="1">$B69*Inittialize!B21</f>
        <v>2.4158817968558534E-3</v>
      </c>
      <c r="M69">
        <f ca="1">$B69*Inittialize!C21</f>
        <v>2.4158817968558534E-3</v>
      </c>
      <c r="N69">
        <f ca="1">$B69*Inittialize!D21</f>
        <v>2.4158817968558534E-3</v>
      </c>
      <c r="O69">
        <f ca="1">$B69*Inittialize!E21</f>
        <v>2.4158817968558534E-3</v>
      </c>
      <c r="P69">
        <f ca="1">$B69*Inittialize!F21</f>
        <v>2.4158817968558534E-3</v>
      </c>
      <c r="Q69">
        <f ca="1">$B69*Inittialize!G21</f>
        <v>2.4158817968558534E-3</v>
      </c>
      <c r="R69">
        <f ca="1">$B69*Inittialize!H21</f>
        <v>2.4158817968558534E-3</v>
      </c>
      <c r="S69">
        <f ca="1">$B69*Inittialize!I21</f>
        <v>2.4158817968558534E-3</v>
      </c>
      <c r="T69">
        <f ca="1">$B69*Inittialize!J21</f>
        <v>9.6635271874234135E-3</v>
      </c>
    </row>
    <row r="70" spans="1:28" x14ac:dyDescent="0.3">
      <c r="A70">
        <v>14</v>
      </c>
      <c r="B70">
        <f ca="1">L56</f>
        <v>3.8233955393718717E-2</v>
      </c>
      <c r="L70">
        <f ca="1">$B70*Inittialize!A21</f>
        <v>2.9410734918245171E-3</v>
      </c>
      <c r="M70">
        <f ca="1">$B70*Inittialize!B21</f>
        <v>2.9410734918245171E-3</v>
      </c>
      <c r="N70">
        <f ca="1">$B70*Inittialize!C21</f>
        <v>2.9410734918245171E-3</v>
      </c>
      <c r="O70">
        <f ca="1">$B70*Inittialize!D21</f>
        <v>2.9410734918245171E-3</v>
      </c>
      <c r="P70">
        <f ca="1">$B70*Inittialize!E21</f>
        <v>2.9410734918245171E-3</v>
      </c>
      <c r="Q70">
        <f ca="1">$B70*Inittialize!F21</f>
        <v>2.9410734918245171E-3</v>
      </c>
      <c r="R70">
        <f ca="1">$B70*Inittialize!G21</f>
        <v>2.9410734918245171E-3</v>
      </c>
      <c r="S70">
        <f ca="1">$B70*Inittialize!H21</f>
        <v>2.9410734918245171E-3</v>
      </c>
      <c r="T70">
        <f ca="1">$B70*Inittialize!I21</f>
        <v>2.9410734918245171E-3</v>
      </c>
      <c r="U70">
        <f ca="1">$B70*Inittialize!J21</f>
        <v>1.1764293967298068E-2</v>
      </c>
    </row>
    <row r="71" spans="1:28" x14ac:dyDescent="0.3">
      <c r="A71">
        <v>15</v>
      </c>
      <c r="B71">
        <f ca="1">M56</f>
        <v>4.4151115157032329E-2</v>
      </c>
      <c r="M71">
        <f ca="1">$B71*Inittialize!A21</f>
        <v>3.3962396274640257E-3</v>
      </c>
      <c r="N71">
        <f ca="1">$B71*Inittialize!B21</f>
        <v>3.3962396274640257E-3</v>
      </c>
      <c r="O71">
        <f ca="1">$B71*Inittialize!C21</f>
        <v>3.3962396274640257E-3</v>
      </c>
      <c r="P71">
        <f ca="1">$B71*Inittialize!D21</f>
        <v>3.3962396274640257E-3</v>
      </c>
      <c r="Q71">
        <f ca="1">$B71*Inittialize!E21</f>
        <v>3.3962396274640257E-3</v>
      </c>
      <c r="R71">
        <f ca="1">$B71*Inittialize!F21</f>
        <v>3.3962396274640257E-3</v>
      </c>
      <c r="S71">
        <f ca="1">$B71*Inittialize!G21</f>
        <v>3.3962396274640257E-3</v>
      </c>
      <c r="T71">
        <f ca="1">$B71*Inittialize!H21</f>
        <v>3.3962396274640257E-3</v>
      </c>
      <c r="U71">
        <f ca="1">$B71*Inittialize!I21</f>
        <v>3.3962396274640257E-3</v>
      </c>
      <c r="V71">
        <f ca="1">$B71*Inittialize!J21</f>
        <v>1.3584958509856103E-2</v>
      </c>
    </row>
    <row r="72" spans="1:28" x14ac:dyDescent="0.3">
      <c r="A72">
        <v>16</v>
      </c>
      <c r="B72">
        <f ca="1">N56</f>
        <v>4.9157942649066921E-2</v>
      </c>
      <c r="N72">
        <f ca="1">$B72*Inittialize!A21</f>
        <v>3.7813802037743789E-3</v>
      </c>
      <c r="O72">
        <f ca="1">$B72*Inittialize!B21</f>
        <v>3.7813802037743789E-3</v>
      </c>
      <c r="P72">
        <f ca="1">$B72*Inittialize!C21</f>
        <v>3.7813802037743789E-3</v>
      </c>
      <c r="Q72">
        <f ca="1">$B72*Inittialize!D21</f>
        <v>3.7813802037743789E-3</v>
      </c>
      <c r="R72">
        <f ca="1">$B72*Inittialize!E21</f>
        <v>3.7813802037743789E-3</v>
      </c>
      <c r="S72">
        <f ca="1">$B72*Inittialize!F21</f>
        <v>3.7813802037743789E-3</v>
      </c>
      <c r="T72">
        <f ca="1">$B72*Inittialize!G21</f>
        <v>3.7813802037743789E-3</v>
      </c>
      <c r="U72">
        <f ca="1">$B72*Inittialize!H21</f>
        <v>3.7813802037743789E-3</v>
      </c>
      <c r="V72">
        <f ca="1">$B72*Inittialize!I21</f>
        <v>3.7813802037743789E-3</v>
      </c>
      <c r="W72">
        <f ca="1">$B72*Inittialize!J21</f>
        <v>1.5125520815097515E-2</v>
      </c>
    </row>
    <row r="73" spans="1:28" x14ac:dyDescent="0.3">
      <c r="B73" t="s">
        <v>2</v>
      </c>
      <c r="C73">
        <f t="shared" ref="C73:AB73" ca="1" si="12">SUM(C61:C72)</f>
        <v>3.5012779664577579E-5</v>
      </c>
      <c r="D73">
        <f t="shared" ca="1" si="12"/>
        <v>1.4005111865831031E-4</v>
      </c>
      <c r="E73">
        <f t="shared" ca="1" si="12"/>
        <v>3.5012779664577581E-4</v>
      </c>
      <c r="F73">
        <f t="shared" ca="1" si="12"/>
        <v>7.0025559329155163E-4</v>
      </c>
      <c r="G73">
        <f t="shared" ca="1" si="12"/>
        <v>1.2254472882602153E-3</v>
      </c>
      <c r="H73">
        <f t="shared" ca="1" si="12"/>
        <v>1.9607156612163447E-3</v>
      </c>
      <c r="I73">
        <f t="shared" ca="1" si="12"/>
        <v>2.9410734918245171E-3</v>
      </c>
      <c r="J73">
        <f t="shared" ca="1" si="12"/>
        <v>4.7617380343825521E-3</v>
      </c>
      <c r="K73">
        <f t="shared" ca="1" si="12"/>
        <v>7.1776198312384059E-3</v>
      </c>
      <c r="L73">
        <f t="shared" ca="1" si="12"/>
        <v>1.0223731662056656E-2</v>
      </c>
      <c r="M73">
        <f t="shared" ca="1" si="12"/>
        <v>1.3795035187843569E-2</v>
      </c>
      <c r="N73">
        <f t="shared" ca="1" si="12"/>
        <v>1.7786492069605413E-2</v>
      </c>
      <c r="O73">
        <f t="shared" ca="1" si="12"/>
        <v>1.7996568747592877E-2</v>
      </c>
      <c r="P73">
        <f t="shared" ca="1" si="12"/>
        <v>1.8171632645915769E-2</v>
      </c>
      <c r="Q73">
        <f t="shared" ca="1" si="12"/>
        <v>1.82766709849095E-2</v>
      </c>
      <c r="R73">
        <f t="shared" ca="1" si="12"/>
        <v>1.82766709849095E-2</v>
      </c>
      <c r="S73">
        <f t="shared" ca="1" si="12"/>
        <v>1.9817233290150914E-2</v>
      </c>
      <c r="T73">
        <f t="shared" ca="1" si="12"/>
        <v>1.9782220510486337E-2</v>
      </c>
      <c r="U73">
        <f t="shared" ca="1" si="12"/>
        <v>1.8941913798536474E-2</v>
      </c>
      <c r="V73">
        <f t="shared" ca="1" si="12"/>
        <v>1.7366338713630483E-2</v>
      </c>
      <c r="W73">
        <f t="shared" ca="1" si="12"/>
        <v>1.5125520815097515E-2</v>
      </c>
      <c r="X73">
        <f t="shared" si="12"/>
        <v>0</v>
      </c>
      <c r="Y73">
        <f t="shared" si="12"/>
        <v>0</v>
      </c>
      <c r="Z73">
        <f t="shared" si="12"/>
        <v>0</v>
      </c>
      <c r="AA73">
        <f t="shared" si="12"/>
        <v>0</v>
      </c>
      <c r="AB73">
        <f t="shared" si="12"/>
        <v>0</v>
      </c>
    </row>
    <row r="75" spans="1:28" x14ac:dyDescent="0.3">
      <c r="A75" t="s">
        <v>94</v>
      </c>
      <c r="C75">
        <v>14</v>
      </c>
      <c r="D75">
        <v>15</v>
      </c>
      <c r="E75">
        <v>16</v>
      </c>
      <c r="F75">
        <v>17</v>
      </c>
      <c r="G75">
        <v>18</v>
      </c>
      <c r="H75">
        <v>19</v>
      </c>
      <c r="I75">
        <v>20</v>
      </c>
      <c r="J75">
        <v>21</v>
      </c>
      <c r="K75">
        <v>22</v>
      </c>
      <c r="L75">
        <v>23</v>
      </c>
      <c r="M75">
        <v>24</v>
      </c>
      <c r="N75">
        <v>25</v>
      </c>
      <c r="O75">
        <v>26</v>
      </c>
      <c r="P75">
        <v>27</v>
      </c>
      <c r="Q75">
        <v>28</v>
      </c>
      <c r="R75">
        <v>29</v>
      </c>
      <c r="S75">
        <v>30</v>
      </c>
      <c r="T75">
        <v>31</v>
      </c>
      <c r="U75">
        <v>32</v>
      </c>
    </row>
    <row r="76" spans="1:28" x14ac:dyDescent="0.3">
      <c r="A76">
        <v>13</v>
      </c>
      <c r="B76">
        <f>K57</f>
        <v>4.5516613563950848E-4</v>
      </c>
      <c r="C76">
        <f>$B76*Inittialize!A21</f>
        <v>3.5012779664577579E-5</v>
      </c>
      <c r="D76">
        <f>$B76*Inittialize!B21</f>
        <v>3.5012779664577579E-5</v>
      </c>
      <c r="E76">
        <f>$B76*Inittialize!C21</f>
        <v>3.5012779664577579E-5</v>
      </c>
      <c r="F76">
        <f>$B76*Inittialize!D21</f>
        <v>3.5012779664577579E-5</v>
      </c>
      <c r="G76">
        <f>$B76*Inittialize!E21</f>
        <v>3.5012779664577579E-5</v>
      </c>
      <c r="H76">
        <f>$B76*Inittialize!F21</f>
        <v>3.5012779664577579E-5</v>
      </c>
      <c r="I76">
        <f>$B76*Inittialize!G21</f>
        <v>3.5012779664577579E-5</v>
      </c>
      <c r="J76">
        <f>$B76*Inittialize!H21</f>
        <v>3.5012779664577579E-5</v>
      </c>
      <c r="K76">
        <f>$B76*Inittialize!I21</f>
        <v>3.5012779664577579E-5</v>
      </c>
      <c r="L76">
        <f>$B76*Inittialize!J21</f>
        <v>1.4005111865831031E-4</v>
      </c>
    </row>
    <row r="77" spans="1:28" x14ac:dyDescent="0.3">
      <c r="A77">
        <v>14</v>
      </c>
      <c r="B77">
        <f>L57</f>
        <v>1.3654984069185255E-3</v>
      </c>
      <c r="D77">
        <f>$B77*Inittialize!A21</f>
        <v>1.0503833899373274E-4</v>
      </c>
      <c r="E77">
        <f>$B77*Inittialize!B21</f>
        <v>1.0503833899373274E-4</v>
      </c>
      <c r="F77">
        <f>$B77*Inittialize!C21</f>
        <v>1.0503833899373274E-4</v>
      </c>
      <c r="G77">
        <f>$B77*Inittialize!D21</f>
        <v>1.0503833899373274E-4</v>
      </c>
      <c r="H77">
        <f>$B77*Inittialize!E21</f>
        <v>1.0503833899373274E-4</v>
      </c>
      <c r="I77">
        <f>$B77*Inittialize!F21</f>
        <v>1.0503833899373274E-4</v>
      </c>
      <c r="J77">
        <f>$B77*Inittialize!G21</f>
        <v>1.0503833899373274E-4</v>
      </c>
      <c r="K77">
        <f>$B77*Inittialize!H21</f>
        <v>1.0503833899373274E-4</v>
      </c>
      <c r="L77">
        <f>$B77*Inittialize!I21</f>
        <v>1.0503833899373274E-4</v>
      </c>
      <c r="M77">
        <f>$B77*Inittialize!J21</f>
        <v>4.2015335597493094E-4</v>
      </c>
    </row>
    <row r="78" spans="1:28" x14ac:dyDescent="0.3">
      <c r="A78">
        <v>15</v>
      </c>
      <c r="B78">
        <f>M57</f>
        <v>2.2758306781975423E-3</v>
      </c>
      <c r="E78">
        <f>$B78*Inittialize!A21</f>
        <v>1.7506389832288788E-4</v>
      </c>
      <c r="F78">
        <f>$B78*Inittialize!B21</f>
        <v>1.7506389832288788E-4</v>
      </c>
      <c r="G78">
        <f>$B78*Inittialize!C21</f>
        <v>1.7506389832288788E-4</v>
      </c>
      <c r="H78">
        <f>$B78*Inittialize!D21</f>
        <v>1.7506389832288788E-4</v>
      </c>
      <c r="I78">
        <f>$B78*Inittialize!E21</f>
        <v>1.7506389832288788E-4</v>
      </c>
      <c r="J78">
        <f>$B78*Inittialize!F21</f>
        <v>1.7506389832288788E-4</v>
      </c>
      <c r="K78">
        <f>$B78*Inittialize!G21</f>
        <v>1.7506389832288788E-4</v>
      </c>
      <c r="L78">
        <f>$B78*Inittialize!H21</f>
        <v>1.7506389832288788E-4</v>
      </c>
      <c r="M78">
        <f>$B78*Inittialize!I21</f>
        <v>1.7506389832288788E-4</v>
      </c>
      <c r="N78">
        <f>$B78*Inittialize!J21</f>
        <v>7.0025559329155152E-4</v>
      </c>
    </row>
    <row r="79" spans="1:28" x14ac:dyDescent="0.3">
      <c r="A79">
        <v>16</v>
      </c>
      <c r="B79">
        <f>N57</f>
        <v>3.1861629494765592E-3</v>
      </c>
      <c r="F79">
        <f>$B79*Inittialize!A21</f>
        <v>2.4508945765204304E-4</v>
      </c>
      <c r="G79">
        <f>$B79*Inittialize!B21</f>
        <v>2.4508945765204304E-4</v>
      </c>
      <c r="H79">
        <f>$B79*Inittialize!C21</f>
        <v>2.4508945765204304E-4</v>
      </c>
      <c r="I79">
        <f>$B79*Inittialize!D21</f>
        <v>2.4508945765204304E-4</v>
      </c>
      <c r="J79">
        <f>$B79*Inittialize!E21</f>
        <v>2.4508945765204304E-4</v>
      </c>
      <c r="K79">
        <f>$B79*Inittialize!F21</f>
        <v>2.4508945765204304E-4</v>
      </c>
      <c r="L79">
        <f>$B79*Inittialize!G21</f>
        <v>2.4508945765204304E-4</v>
      </c>
      <c r="M79">
        <f>$B79*Inittialize!H21</f>
        <v>2.4508945765204304E-4</v>
      </c>
      <c r="N79">
        <f>$B79*Inittialize!I21</f>
        <v>2.4508945765204304E-4</v>
      </c>
      <c r="O79">
        <f>$B79*Inittialize!J21</f>
        <v>9.8035783060817215E-4</v>
      </c>
    </row>
    <row r="80" spans="1:28" x14ac:dyDescent="0.3">
      <c r="A80">
        <v>17</v>
      </c>
      <c r="B80">
        <f>O57</f>
        <v>4.0964952207555765E-3</v>
      </c>
      <c r="G80">
        <f>$B80*Inittialize!A21</f>
        <v>3.1511501698119822E-4</v>
      </c>
      <c r="H80">
        <f>$B80*Inittialize!B21</f>
        <v>3.1511501698119822E-4</v>
      </c>
      <c r="I80">
        <f>$B80*Inittialize!C21</f>
        <v>3.1511501698119822E-4</v>
      </c>
      <c r="J80">
        <f>$B80*Inittialize!D21</f>
        <v>3.1511501698119822E-4</v>
      </c>
      <c r="K80">
        <f>$B80*Inittialize!E21</f>
        <v>3.1511501698119822E-4</v>
      </c>
      <c r="L80">
        <f>$B80*Inittialize!F21</f>
        <v>3.1511501698119822E-4</v>
      </c>
      <c r="M80">
        <f>$B80*Inittialize!G21</f>
        <v>3.1511501698119822E-4</v>
      </c>
      <c r="N80">
        <f>$B80*Inittialize!H21</f>
        <v>3.1511501698119822E-4</v>
      </c>
      <c r="O80">
        <f>$B80*Inittialize!I21</f>
        <v>3.1511501698119822E-4</v>
      </c>
      <c r="P80">
        <f>$B80*Inittialize!J21</f>
        <v>1.2604600679247929E-3</v>
      </c>
    </row>
    <row r="81" spans="1:30" x14ac:dyDescent="0.3">
      <c r="A81">
        <v>18</v>
      </c>
      <c r="B81">
        <f>P57</f>
        <v>5.0068274920345938E-3</v>
      </c>
      <c r="H81">
        <f>$B81*Inittialize!A21</f>
        <v>3.851405763103534E-4</v>
      </c>
      <c r="I81">
        <f>$B81*Inittialize!B21</f>
        <v>3.851405763103534E-4</v>
      </c>
      <c r="J81">
        <f>$B81*Inittialize!C21</f>
        <v>3.851405763103534E-4</v>
      </c>
      <c r="K81">
        <f>$B81*Inittialize!D21</f>
        <v>3.851405763103534E-4</v>
      </c>
      <c r="L81">
        <f>$B81*Inittialize!E21</f>
        <v>3.851405763103534E-4</v>
      </c>
      <c r="M81">
        <f>$B81*Inittialize!F21</f>
        <v>3.851405763103534E-4</v>
      </c>
      <c r="N81">
        <f>$B81*Inittialize!G21</f>
        <v>3.851405763103534E-4</v>
      </c>
      <c r="O81">
        <f>$B81*Inittialize!H21</f>
        <v>3.851405763103534E-4</v>
      </c>
      <c r="P81">
        <f>$B81*Inittialize!I21</f>
        <v>3.851405763103534E-4</v>
      </c>
      <c r="Q81">
        <f>$B81*Inittialize!J21</f>
        <v>1.5405623052414136E-3</v>
      </c>
    </row>
    <row r="82" spans="1:30" x14ac:dyDescent="0.3">
      <c r="B82" t="s">
        <v>2</v>
      </c>
      <c r="C82">
        <f t="shared" ref="C82:T82" si="13">SUM(C76:C81)</f>
        <v>3.5012779664577579E-5</v>
      </c>
      <c r="D82">
        <f t="shared" si="13"/>
        <v>1.4005111865831031E-4</v>
      </c>
      <c r="E82">
        <f t="shared" si="13"/>
        <v>3.1511501698119817E-4</v>
      </c>
      <c r="F82">
        <f t="shared" si="13"/>
        <v>5.6020447463324126E-4</v>
      </c>
      <c r="G82">
        <f t="shared" si="13"/>
        <v>8.7531949161443953E-4</v>
      </c>
      <c r="H82">
        <f t="shared" si="13"/>
        <v>1.2604600679247929E-3</v>
      </c>
      <c r="I82">
        <f t="shared" si="13"/>
        <v>1.2604600679247929E-3</v>
      </c>
      <c r="J82">
        <f t="shared" si="13"/>
        <v>1.2604600679247929E-3</v>
      </c>
      <c r="K82">
        <f t="shared" si="13"/>
        <v>1.2604600679247929E-3</v>
      </c>
      <c r="L82">
        <f t="shared" si="13"/>
        <v>1.3654984069185255E-3</v>
      </c>
      <c r="M82">
        <f t="shared" si="13"/>
        <v>1.5405623052414134E-3</v>
      </c>
      <c r="N82">
        <f t="shared" si="13"/>
        <v>1.6456006442351462E-3</v>
      </c>
      <c r="O82">
        <f t="shared" si="13"/>
        <v>1.6806134238997238E-3</v>
      </c>
      <c r="P82">
        <f t="shared" si="13"/>
        <v>1.6456006442351462E-3</v>
      </c>
      <c r="Q82">
        <f t="shared" si="13"/>
        <v>1.5405623052414136E-3</v>
      </c>
      <c r="R82">
        <f t="shared" si="13"/>
        <v>0</v>
      </c>
      <c r="S82">
        <f t="shared" si="13"/>
        <v>0</v>
      </c>
      <c r="T82">
        <f t="shared" si="13"/>
        <v>0</v>
      </c>
    </row>
    <row r="84" spans="1:30" x14ac:dyDescent="0.3">
      <c r="B84" t="s">
        <v>92</v>
      </c>
      <c r="C84">
        <v>6</v>
      </c>
      <c r="D84">
        <v>7</v>
      </c>
      <c r="E84">
        <v>8</v>
      </c>
      <c r="F84">
        <v>9</v>
      </c>
      <c r="G84">
        <v>10</v>
      </c>
      <c r="H84">
        <v>11</v>
      </c>
      <c r="I84">
        <v>12</v>
      </c>
      <c r="J84">
        <v>13</v>
      </c>
      <c r="K84">
        <v>14</v>
      </c>
      <c r="L84">
        <v>15</v>
      </c>
      <c r="M84">
        <v>16</v>
      </c>
      <c r="N84">
        <v>17</v>
      </c>
      <c r="O84">
        <v>18</v>
      </c>
      <c r="P84">
        <v>19</v>
      </c>
      <c r="Q84">
        <v>20</v>
      </c>
      <c r="R84">
        <v>21</v>
      </c>
      <c r="S84" t="s">
        <v>87</v>
      </c>
      <c r="T84" t="s">
        <v>2</v>
      </c>
      <c r="U84" t="s">
        <v>96</v>
      </c>
      <c r="V84" t="s">
        <v>109</v>
      </c>
      <c r="W84" t="s">
        <v>99</v>
      </c>
    </row>
    <row r="85" spans="1:30" x14ac:dyDescent="0.3">
      <c r="B85" t="s">
        <v>97</v>
      </c>
      <c r="C85">
        <f t="shared" ref="C85:R85" ca="1" si="14">SUMIF($C$60:$AD$60,C84,$C$73:$AD$73)+SUMIF($K$75:$U$75,C84+10,$K$82:$U$82)</f>
        <v>3.5012779664577579E-5</v>
      </c>
      <c r="D85">
        <f t="shared" ca="1" si="14"/>
        <v>1.4005111865831031E-4</v>
      </c>
      <c r="E85">
        <f t="shared" ca="1" si="14"/>
        <v>3.5012779664577581E-4</v>
      </c>
      <c r="F85">
        <f t="shared" ca="1" si="14"/>
        <v>7.0025559329155163E-4</v>
      </c>
      <c r="G85">
        <f t="shared" ca="1" si="14"/>
        <v>1.2254472882602153E-3</v>
      </c>
      <c r="H85">
        <f t="shared" ca="1" si="14"/>
        <v>1.9607156612163447E-3</v>
      </c>
      <c r="I85">
        <f t="shared" ca="1" si="14"/>
        <v>4.2015335597493098E-3</v>
      </c>
      <c r="J85">
        <f t="shared" ca="1" si="14"/>
        <v>6.1272364413010776E-3</v>
      </c>
      <c r="K85">
        <f t="shared" ca="1" si="14"/>
        <v>8.7181821364798184E-3</v>
      </c>
      <c r="L85">
        <f t="shared" ca="1" si="14"/>
        <v>1.1869332306291802E-2</v>
      </c>
      <c r="M85">
        <f t="shared" ca="1" si="14"/>
        <v>1.5475648611743293E-2</v>
      </c>
      <c r="N85">
        <f t="shared" ca="1" si="14"/>
        <v>1.9432092713840558E-2</v>
      </c>
      <c r="O85">
        <f t="shared" ca="1" si="14"/>
        <v>1.9537131052834292E-2</v>
      </c>
      <c r="P85">
        <f t="shared" ca="1" si="14"/>
        <v>1.8171632645915769E-2</v>
      </c>
      <c r="Q85">
        <f t="shared" ca="1" si="14"/>
        <v>1.82766709849095E-2</v>
      </c>
      <c r="R85">
        <f t="shared" ca="1" si="14"/>
        <v>1.82766709849095E-2</v>
      </c>
      <c r="S85">
        <f ca="1">SUMIF($C$60:$AD$60,"&gt;21",$C$73:$AD$73)</f>
        <v>9.1033227127901725E-2</v>
      </c>
      <c r="T85">
        <f ca="1">SUM(C85:S85)</f>
        <v>0.23553096880361341</v>
      </c>
      <c r="U85">
        <f ca="1">S85+SUM(N85:R85,P86:R86)</f>
        <v>0.18850880571408574</v>
      </c>
      <c r="V85">
        <f>W56</f>
        <v>0.32544378698224863</v>
      </c>
      <c r="W85">
        <f ca="1">V56</f>
        <v>0.43331816112881205</v>
      </c>
    </row>
    <row r="86" spans="1:30" x14ac:dyDescent="0.3">
      <c r="B86" t="s">
        <v>98</v>
      </c>
      <c r="C86">
        <f t="shared" ref="C86:R86" si="15">SUMIF($C$75:$J$75,C84,$C$82:$J$82)</f>
        <v>0</v>
      </c>
      <c r="D86">
        <f t="shared" si="15"/>
        <v>0</v>
      </c>
      <c r="E86">
        <f t="shared" si="15"/>
        <v>0</v>
      </c>
      <c r="F86">
        <f t="shared" si="15"/>
        <v>0</v>
      </c>
      <c r="G86">
        <f t="shared" si="15"/>
        <v>0</v>
      </c>
      <c r="H86">
        <f t="shared" si="15"/>
        <v>0</v>
      </c>
      <c r="I86">
        <f t="shared" si="15"/>
        <v>0</v>
      </c>
      <c r="J86">
        <f t="shared" si="15"/>
        <v>0</v>
      </c>
      <c r="K86">
        <f t="shared" si="15"/>
        <v>3.5012779664577579E-5</v>
      </c>
      <c r="L86">
        <f t="shared" si="15"/>
        <v>1.4005111865831031E-4</v>
      </c>
      <c r="M86">
        <f t="shared" si="15"/>
        <v>3.1511501698119817E-4</v>
      </c>
      <c r="N86">
        <f t="shared" si="15"/>
        <v>5.6020447463324126E-4</v>
      </c>
      <c r="O86">
        <f t="shared" si="15"/>
        <v>8.7531949161443953E-4</v>
      </c>
      <c r="P86">
        <f t="shared" si="15"/>
        <v>1.2604600679247929E-3</v>
      </c>
      <c r="Q86">
        <f t="shared" si="15"/>
        <v>1.2604600679247929E-3</v>
      </c>
      <c r="R86">
        <f t="shared" si="15"/>
        <v>1.2604600679247929E-3</v>
      </c>
      <c r="S86">
        <f>SUMIF($C$60:$AD$60,S84,$C$73:$AD$73)+SUMIF($C$75:$J$75,S84,$C$82:$J$82)+SUMIF($K$75:$U$75,S84+10,$K$82:$U$82)</f>
        <v>0</v>
      </c>
      <c r="T86">
        <f>SUM(C86:S86)</f>
        <v>5.7070830853261463E-3</v>
      </c>
      <c r="W86" t="s">
        <v>93</v>
      </c>
    </row>
    <row r="87" spans="1:30" x14ac:dyDescent="0.3">
      <c r="S87" t="s">
        <v>2</v>
      </c>
      <c r="T87">
        <f ca="1">SUM(T85:T86)</f>
        <v>0.24123805188893954</v>
      </c>
      <c r="W87">
        <f ca="1">T87+W85+V85</f>
        <v>1.0000000000000002</v>
      </c>
    </row>
    <row r="90" spans="1:30" x14ac:dyDescent="0.3">
      <c r="B90" t="s">
        <v>14</v>
      </c>
      <c r="C90">
        <v>7</v>
      </c>
      <c r="D90">
        <v>8</v>
      </c>
      <c r="E90">
        <v>9</v>
      </c>
      <c r="F90">
        <v>10</v>
      </c>
      <c r="G90">
        <v>11</v>
      </c>
      <c r="H90">
        <v>12</v>
      </c>
      <c r="I90">
        <v>13</v>
      </c>
      <c r="J90">
        <v>14</v>
      </c>
      <c r="K90">
        <v>15</v>
      </c>
      <c r="L90">
        <v>16</v>
      </c>
      <c r="M90">
        <v>17</v>
      </c>
      <c r="N90">
        <v>18</v>
      </c>
      <c r="O90">
        <v>19</v>
      </c>
      <c r="P90">
        <v>20</v>
      </c>
      <c r="Q90">
        <v>21</v>
      </c>
      <c r="R90">
        <v>22</v>
      </c>
      <c r="S90">
        <v>23</v>
      </c>
      <c r="T90">
        <v>24</v>
      </c>
      <c r="U90">
        <v>25</v>
      </c>
      <c r="V90">
        <v>26</v>
      </c>
      <c r="W90">
        <v>27</v>
      </c>
      <c r="X90">
        <v>28</v>
      </c>
      <c r="Y90">
        <v>29</v>
      </c>
      <c r="Z90">
        <v>30</v>
      </c>
      <c r="AA90">
        <v>31</v>
      </c>
      <c r="AB90">
        <v>32</v>
      </c>
      <c r="AC90">
        <v>33</v>
      </c>
      <c r="AD90">
        <v>34</v>
      </c>
    </row>
    <row r="91" spans="1:30" x14ac:dyDescent="0.3">
      <c r="A91">
        <v>6</v>
      </c>
      <c r="B91">
        <f ca="1">C85</f>
        <v>3.5012779664577579E-5</v>
      </c>
      <c r="C91">
        <f ca="1">$B91*Inittialize!A21</f>
        <v>2.6932907434290447E-6</v>
      </c>
      <c r="D91">
        <f ca="1">$B91*Inittialize!B21</f>
        <v>2.6932907434290447E-6</v>
      </c>
      <c r="E91">
        <f ca="1">$B91*Inittialize!C21</f>
        <v>2.6932907434290447E-6</v>
      </c>
      <c r="F91">
        <f ca="1">$B91*Inittialize!D21</f>
        <v>2.6932907434290447E-6</v>
      </c>
      <c r="G91">
        <f ca="1">$B91*Inittialize!E21</f>
        <v>2.6932907434290447E-6</v>
      </c>
      <c r="H91">
        <f ca="1">$B91*Inittialize!F21</f>
        <v>2.6932907434290447E-6</v>
      </c>
      <c r="I91">
        <f ca="1">$B91*Inittialize!G21</f>
        <v>2.6932907434290447E-6</v>
      </c>
      <c r="J91">
        <f ca="1">$B91*Inittialize!H21</f>
        <v>2.6932907434290447E-6</v>
      </c>
      <c r="K91">
        <f ca="1">$B91*Inittialize!I21</f>
        <v>2.6932907434290447E-6</v>
      </c>
      <c r="L91">
        <f ca="1">$B91*Inittialize!J21</f>
        <v>1.0773162973716179E-5</v>
      </c>
    </row>
    <row r="92" spans="1:30" x14ac:dyDescent="0.3">
      <c r="A92">
        <v>7</v>
      </c>
      <c r="B92">
        <f ca="1">D85</f>
        <v>1.4005111865831031E-4</v>
      </c>
      <c r="D92">
        <f ca="1">$B92*Inittialize!A21</f>
        <v>1.0773162973716179E-5</v>
      </c>
      <c r="E92">
        <f ca="1">$B92*Inittialize!B21</f>
        <v>1.0773162973716179E-5</v>
      </c>
      <c r="F92">
        <f ca="1">$B92*Inittialize!C21</f>
        <v>1.0773162973716179E-5</v>
      </c>
      <c r="G92">
        <f ca="1">$B92*Inittialize!D21</f>
        <v>1.0773162973716179E-5</v>
      </c>
      <c r="H92">
        <f ca="1">$B92*Inittialize!E21</f>
        <v>1.0773162973716179E-5</v>
      </c>
      <c r="I92">
        <f ca="1">$B92*Inittialize!F21</f>
        <v>1.0773162973716179E-5</v>
      </c>
      <c r="J92">
        <f ca="1">$B92*Inittialize!G21</f>
        <v>1.0773162973716179E-5</v>
      </c>
      <c r="K92">
        <f ca="1">$B92*Inittialize!H21</f>
        <v>1.0773162973716179E-5</v>
      </c>
      <c r="L92">
        <f ca="1">$B92*Inittialize!I21</f>
        <v>1.0773162973716179E-5</v>
      </c>
      <c r="M92">
        <f ca="1">$B92*Inittialize!J21</f>
        <v>4.3092651894864716E-5</v>
      </c>
    </row>
    <row r="93" spans="1:30" x14ac:dyDescent="0.3">
      <c r="A93">
        <v>8</v>
      </c>
      <c r="B93">
        <f ca="1">E85</f>
        <v>3.5012779664577581E-4</v>
      </c>
      <c r="E93">
        <f ca="1">$B93*Inittialize!A21</f>
        <v>2.6932907434290448E-5</v>
      </c>
      <c r="F93">
        <f ca="1">$B93*Inittialize!B21</f>
        <v>2.6932907434290448E-5</v>
      </c>
      <c r="G93">
        <f ca="1">$B93*Inittialize!C21</f>
        <v>2.6932907434290448E-5</v>
      </c>
      <c r="H93">
        <f ca="1">$B93*Inittialize!D21</f>
        <v>2.6932907434290448E-5</v>
      </c>
      <c r="I93">
        <f ca="1">$B93*Inittialize!E21</f>
        <v>2.6932907434290448E-5</v>
      </c>
      <c r="J93">
        <f ca="1">$B93*Inittialize!F21</f>
        <v>2.6932907434290448E-5</v>
      </c>
      <c r="K93">
        <f ca="1">$B93*Inittialize!G21</f>
        <v>2.6932907434290448E-5</v>
      </c>
      <c r="L93">
        <f ca="1">$B93*Inittialize!H21</f>
        <v>2.6932907434290448E-5</v>
      </c>
      <c r="M93">
        <f ca="1">$B93*Inittialize!I21</f>
        <v>2.6932907434290448E-5</v>
      </c>
      <c r="N93">
        <f ca="1">$B93*Inittialize!J21</f>
        <v>1.0773162973716179E-4</v>
      </c>
    </row>
    <row r="94" spans="1:30" x14ac:dyDescent="0.3">
      <c r="A94">
        <v>9</v>
      </c>
      <c r="B94">
        <f ca="1">F$85</f>
        <v>7.0025559329155163E-4</v>
      </c>
      <c r="F94">
        <f ca="1">$B94*Inittialize!A21</f>
        <v>5.3865814868580896E-5</v>
      </c>
      <c r="G94">
        <f ca="1">$B94*Inittialize!B21</f>
        <v>5.3865814868580896E-5</v>
      </c>
      <c r="H94">
        <f ca="1">$B94*Inittialize!C21</f>
        <v>5.3865814868580896E-5</v>
      </c>
      <c r="I94">
        <f ca="1">$B94*Inittialize!D21</f>
        <v>5.3865814868580896E-5</v>
      </c>
      <c r="J94">
        <f ca="1">$B94*Inittialize!E21</f>
        <v>5.3865814868580896E-5</v>
      </c>
      <c r="K94">
        <f ca="1">$B94*Inittialize!F21</f>
        <v>5.3865814868580896E-5</v>
      </c>
      <c r="L94">
        <f ca="1">$B94*Inittialize!G21</f>
        <v>5.3865814868580896E-5</v>
      </c>
      <c r="M94">
        <f ca="1">$B94*Inittialize!H21</f>
        <v>5.3865814868580896E-5</v>
      </c>
      <c r="N94">
        <f ca="1">$B94*Inittialize!I21</f>
        <v>5.3865814868580896E-5</v>
      </c>
      <c r="O94">
        <f ca="1">$B94*Inittialize!J21</f>
        <v>2.1546325947432359E-4</v>
      </c>
    </row>
    <row r="95" spans="1:30" x14ac:dyDescent="0.3">
      <c r="A95">
        <v>10</v>
      </c>
      <c r="B95">
        <f ca="1">G$85</f>
        <v>1.2254472882602153E-3</v>
      </c>
      <c r="G95">
        <f ca="1">$B95*Inittialize!A21</f>
        <v>9.4265176020016575E-5</v>
      </c>
      <c r="H95">
        <f ca="1">$B95*Inittialize!B21</f>
        <v>9.4265176020016575E-5</v>
      </c>
      <c r="I95">
        <f ca="1">$B95*Inittialize!C21</f>
        <v>9.4265176020016575E-5</v>
      </c>
      <c r="J95">
        <f ca="1">$B95*Inittialize!D21</f>
        <v>9.4265176020016575E-5</v>
      </c>
      <c r="K95">
        <f ca="1">$B95*Inittialize!E21</f>
        <v>9.4265176020016575E-5</v>
      </c>
      <c r="L95">
        <f ca="1">$B95*Inittialize!F21</f>
        <v>9.4265176020016575E-5</v>
      </c>
      <c r="M95">
        <f ca="1">$B95*Inittialize!G21</f>
        <v>9.4265176020016575E-5</v>
      </c>
      <c r="N95">
        <f ca="1">$B95*Inittialize!H21</f>
        <v>9.4265176020016575E-5</v>
      </c>
      <c r="O95">
        <f ca="1">$B95*Inittialize!I21</f>
        <v>9.4265176020016575E-5</v>
      </c>
      <c r="P95">
        <f ca="1">$B95*Inittialize!J21</f>
        <v>3.770607040800663E-4</v>
      </c>
    </row>
    <row r="96" spans="1:30" x14ac:dyDescent="0.3">
      <c r="A96">
        <v>11</v>
      </c>
      <c r="B96">
        <f ca="1">H$85</f>
        <v>1.9607156612163447E-3</v>
      </c>
      <c r="H96">
        <f ca="1">$B96*Inittialize!A21</f>
        <v>1.5082428163202652E-4</v>
      </c>
      <c r="I96">
        <f ca="1">$B96*Inittialize!B21</f>
        <v>1.5082428163202652E-4</v>
      </c>
      <c r="J96">
        <f ca="1">$B96*Inittialize!C21</f>
        <v>1.5082428163202652E-4</v>
      </c>
      <c r="K96">
        <f ca="1">$B96*Inittialize!D21</f>
        <v>1.5082428163202652E-4</v>
      </c>
      <c r="L96">
        <f ca="1">$B96*Inittialize!E21</f>
        <v>1.5082428163202652E-4</v>
      </c>
      <c r="M96">
        <f ca="1">$B96*Inittialize!F21</f>
        <v>1.5082428163202652E-4</v>
      </c>
      <c r="N96">
        <f ca="1">$B96*Inittialize!G21</f>
        <v>1.5082428163202652E-4</v>
      </c>
      <c r="O96">
        <f ca="1">$B96*Inittialize!H21</f>
        <v>1.5082428163202652E-4</v>
      </c>
      <c r="P96">
        <f ca="1">$B96*Inittialize!I21</f>
        <v>1.5082428163202652E-4</v>
      </c>
      <c r="Q96">
        <f ca="1">$B96*Inittialize!J21</f>
        <v>6.0329712652810606E-4</v>
      </c>
    </row>
    <row r="97" spans="1:28" x14ac:dyDescent="0.3">
      <c r="A97">
        <v>12</v>
      </c>
      <c r="B97">
        <f ca="1">I$85</f>
        <v>4.2015335597493098E-3</v>
      </c>
      <c r="I97">
        <f ca="1">$B97*Inittialize!A21</f>
        <v>3.2319488921148538E-4</v>
      </c>
      <c r="J97">
        <f ca="1">$B97*Inittialize!B21</f>
        <v>3.2319488921148538E-4</v>
      </c>
      <c r="K97">
        <f ca="1">$B97*Inittialize!C21</f>
        <v>3.2319488921148538E-4</v>
      </c>
      <c r="L97">
        <f ca="1">$B97*Inittialize!D21</f>
        <v>3.2319488921148538E-4</v>
      </c>
      <c r="M97">
        <f ca="1">$B97*Inittialize!E21</f>
        <v>3.2319488921148538E-4</v>
      </c>
      <c r="N97">
        <f ca="1">$B97*Inittialize!F21</f>
        <v>3.2319488921148538E-4</v>
      </c>
      <c r="O97">
        <f ca="1">$B97*Inittialize!G21</f>
        <v>3.2319488921148538E-4</v>
      </c>
      <c r="P97">
        <f ca="1">$B97*Inittialize!H21</f>
        <v>3.2319488921148538E-4</v>
      </c>
      <c r="Q97">
        <f ca="1">$B97*Inittialize!I21</f>
        <v>3.2319488921148538E-4</v>
      </c>
      <c r="R97">
        <f ca="1">$B97*Inittialize!J21</f>
        <v>1.2927795568459415E-3</v>
      </c>
    </row>
    <row r="98" spans="1:28" x14ac:dyDescent="0.3">
      <c r="A98">
        <v>13</v>
      </c>
      <c r="B98">
        <f ca="1">J$85</f>
        <v>6.1272364413010776E-3</v>
      </c>
      <c r="J98">
        <f ca="1">$B98*Inittialize!A21</f>
        <v>4.713258801000829E-4</v>
      </c>
      <c r="K98">
        <f ca="1">$B98*Inittialize!B21</f>
        <v>4.713258801000829E-4</v>
      </c>
      <c r="L98">
        <f ca="1">$B98*Inittialize!C21</f>
        <v>4.713258801000829E-4</v>
      </c>
      <c r="M98">
        <f ca="1">$B98*Inittialize!D21</f>
        <v>4.713258801000829E-4</v>
      </c>
      <c r="N98">
        <f ca="1">$B98*Inittialize!E21</f>
        <v>4.713258801000829E-4</v>
      </c>
      <c r="O98">
        <f ca="1">$B98*Inittialize!F21</f>
        <v>4.713258801000829E-4</v>
      </c>
      <c r="P98">
        <f ca="1">$B98*Inittialize!G21</f>
        <v>4.713258801000829E-4</v>
      </c>
      <c r="Q98">
        <f ca="1">$B98*Inittialize!H21</f>
        <v>4.713258801000829E-4</v>
      </c>
      <c r="R98">
        <f ca="1">$B98*Inittialize!I21</f>
        <v>4.713258801000829E-4</v>
      </c>
      <c r="S98">
        <f ca="1">$B98*Inittialize!J21</f>
        <v>1.8853035204003316E-3</v>
      </c>
    </row>
    <row r="99" spans="1:28" x14ac:dyDescent="0.3">
      <c r="A99">
        <v>14</v>
      </c>
      <c r="B99">
        <f ca="1">K$85</f>
        <v>8.7181821364798184E-3</v>
      </c>
      <c r="K99">
        <f ca="1">$B99*Inittialize!A21</f>
        <v>6.7062939511383223E-4</v>
      </c>
      <c r="L99">
        <f ca="1">$B99*Inittialize!B21</f>
        <v>6.7062939511383223E-4</v>
      </c>
      <c r="M99">
        <f ca="1">$B99*Inittialize!C21</f>
        <v>6.7062939511383223E-4</v>
      </c>
      <c r="N99">
        <f ca="1">$B99*Inittialize!D21</f>
        <v>6.7062939511383223E-4</v>
      </c>
      <c r="O99">
        <f ca="1">$B99*Inittialize!E21</f>
        <v>6.7062939511383223E-4</v>
      </c>
      <c r="P99">
        <f ca="1">$B99*Inittialize!F21</f>
        <v>6.7062939511383223E-4</v>
      </c>
      <c r="Q99">
        <f ca="1">$B99*Inittialize!G21</f>
        <v>6.7062939511383223E-4</v>
      </c>
      <c r="R99">
        <f ca="1">$B99*Inittialize!H21</f>
        <v>6.7062939511383223E-4</v>
      </c>
      <c r="S99">
        <f ca="1">$B99*Inittialize!I21</f>
        <v>6.7062939511383223E-4</v>
      </c>
      <c r="T99">
        <f ca="1">$B99*Inittialize!J21</f>
        <v>2.6825175804553289E-3</v>
      </c>
    </row>
    <row r="100" spans="1:28" x14ac:dyDescent="0.3">
      <c r="A100">
        <v>15</v>
      </c>
      <c r="B100">
        <f ca="1">L$85</f>
        <v>1.1869332306291802E-2</v>
      </c>
      <c r="L100">
        <f ca="1">$B100*Inittialize!A21</f>
        <v>9.1302556202244641E-4</v>
      </c>
      <c r="M100">
        <f ca="1">$B100*Inittialize!B21</f>
        <v>9.1302556202244641E-4</v>
      </c>
      <c r="N100">
        <f ca="1">$B100*Inittialize!C21</f>
        <v>9.1302556202244641E-4</v>
      </c>
      <c r="O100">
        <f ca="1">$B100*Inittialize!D21</f>
        <v>9.1302556202244641E-4</v>
      </c>
      <c r="P100">
        <f ca="1">$B100*Inittialize!E21</f>
        <v>9.1302556202244641E-4</v>
      </c>
      <c r="Q100">
        <f ca="1">$B100*Inittialize!F21</f>
        <v>9.1302556202244641E-4</v>
      </c>
      <c r="R100">
        <f ca="1">$B100*Inittialize!G21</f>
        <v>9.1302556202244641E-4</v>
      </c>
      <c r="S100">
        <f ca="1">$B100*Inittialize!H21</f>
        <v>9.1302556202244641E-4</v>
      </c>
      <c r="T100">
        <f ca="1">$B100*Inittialize!I21</f>
        <v>9.1302556202244641E-4</v>
      </c>
      <c r="U100">
        <f ca="1">$B100*Inittialize!J21</f>
        <v>3.6521022480897856E-3</v>
      </c>
    </row>
    <row r="101" spans="1:28" x14ac:dyDescent="0.3">
      <c r="A101">
        <v>16</v>
      </c>
      <c r="B101">
        <f ca="1">M$85</f>
        <v>1.5475648611743293E-2</v>
      </c>
      <c r="M101">
        <f ca="1">$B101*Inittialize!A21</f>
        <v>1.190434508595638E-3</v>
      </c>
      <c r="N101">
        <f ca="1">$B101*Inittialize!B21</f>
        <v>1.190434508595638E-3</v>
      </c>
      <c r="O101">
        <f ca="1">$B101*Inittialize!C21</f>
        <v>1.190434508595638E-3</v>
      </c>
      <c r="P101">
        <f ca="1">$B101*Inittialize!D21</f>
        <v>1.190434508595638E-3</v>
      </c>
      <c r="Q101">
        <f ca="1">$B101*Inittialize!E21</f>
        <v>1.190434508595638E-3</v>
      </c>
      <c r="R101">
        <f ca="1">$B101*Inittialize!F21</f>
        <v>1.190434508595638E-3</v>
      </c>
      <c r="S101">
        <f ca="1">$B101*Inittialize!G21</f>
        <v>1.190434508595638E-3</v>
      </c>
      <c r="T101">
        <f ca="1">$B101*Inittialize!H21</f>
        <v>1.190434508595638E-3</v>
      </c>
      <c r="U101">
        <f ca="1">$B101*Inittialize!I21</f>
        <v>1.190434508595638E-3</v>
      </c>
      <c r="V101">
        <f ca="1">$B101*Inittialize!J21</f>
        <v>4.7617380343825521E-3</v>
      </c>
    </row>
    <row r="102" spans="1:28" x14ac:dyDescent="0.3">
      <c r="B102" t="s">
        <v>2</v>
      </c>
      <c r="C102">
        <f t="shared" ref="C102:AB102" ca="1" si="16">SUM(C91:C101)</f>
        <v>2.6932907434290447E-6</v>
      </c>
      <c r="D102">
        <f t="shared" ca="1" si="16"/>
        <v>1.3466453717145224E-5</v>
      </c>
      <c r="E102">
        <f t="shared" ca="1" si="16"/>
        <v>4.0399361151435672E-5</v>
      </c>
      <c r="F102">
        <f t="shared" ca="1" si="16"/>
        <v>9.4265176020016575E-5</v>
      </c>
      <c r="G102">
        <f t="shared" ca="1" si="16"/>
        <v>1.8853035204003315E-4</v>
      </c>
      <c r="H102">
        <f t="shared" ca="1" si="16"/>
        <v>3.3935463367205964E-4</v>
      </c>
      <c r="I102">
        <f t="shared" ca="1" si="16"/>
        <v>6.6254952288354496E-4</v>
      </c>
      <c r="J102">
        <f t="shared" ca="1" si="16"/>
        <v>1.1338754029836279E-3</v>
      </c>
      <c r="K102">
        <f t="shared" ca="1" si="16"/>
        <v>1.8045047980974603E-3</v>
      </c>
      <c r="L102">
        <f t="shared" ca="1" si="16"/>
        <v>2.7256102323501936E-3</v>
      </c>
      <c r="M102">
        <f t="shared" ca="1" si="16"/>
        <v>3.9375910668932642E-3</v>
      </c>
      <c r="N102">
        <f t="shared" ca="1" si="16"/>
        <v>3.9752971373012702E-3</v>
      </c>
      <c r="O102">
        <f t="shared" ca="1" si="16"/>
        <v>4.0291629521698518E-3</v>
      </c>
      <c r="P102">
        <f t="shared" ca="1" si="16"/>
        <v>4.0964952207555774E-3</v>
      </c>
      <c r="Q102">
        <f t="shared" ca="1" si="16"/>
        <v>4.1719073615715911E-3</v>
      </c>
      <c r="R102">
        <f t="shared" ca="1" si="16"/>
        <v>4.5381949026779417E-3</v>
      </c>
      <c r="S102">
        <f t="shared" ca="1" si="16"/>
        <v>4.6593929861322488E-3</v>
      </c>
      <c r="T102">
        <f t="shared" ca="1" si="16"/>
        <v>4.7859776510734134E-3</v>
      </c>
      <c r="U102">
        <f t="shared" ca="1" si="16"/>
        <v>4.8425367566854241E-3</v>
      </c>
      <c r="V102">
        <f t="shared" ca="1" si="16"/>
        <v>4.7617380343825521E-3</v>
      </c>
      <c r="W102">
        <f t="shared" si="16"/>
        <v>0</v>
      </c>
      <c r="X102">
        <f t="shared" si="16"/>
        <v>0</v>
      </c>
      <c r="Y102">
        <f t="shared" si="16"/>
        <v>0</v>
      </c>
      <c r="Z102">
        <f t="shared" si="16"/>
        <v>0</v>
      </c>
      <c r="AA102">
        <f t="shared" si="16"/>
        <v>0</v>
      </c>
      <c r="AB102">
        <f t="shared" si="16"/>
        <v>0</v>
      </c>
    </row>
    <row r="104" spans="1:28" x14ac:dyDescent="0.3">
      <c r="A104" t="s">
        <v>94</v>
      </c>
      <c r="C104">
        <v>15</v>
      </c>
      <c r="D104">
        <v>16</v>
      </c>
      <c r="E104">
        <v>17</v>
      </c>
      <c r="F104">
        <v>18</v>
      </c>
      <c r="G104">
        <v>19</v>
      </c>
      <c r="H104">
        <v>20</v>
      </c>
      <c r="I104">
        <v>21</v>
      </c>
      <c r="J104">
        <v>22</v>
      </c>
      <c r="K104">
        <v>23</v>
      </c>
      <c r="L104">
        <v>24</v>
      </c>
      <c r="M104">
        <v>25</v>
      </c>
      <c r="N104">
        <v>26</v>
      </c>
      <c r="O104">
        <v>27</v>
      </c>
      <c r="P104">
        <v>28</v>
      </c>
      <c r="Q104">
        <v>29</v>
      </c>
      <c r="R104">
        <v>30</v>
      </c>
      <c r="S104">
        <v>31</v>
      </c>
      <c r="T104">
        <v>32</v>
      </c>
      <c r="U104">
        <v>33</v>
      </c>
    </row>
    <row r="105" spans="1:28" x14ac:dyDescent="0.3">
      <c r="A105">
        <v>14</v>
      </c>
      <c r="B105">
        <f>K$86</f>
        <v>3.5012779664577579E-5</v>
      </c>
      <c r="C105">
        <f>$B105*Inittialize!A21</f>
        <v>2.6932907434290447E-6</v>
      </c>
      <c r="D105">
        <f>$B105*Inittialize!B21</f>
        <v>2.6932907434290447E-6</v>
      </c>
      <c r="E105">
        <f>$B105*Inittialize!C21</f>
        <v>2.6932907434290447E-6</v>
      </c>
      <c r="F105">
        <f>$B105*Inittialize!D21</f>
        <v>2.6932907434290447E-6</v>
      </c>
      <c r="G105">
        <f>$B105*Inittialize!E21</f>
        <v>2.6932907434290447E-6</v>
      </c>
      <c r="H105">
        <f>$B105*Inittialize!F21</f>
        <v>2.6932907434290447E-6</v>
      </c>
      <c r="I105">
        <f>$B105*Inittialize!G21</f>
        <v>2.6932907434290447E-6</v>
      </c>
      <c r="J105">
        <f>$B105*Inittialize!H21</f>
        <v>2.6932907434290447E-6</v>
      </c>
      <c r="K105">
        <f>$B105*Inittialize!I21</f>
        <v>2.6932907434290447E-6</v>
      </c>
      <c r="L105">
        <f>$B105*Inittialize!J21</f>
        <v>1.0773162973716179E-5</v>
      </c>
    </row>
    <row r="106" spans="1:28" x14ac:dyDescent="0.3">
      <c r="A106">
        <v>15</v>
      </c>
      <c r="B106">
        <f>L$86</f>
        <v>1.4005111865831031E-4</v>
      </c>
      <c r="D106">
        <f>$B106*Inittialize!A21</f>
        <v>1.0773162973716179E-5</v>
      </c>
      <c r="E106">
        <f>$B106*Inittialize!B21</f>
        <v>1.0773162973716179E-5</v>
      </c>
      <c r="F106">
        <f>$B106*Inittialize!C21</f>
        <v>1.0773162973716179E-5</v>
      </c>
      <c r="G106">
        <f>$B106*Inittialize!D21</f>
        <v>1.0773162973716179E-5</v>
      </c>
      <c r="H106">
        <f>$B106*Inittialize!E21</f>
        <v>1.0773162973716179E-5</v>
      </c>
      <c r="I106">
        <f>$B106*Inittialize!F21</f>
        <v>1.0773162973716179E-5</v>
      </c>
      <c r="J106">
        <f>$B106*Inittialize!G21</f>
        <v>1.0773162973716179E-5</v>
      </c>
      <c r="K106">
        <f>$B106*Inittialize!H21</f>
        <v>1.0773162973716179E-5</v>
      </c>
      <c r="L106">
        <f>$B106*Inittialize!I21</f>
        <v>1.0773162973716179E-5</v>
      </c>
      <c r="M106">
        <f>$B106*Inittialize!J21</f>
        <v>4.3092651894864716E-5</v>
      </c>
    </row>
    <row r="107" spans="1:28" x14ac:dyDescent="0.3">
      <c r="A107">
        <v>16</v>
      </c>
      <c r="B107">
        <f>M$86</f>
        <v>3.1511501698119817E-4</v>
      </c>
      <c r="E107">
        <f>$B107*Inittialize!A21</f>
        <v>2.4239616690861398E-5</v>
      </c>
      <c r="F107">
        <f>$B107*Inittialize!B21</f>
        <v>2.4239616690861398E-5</v>
      </c>
      <c r="G107">
        <f>$B107*Inittialize!C21</f>
        <v>2.4239616690861398E-5</v>
      </c>
      <c r="H107">
        <f>$B107*Inittialize!D21</f>
        <v>2.4239616690861398E-5</v>
      </c>
      <c r="I107">
        <f>$B107*Inittialize!E21</f>
        <v>2.4239616690861398E-5</v>
      </c>
      <c r="J107">
        <f>$B107*Inittialize!F21</f>
        <v>2.4239616690861398E-5</v>
      </c>
      <c r="K107">
        <f>$B107*Inittialize!G21</f>
        <v>2.4239616690861398E-5</v>
      </c>
      <c r="L107">
        <f>$B107*Inittialize!H21</f>
        <v>2.4239616690861398E-5</v>
      </c>
      <c r="M107">
        <f>$B107*Inittialize!I21</f>
        <v>2.4239616690861398E-5</v>
      </c>
      <c r="N107">
        <f>$B107*Inittialize!J21</f>
        <v>9.6958466763445592E-5</v>
      </c>
    </row>
    <row r="108" spans="1:28" x14ac:dyDescent="0.3">
      <c r="A108">
        <v>17</v>
      </c>
      <c r="B108">
        <f>N$86</f>
        <v>5.6020447463324126E-4</v>
      </c>
      <c r="F108">
        <f>$B108*Inittialize!A21</f>
        <v>4.3092651894864716E-5</v>
      </c>
      <c r="G108">
        <f>$B108*Inittialize!B21</f>
        <v>4.3092651894864716E-5</v>
      </c>
      <c r="H108">
        <f>$B108*Inittialize!C21</f>
        <v>4.3092651894864716E-5</v>
      </c>
      <c r="I108">
        <f>$B108*Inittialize!D21</f>
        <v>4.3092651894864716E-5</v>
      </c>
      <c r="J108">
        <f>$B108*Inittialize!E21</f>
        <v>4.3092651894864716E-5</v>
      </c>
      <c r="K108">
        <f>$B108*Inittialize!F21</f>
        <v>4.3092651894864716E-5</v>
      </c>
      <c r="L108">
        <f>$B108*Inittialize!G21</f>
        <v>4.3092651894864716E-5</v>
      </c>
      <c r="M108">
        <f>$B108*Inittialize!H21</f>
        <v>4.3092651894864716E-5</v>
      </c>
      <c r="N108">
        <f>$B108*Inittialize!I21</f>
        <v>4.3092651894864716E-5</v>
      </c>
      <c r="O108">
        <f>$B108*Inittialize!J21</f>
        <v>1.7237060757945886E-4</v>
      </c>
    </row>
    <row r="109" spans="1:28" x14ac:dyDescent="0.3">
      <c r="A109">
        <v>18</v>
      </c>
      <c r="B109">
        <f>O$86</f>
        <v>8.7531949161443953E-4</v>
      </c>
      <c r="G109">
        <f>$B109*Inittialize!A21</f>
        <v>6.7332268585726127E-5</v>
      </c>
      <c r="H109">
        <f>$B109*Inittialize!B21</f>
        <v>6.7332268585726127E-5</v>
      </c>
      <c r="I109">
        <f>$B109*Inittialize!C21</f>
        <v>6.7332268585726127E-5</v>
      </c>
      <c r="J109">
        <f>$B109*Inittialize!D21</f>
        <v>6.7332268585726127E-5</v>
      </c>
      <c r="K109">
        <f>$B109*Inittialize!E21</f>
        <v>6.7332268585726127E-5</v>
      </c>
      <c r="L109">
        <f>$B109*Inittialize!F21</f>
        <v>6.7332268585726127E-5</v>
      </c>
      <c r="M109">
        <f>$B109*Inittialize!G21</f>
        <v>6.7332268585726127E-5</v>
      </c>
      <c r="N109">
        <f>$B109*Inittialize!H21</f>
        <v>6.7332268585726127E-5</v>
      </c>
      <c r="O109">
        <f>$B109*Inittialize!I21</f>
        <v>6.7332268585726127E-5</v>
      </c>
      <c r="P109">
        <f>$B109*Inittialize!J21</f>
        <v>2.6932907434290451E-4</v>
      </c>
    </row>
    <row r="110" spans="1:28" x14ac:dyDescent="0.3">
      <c r="B110" t="s">
        <v>2</v>
      </c>
      <c r="C110">
        <f t="shared" ref="C110:T110" si="17">SUM(C105:C109)</f>
        <v>2.6932907434290447E-6</v>
      </c>
      <c r="D110">
        <f t="shared" si="17"/>
        <v>1.3466453717145224E-5</v>
      </c>
      <c r="E110">
        <f t="shared" si="17"/>
        <v>3.7706070408006622E-5</v>
      </c>
      <c r="F110">
        <f t="shared" si="17"/>
        <v>8.0798722302871331E-5</v>
      </c>
      <c r="G110">
        <f t="shared" si="17"/>
        <v>1.4813099088859747E-4</v>
      </c>
      <c r="H110">
        <f t="shared" si="17"/>
        <v>1.4813099088859747E-4</v>
      </c>
      <c r="I110">
        <f t="shared" si="17"/>
        <v>1.4813099088859747E-4</v>
      </c>
      <c r="J110">
        <f t="shared" si="17"/>
        <v>1.4813099088859747E-4</v>
      </c>
      <c r="K110">
        <f t="shared" si="17"/>
        <v>1.4813099088859747E-4</v>
      </c>
      <c r="L110">
        <f t="shared" si="17"/>
        <v>1.5621086311888458E-4</v>
      </c>
      <c r="M110">
        <f t="shared" si="17"/>
        <v>1.7775718906631698E-4</v>
      </c>
      <c r="N110">
        <f t="shared" si="17"/>
        <v>2.0738338724403643E-4</v>
      </c>
      <c r="O110">
        <f t="shared" si="17"/>
        <v>2.39702876165185E-4</v>
      </c>
      <c r="P110">
        <f t="shared" si="17"/>
        <v>2.6932907434290451E-4</v>
      </c>
      <c r="Q110">
        <f t="shared" si="17"/>
        <v>0</v>
      </c>
      <c r="R110">
        <f t="shared" si="17"/>
        <v>0</v>
      </c>
      <c r="S110">
        <f t="shared" si="17"/>
        <v>0</v>
      </c>
      <c r="T110">
        <f t="shared" si="17"/>
        <v>0</v>
      </c>
    </row>
    <row r="112" spans="1:28" x14ac:dyDescent="0.3">
      <c r="B112" t="s">
        <v>101</v>
      </c>
      <c r="C112">
        <v>7</v>
      </c>
      <c r="D112">
        <v>8</v>
      </c>
      <c r="E112">
        <v>9</v>
      </c>
      <c r="F112">
        <v>10</v>
      </c>
      <c r="G112">
        <v>11</v>
      </c>
      <c r="H112">
        <v>12</v>
      </c>
      <c r="I112">
        <v>13</v>
      </c>
      <c r="J112">
        <v>14</v>
      </c>
      <c r="K112">
        <v>15</v>
      </c>
      <c r="L112">
        <v>16</v>
      </c>
      <c r="M112">
        <v>17</v>
      </c>
      <c r="N112">
        <v>18</v>
      </c>
      <c r="O112">
        <v>19</v>
      </c>
      <c r="P112">
        <v>20</v>
      </c>
      <c r="Q112">
        <v>21</v>
      </c>
      <c r="R112" t="s">
        <v>87</v>
      </c>
      <c r="S112" t="s">
        <v>2</v>
      </c>
      <c r="T112" t="s">
        <v>96</v>
      </c>
      <c r="U112" t="s">
        <v>109</v>
      </c>
      <c r="V112" t="s">
        <v>99</v>
      </c>
      <c r="W112" t="s">
        <v>100</v>
      </c>
    </row>
    <row r="113" spans="2:24" x14ac:dyDescent="0.3">
      <c r="B113" t="s">
        <v>97</v>
      </c>
      <c r="C113">
        <f t="shared" ref="C113:Q113" ca="1" si="18">SUMIF($C$90:$AD$90,C112,$C$102:$AD$102)+SUMIF($J$104:$U$104,C112+10,$J$110:$U$110)</f>
        <v>2.6932907434290447E-6</v>
      </c>
      <c r="D113">
        <f t="shared" ca="1" si="18"/>
        <v>1.3466453717145224E-5</v>
      </c>
      <c r="E113">
        <f t="shared" ca="1" si="18"/>
        <v>4.0399361151435672E-5</v>
      </c>
      <c r="F113">
        <f t="shared" ca="1" si="18"/>
        <v>9.4265176020016575E-5</v>
      </c>
      <c r="G113">
        <f t="shared" ca="1" si="18"/>
        <v>1.8853035204003315E-4</v>
      </c>
      <c r="H113">
        <f t="shared" ca="1" si="18"/>
        <v>4.8748562456065711E-4</v>
      </c>
      <c r="I113">
        <f t="shared" ca="1" si="18"/>
        <v>8.1068051377214249E-4</v>
      </c>
      <c r="J113">
        <f t="shared" ca="1" si="18"/>
        <v>1.2900862661025126E-3</v>
      </c>
      <c r="K113">
        <f t="shared" ca="1" si="18"/>
        <v>1.9822619871637773E-3</v>
      </c>
      <c r="L113">
        <f t="shared" ca="1" si="18"/>
        <v>2.9329936195942301E-3</v>
      </c>
      <c r="M113">
        <f t="shared" ca="1" si="18"/>
        <v>4.1772939430584494E-3</v>
      </c>
      <c r="N113">
        <f t="shared" ca="1" si="18"/>
        <v>4.2446262116441749E-3</v>
      </c>
      <c r="O113">
        <f t="shared" ca="1" si="18"/>
        <v>4.0291629521698518E-3</v>
      </c>
      <c r="P113">
        <f t="shared" ca="1" si="18"/>
        <v>4.0964952207555774E-3</v>
      </c>
      <c r="Q113">
        <f t="shared" ca="1" si="18"/>
        <v>4.1719073615715911E-3</v>
      </c>
      <c r="R113">
        <f ca="1">SUMIF($C$90:$AD$90,"&gt;21",$C$102:$AD$102)</f>
        <v>2.3587840330951577E-2</v>
      </c>
      <c r="S113">
        <f ca="1">SUM(C113:R113)</f>
        <v>5.2150188665016597E-2</v>
      </c>
      <c r="T113">
        <f ca="1">R113</f>
        <v>2.3587840330951577E-2</v>
      </c>
      <c r="U113">
        <f>V85</f>
        <v>0.32544378698224863</v>
      </c>
      <c r="V113">
        <f ca="1">W85</f>
        <v>0.43331816112881205</v>
      </c>
      <c r="W113">
        <f ca="1">U85</f>
        <v>0.18850880571408574</v>
      </c>
    </row>
    <row r="114" spans="2:24" x14ac:dyDescent="0.3">
      <c r="B114" t="s">
        <v>98</v>
      </c>
      <c r="C114">
        <f t="shared" ref="C114:Q114" si="19">SUMIF($C$104:$I$104,C112,$C$110:$I$110)</f>
        <v>0</v>
      </c>
      <c r="D114">
        <f t="shared" si="19"/>
        <v>0</v>
      </c>
      <c r="E114">
        <f t="shared" si="19"/>
        <v>0</v>
      </c>
      <c r="F114">
        <f t="shared" si="19"/>
        <v>0</v>
      </c>
      <c r="G114">
        <f t="shared" si="19"/>
        <v>0</v>
      </c>
      <c r="H114">
        <f t="shared" si="19"/>
        <v>0</v>
      </c>
      <c r="I114">
        <f t="shared" si="19"/>
        <v>0</v>
      </c>
      <c r="J114">
        <f t="shared" si="19"/>
        <v>0</v>
      </c>
      <c r="K114">
        <f t="shared" si="19"/>
        <v>2.6932907434290447E-6</v>
      </c>
      <c r="L114">
        <f t="shared" si="19"/>
        <v>1.3466453717145224E-5</v>
      </c>
      <c r="M114">
        <f t="shared" si="19"/>
        <v>3.7706070408006622E-5</v>
      </c>
      <c r="N114">
        <f t="shared" si="19"/>
        <v>8.0798722302871331E-5</v>
      </c>
      <c r="O114">
        <f t="shared" si="19"/>
        <v>1.4813099088859747E-4</v>
      </c>
      <c r="P114">
        <f t="shared" si="19"/>
        <v>1.4813099088859747E-4</v>
      </c>
      <c r="Q114">
        <f t="shared" si="19"/>
        <v>1.4813099088859747E-4</v>
      </c>
      <c r="R114">
        <f>SUMIF($C$60:$AD$60,R112,$C$73:$AD$73)+SUMIF($C$75:$J$75,R112,$C$82:$J$82)+SUMIF($K$75:$U$75,R112+10,$K$82:$U$82)</f>
        <v>0</v>
      </c>
      <c r="S114">
        <f>SUM(C114:R114)</f>
        <v>5.790575098372447E-4</v>
      </c>
      <c r="X114" t="s">
        <v>93</v>
      </c>
    </row>
    <row r="115" spans="2:24" x14ac:dyDescent="0.3">
      <c r="R115" t="s">
        <v>2</v>
      </c>
      <c r="S115">
        <f ca="1">SUM(S113:S114)</f>
        <v>5.272924617485384E-2</v>
      </c>
      <c r="X115">
        <f ca="1">S115+W113+V113+U113</f>
        <v>1.0000000000000002</v>
      </c>
    </row>
    <row r="116" spans="2:24" ht="16.2" thickBot="1" x14ac:dyDescent="0.35"/>
    <row r="117" spans="2:24" ht="16.2" thickBot="1" x14ac:dyDescent="0.35">
      <c r="D117" s="103"/>
      <c r="E117" s="21" t="s">
        <v>107</v>
      </c>
      <c r="F117" s="19" t="s">
        <v>106</v>
      </c>
      <c r="G117" s="19" t="s">
        <v>108</v>
      </c>
      <c r="H117" s="20" t="s">
        <v>93</v>
      </c>
    </row>
    <row r="118" spans="2:24" x14ac:dyDescent="0.3">
      <c r="D118" s="96" t="s">
        <v>102</v>
      </c>
      <c r="E118" s="22">
        <f>U113</f>
        <v>0.32544378698224863</v>
      </c>
      <c r="F118" s="2">
        <v>0</v>
      </c>
      <c r="G118" s="2">
        <f>1-E118-F118</f>
        <v>0.67455621301775137</v>
      </c>
      <c r="H118" s="8">
        <f>SUM(E118:G118)</f>
        <v>1</v>
      </c>
    </row>
    <row r="119" spans="2:24" x14ac:dyDescent="0.3">
      <c r="D119" s="97" t="s">
        <v>103</v>
      </c>
      <c r="E119" s="128">
        <f ca="1">V56-T56</f>
        <v>0.26035502958579881</v>
      </c>
      <c r="F119" s="1">
        <f ca="1">T56</f>
        <v>0.17296313154301321</v>
      </c>
      <c r="G119" s="1">
        <f ca="1">G118-F119-E119</f>
        <v>0.24123805188893932</v>
      </c>
      <c r="H119" s="9">
        <f ca="1">SUM(E119:G119)</f>
        <v>0.67455621301775137</v>
      </c>
    </row>
    <row r="120" spans="2:24" x14ac:dyDescent="0.3">
      <c r="D120" s="97" t="s">
        <v>104</v>
      </c>
      <c r="E120" s="128">
        <f ca="1">U85-S85</f>
        <v>9.7475578586184011E-2</v>
      </c>
      <c r="F120" s="1">
        <f ca="1">S85</f>
        <v>9.1033227127901725E-2</v>
      </c>
      <c r="G120" s="1">
        <f ca="1">G119-F120-E120</f>
        <v>5.272924617485357E-2</v>
      </c>
      <c r="H120" s="9">
        <f ca="1">SUM(E120:G120)</f>
        <v>0.24123805188893932</v>
      </c>
    </row>
    <row r="121" spans="2:24" x14ac:dyDescent="0.3">
      <c r="D121" s="97" t="s">
        <v>105</v>
      </c>
      <c r="E121" s="128"/>
      <c r="F121" s="1">
        <f ca="1">R113</f>
        <v>2.3587840330951577E-2</v>
      </c>
      <c r="G121" s="1">
        <f ca="1">G120-F121</f>
        <v>2.9141405843901992E-2</v>
      </c>
      <c r="H121" s="9">
        <f ca="1">SUM(E121:G121)</f>
        <v>5.272924617485357E-2</v>
      </c>
    </row>
    <row r="122" spans="2:24" ht="16.2" thickBot="1" x14ac:dyDescent="0.35">
      <c r="D122" s="129" t="s">
        <v>2</v>
      </c>
      <c r="E122" s="130">
        <f ca="1">SUM(E118:E121)</f>
        <v>0.6832743951542315</v>
      </c>
      <c r="F122" s="109">
        <f ca="1">SUM(F118:F121)</f>
        <v>0.28758419900186649</v>
      </c>
      <c r="G122" s="109">
        <f ca="1">G121</f>
        <v>2.9141405843901992E-2</v>
      </c>
      <c r="H122" s="10">
        <f ca="1">SUM(E122:G122)</f>
        <v>1</v>
      </c>
    </row>
  </sheetData>
  <sheetProtection sheet="1" objects="1" scenarios="1"/>
  <mergeCells count="1">
    <mergeCell ref="A1:U1"/>
  </mergeCells>
  <conditionalFormatting sqref="C2">
    <cfRule type="containsText" dxfId="758" priority="7" operator="containsText" text="R">
      <formula>NOT(ISERROR(SEARCH("R",C2)))</formula>
    </cfRule>
    <cfRule type="containsText" dxfId="757" priority="8" operator="containsText" text="D">
      <formula>NOT(ISERROR(SEARCH("D",C2)))</formula>
    </cfRule>
    <cfRule type="containsText" dxfId="756" priority="9" operator="containsText" text="S">
      <formula>NOT(ISERROR(SEARCH("S",C2)))</formula>
    </cfRule>
    <cfRule type="containsText" dxfId="755" priority="10" operator="containsText" text="H">
      <formula>NOT(ISERROR(SEARCH("H",C2)))</formula>
    </cfRule>
  </conditionalFormatting>
  <conditionalFormatting sqref="C2">
    <cfRule type="containsText" dxfId="754" priority="6" operator="containsText" text="P">
      <formula>NOT(ISERROR(SEARCH("P",C2)))</formula>
    </cfRule>
  </conditionalFormatting>
  <conditionalFormatting sqref="C15">
    <cfRule type="containsText" dxfId="753" priority="2" operator="containsText" text="R">
      <formula>NOT(ISERROR(SEARCH("R",C15)))</formula>
    </cfRule>
    <cfRule type="containsText" dxfId="752" priority="3" operator="containsText" text="D">
      <formula>NOT(ISERROR(SEARCH("D",C15)))</formula>
    </cfRule>
    <cfRule type="containsText" dxfId="751" priority="4" operator="containsText" text="S">
      <formula>NOT(ISERROR(SEARCH("S",C15)))</formula>
    </cfRule>
    <cfRule type="containsText" dxfId="750" priority="5" operator="containsText" text="H">
      <formula>NOT(ISERROR(SEARCH("H",C15)))</formula>
    </cfRule>
  </conditionalFormatting>
  <conditionalFormatting sqref="C15">
    <cfRule type="containsText" dxfId="749" priority="1" operator="containsText" text="P">
      <formula>NOT(ISERROR(SEARCH("P",C15)))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U3"/>
  <sheetViews>
    <sheetView workbookViewId="0">
      <selection sqref="A1:Q1"/>
    </sheetView>
  </sheetViews>
  <sheetFormatPr defaultColWidth="11" defaultRowHeight="15.6" x14ac:dyDescent="0.3"/>
  <cols>
    <col min="1" max="1" width="9.19921875" customWidth="1"/>
  </cols>
  <sheetData>
    <row r="1" spans="1:21" ht="25.8" x14ac:dyDescent="0.5">
      <c r="A1" s="575" t="s">
        <v>326</v>
      </c>
      <c r="B1" s="575"/>
      <c r="C1" s="575"/>
      <c r="D1" s="575"/>
      <c r="E1" s="575"/>
      <c r="F1" s="575"/>
      <c r="G1" s="575"/>
      <c r="H1" s="575"/>
      <c r="I1" s="575"/>
      <c r="J1" s="575"/>
      <c r="K1" s="575"/>
      <c r="L1" s="575"/>
      <c r="M1" s="575"/>
      <c r="N1" s="575"/>
      <c r="O1" s="575"/>
      <c r="P1" s="575"/>
      <c r="Q1" s="575"/>
      <c r="R1" s="576"/>
      <c r="S1" s="576"/>
      <c r="T1" s="576"/>
      <c r="U1" s="576"/>
    </row>
    <row r="2" spans="1:21" x14ac:dyDescent="0.3">
      <c r="B2" t="s">
        <v>117</v>
      </c>
      <c r="C2" t="s">
        <v>114</v>
      </c>
      <c r="D2" t="s">
        <v>115</v>
      </c>
    </row>
    <row r="3" spans="1:21" x14ac:dyDescent="0.3">
      <c r="A3" t="s">
        <v>116</v>
      </c>
      <c r="B3">
        <f>Inittialize!E9/Inittialize!E17</f>
        <v>7.6923076923076927E-2</v>
      </c>
      <c r="C3">
        <f>Inittialize!E9/Inittialize!E17*(Inittialize!E9-1)/(Inittialize!E17-1)</f>
        <v>5.7460611677479147E-3</v>
      </c>
      <c r="D3">
        <f>Inittialize!E9/Inittialize!E17*(Inittialize!E9-1)/(Inittialize!E17-1)*(Inittialize!E9-2)/(Inittialize!E17-2)</f>
        <v>4.1638124403970398E-4</v>
      </c>
    </row>
  </sheetData>
  <sheetProtection sheet="1" objects="1" scenarios="1"/>
  <mergeCells count="1">
    <mergeCell ref="A1:Q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pageSetUpPr fitToPage="1"/>
  </sheetPr>
  <dimension ref="A1:U204"/>
  <sheetViews>
    <sheetView workbookViewId="0">
      <selection activeCell="C167" sqref="C167"/>
    </sheetView>
  </sheetViews>
  <sheetFormatPr defaultColWidth="8.796875" defaultRowHeight="14.4" x14ac:dyDescent="0.3"/>
  <cols>
    <col min="1" max="2" width="8.796875" style="33"/>
    <col min="3" max="3" width="8" style="33" customWidth="1"/>
    <col min="4" max="16" width="8.796875" style="33"/>
    <col min="17" max="17" width="10.5" style="33" bestFit="1" customWidth="1"/>
    <col min="18" max="16384" width="8.796875" style="33"/>
  </cols>
  <sheetData>
    <row r="1" spans="1:21" ht="26.4" thickBot="1" x14ac:dyDescent="0.55000000000000004">
      <c r="A1" s="575" t="s">
        <v>195</v>
      </c>
      <c r="B1" s="575"/>
      <c r="C1" s="575"/>
      <c r="D1" s="575"/>
      <c r="E1" s="575"/>
      <c r="F1" s="575"/>
      <c r="G1" s="575"/>
      <c r="H1" s="575"/>
      <c r="I1" s="575"/>
      <c r="J1" s="575"/>
      <c r="K1" s="575"/>
      <c r="L1" s="575"/>
      <c r="M1" s="575"/>
      <c r="N1" s="575"/>
      <c r="O1" s="575"/>
      <c r="P1" s="575"/>
      <c r="Q1" s="575"/>
      <c r="R1" s="575"/>
      <c r="S1" s="575"/>
      <c r="T1" s="575"/>
      <c r="U1" s="575"/>
    </row>
    <row r="2" spans="1:21" ht="15" thickBot="1" x14ac:dyDescent="0.35">
      <c r="A2" s="147" t="s">
        <v>9</v>
      </c>
      <c r="B2" s="147" t="s">
        <v>1</v>
      </c>
      <c r="C2" s="147">
        <v>2</v>
      </c>
      <c r="D2" s="147">
        <v>3</v>
      </c>
      <c r="E2" s="147">
        <v>4</v>
      </c>
      <c r="F2" s="147">
        <v>5</v>
      </c>
      <c r="G2" s="147">
        <v>6</v>
      </c>
      <c r="H2" s="147">
        <v>7</v>
      </c>
      <c r="I2" s="147">
        <v>8</v>
      </c>
      <c r="J2" s="147">
        <v>9</v>
      </c>
      <c r="K2" s="147">
        <v>10</v>
      </c>
      <c r="M2" s="196"/>
      <c r="N2" s="205" t="s">
        <v>175</v>
      </c>
      <c r="O2" s="179" t="s">
        <v>37</v>
      </c>
      <c r="P2" s="179" t="s">
        <v>174</v>
      </c>
      <c r="Q2" s="192" t="s">
        <v>36</v>
      </c>
    </row>
    <row r="3" spans="1:21" x14ac:dyDescent="0.3">
      <c r="A3" s="32">
        <v>5</v>
      </c>
      <c r="B3" s="34">
        <f>HSDR!B4</f>
        <v>-0.40632230211141918</v>
      </c>
      <c r="C3" s="34">
        <f>HSDR!C4</f>
        <v>-0.12821556706374751</v>
      </c>
      <c r="D3" s="34">
        <f>HSDR!D4</f>
        <v>-9.5310227261489827E-2</v>
      </c>
      <c r="E3" s="34">
        <f>HSDR!E4</f>
        <v>-6.1479464199694266E-2</v>
      </c>
      <c r="F3" s="34">
        <f>HSDR!F4</f>
        <v>-2.3978970391859797E-2</v>
      </c>
      <c r="G3" s="34">
        <f>HSDR!G4</f>
        <v>-1.1863378384402296E-3</v>
      </c>
      <c r="H3" s="34">
        <f>HSDR!H4</f>
        <v>-0.11944744188414852</v>
      </c>
      <c r="I3" s="34">
        <f>HSDR!I4</f>
        <v>-0.18809330390318521</v>
      </c>
      <c r="J3" s="34">
        <f>HSDR!J4</f>
        <v>-0.2666150533579591</v>
      </c>
      <c r="K3" s="34">
        <f>HSDR!K4</f>
        <v>-0.3577434525808979</v>
      </c>
      <c r="M3" s="204" t="s">
        <v>46</v>
      </c>
      <c r="N3" s="194">
        <f>SUM(SUMIF($B$3:$K$17,"&gt;0",B3:K17),SUMIF($B$19:$K$27,"&gt;0",B19:K27),SUMIF($B$29:$K$38,"&gt;0",B29:K38))</f>
        <v>59.548342504882434</v>
      </c>
      <c r="O3" s="176">
        <f>COUNTIF($B$3:$K$17,"&gt;0")+COUNTIF($B$19:$K$27,"&gt;0")+COUNTIF($B$29:$K$38,"&gt;0")</f>
        <v>158</v>
      </c>
      <c r="P3" s="176">
        <f>AVERAGE(AVERAGEIF($B$3:$K$17,"&gt;0"),AVERAGEIF($B$19:$K$27,"&gt;0"),AVERAGEIF($B$29:$K$38,"&gt;0"))</f>
        <v>0.36675182168309034</v>
      </c>
      <c r="Q3" s="177">
        <f>N3/N5</f>
        <v>3.4083464181920125</v>
      </c>
    </row>
    <row r="4" spans="1:21" ht="15" thickBot="1" x14ac:dyDescent="0.35">
      <c r="A4" s="32">
        <v>6</v>
      </c>
      <c r="B4" s="34">
        <f>HSDR!B5</f>
        <v>-0.4196869034710109</v>
      </c>
      <c r="C4" s="34">
        <f>HSDR!C5</f>
        <v>-0.14075911746001996</v>
      </c>
      <c r="D4" s="34">
        <f>HSDR!D5</f>
        <v>-0.10729107800860832</v>
      </c>
      <c r="E4" s="34">
        <f>HSDR!E5</f>
        <v>-7.2917141926387333E-2</v>
      </c>
      <c r="F4" s="34">
        <f>HSDR!F5</f>
        <v>-3.4915973330102358E-2</v>
      </c>
      <c r="G4" s="34">
        <f>HSDR!G5</f>
        <v>-1.3005835529874346E-2</v>
      </c>
      <c r="H4" s="34">
        <f>HSDR!H5</f>
        <v>-0.15193270723669947</v>
      </c>
      <c r="I4" s="34">
        <f>HSDR!I5</f>
        <v>-0.21724188132078476</v>
      </c>
      <c r="J4" s="34">
        <f>HSDR!J5</f>
        <v>-0.29264070019772603</v>
      </c>
      <c r="K4" s="34">
        <f>HSDR!K5</f>
        <v>-0.38050766229289545</v>
      </c>
      <c r="M4" s="203" t="s">
        <v>149</v>
      </c>
      <c r="N4" s="198">
        <f>SUM(SUMIF($B$3:$K$17,"&lt;0"),SUMIF($B$19:$K$27,"&lt;0"),SUMIF($B$29:$K$38,"&lt;0"),C40)</f>
        <v>-42.077013244733351</v>
      </c>
      <c r="O4" s="199">
        <f>COUNTIF($B$3:$K$17,"&lt;0")+COUNTIF($B$19:$K$27,"&lt;0")+COUNTIF($B$29:$K$38,"&lt;0")+COUNTIF(C40,"&lt;0")</f>
        <v>183</v>
      </c>
      <c r="P4" s="199">
        <f>AVERAGE(AVERAGEIF($B$3:$K$17,"&lt;0"),AVERAGEIF($B$19:$K$27,"&lt;0"),AVERAGEIF($B$29:$K$38,"&lt;0"))</f>
        <v>-0.20489189233950875</v>
      </c>
      <c r="Q4" s="72">
        <f>1-Q3</f>
        <v>-2.4083464181920125</v>
      </c>
    </row>
    <row r="5" spans="1:21" x14ac:dyDescent="0.3">
      <c r="A5" s="32">
        <v>7</v>
      </c>
      <c r="B5" s="34">
        <f>HSDR!B6</f>
        <v>-0.39971038372569107</v>
      </c>
      <c r="C5" s="34">
        <f>HSDR!C6</f>
        <v>-0.10918342786661635</v>
      </c>
      <c r="D5" s="34">
        <f>HSDR!D6</f>
        <v>-7.6582981904463526E-2</v>
      </c>
      <c r="E5" s="34">
        <f>HSDR!E6</f>
        <v>-4.302179400434189E-2</v>
      </c>
      <c r="F5" s="34">
        <f>HSDR!F6</f>
        <v>-7.271360902941058E-3</v>
      </c>
      <c r="G5" s="34">
        <f>HSDR!G6</f>
        <v>2.9185342353860819E-2</v>
      </c>
      <c r="H5" s="34">
        <f>HSDR!H6</f>
        <v>-6.8807799580427792E-2</v>
      </c>
      <c r="I5" s="34">
        <f>HSDR!I6</f>
        <v>-0.21060476872434969</v>
      </c>
      <c r="J5" s="34">
        <f>HSDR!J6</f>
        <v>-0.28536544048687673</v>
      </c>
      <c r="K5" s="34">
        <f>HSDR!K6</f>
        <v>-0.36507789921394673</v>
      </c>
      <c r="M5" s="185" t="s">
        <v>45</v>
      </c>
      <c r="N5" s="200">
        <f>N3+N4</f>
        <v>17.471329260149083</v>
      </c>
      <c r="O5" s="190">
        <f>COUNT($B$3:$K$17,$B$19:$K$27,$B$29:$K$38)</f>
        <v>340</v>
      </c>
      <c r="P5" s="190">
        <f>AVERAGE($B$3:$K$17,$B$19:$K$27,$B$29:$K$38)</f>
        <v>5.4327439000438495E-2</v>
      </c>
      <c r="Q5" s="71">
        <f>Q3+Q4</f>
        <v>1</v>
      </c>
    </row>
    <row r="6" spans="1:21" ht="15" thickBot="1" x14ac:dyDescent="0.35">
      <c r="A6" s="32">
        <v>8</v>
      </c>
      <c r="B6" s="34">
        <f>HSDR!B7</f>
        <v>-0.33034033459070078</v>
      </c>
      <c r="C6" s="34">
        <f>HSDR!C7</f>
        <v>-2.1798188008805668E-2</v>
      </c>
      <c r="D6" s="34">
        <f>HSDR!D7</f>
        <v>8.0052625306547553E-3</v>
      </c>
      <c r="E6" s="34">
        <f>HSDR!E7</f>
        <v>3.8784473277208804E-2</v>
      </c>
      <c r="F6" s="34">
        <f>HSDR!F7</f>
        <v>7.0804635983033687E-2</v>
      </c>
      <c r="G6" s="34">
        <f>HSDR!G7</f>
        <v>0.11496015009622315</v>
      </c>
      <c r="H6" s="34">
        <f>HSDR!H7</f>
        <v>8.2207439363742862E-2</v>
      </c>
      <c r="I6" s="34">
        <f>HSDR!I7</f>
        <v>-5.9898275658656276E-2</v>
      </c>
      <c r="J6" s="34">
        <f>HSDR!J7</f>
        <v>-0.21018633199821768</v>
      </c>
      <c r="K6" s="34">
        <f>HSDR!K7</f>
        <v>-0.30177738614031369</v>
      </c>
      <c r="M6" s="197"/>
      <c r="N6" s="195"/>
      <c r="O6" s="175"/>
      <c r="P6" s="175"/>
      <c r="Q6" s="191"/>
    </row>
    <row r="7" spans="1:21" ht="15" thickBot="1" x14ac:dyDescent="0.35">
      <c r="A7" s="32">
        <v>9</v>
      </c>
      <c r="B7" s="34">
        <f>HSDR!B8</f>
        <v>-0.25192476177072082</v>
      </c>
      <c r="C7" s="34">
        <f>HSDR!C8</f>
        <v>7.4446037576340551E-2</v>
      </c>
      <c r="D7" s="34">
        <f>HSDR!D8</f>
        <v>0.12081635332999674</v>
      </c>
      <c r="E7" s="34">
        <f>HSDR!E8</f>
        <v>0.18194893405242163</v>
      </c>
      <c r="F7" s="34">
        <f>HSDR!F8</f>
        <v>0.2430572248730361</v>
      </c>
      <c r="G7" s="34">
        <f>HSDR!G8</f>
        <v>0.31705474570166675</v>
      </c>
      <c r="H7" s="34">
        <f>HSDR!H8</f>
        <v>0.17186785993695267</v>
      </c>
      <c r="I7" s="34">
        <f>HSDR!I8</f>
        <v>9.8376217435392543E-2</v>
      </c>
      <c r="J7" s="34">
        <f>HSDR!J8</f>
        <v>-5.2178053462651766E-2</v>
      </c>
      <c r="K7" s="34">
        <f>HSDR!K8</f>
        <v>-0.21343169035706566</v>
      </c>
    </row>
    <row r="8" spans="1:21" ht="15" thickBot="1" x14ac:dyDescent="0.35">
      <c r="A8" s="32">
        <v>10</v>
      </c>
      <c r="B8" s="34">
        <f>HSDR!B9</f>
        <v>-0.14666789263035868</v>
      </c>
      <c r="C8" s="34">
        <f>HSDR!C9</f>
        <v>0.35893941244229921</v>
      </c>
      <c r="D8" s="34">
        <f>HSDR!D9</f>
        <v>0.40932067017593943</v>
      </c>
      <c r="E8" s="34">
        <f>HSDR!E9</f>
        <v>0.46094024379435394</v>
      </c>
      <c r="F8" s="34">
        <f>HSDR!F9</f>
        <v>0.51251710900326763</v>
      </c>
      <c r="G8" s="34">
        <f>HSDR!G9</f>
        <v>0.57559016859776846</v>
      </c>
      <c r="H8" s="34">
        <f>HSDR!H9</f>
        <v>0.39241245528243768</v>
      </c>
      <c r="I8" s="34">
        <f>HSDR!I9</f>
        <v>0.28663571688628381</v>
      </c>
      <c r="J8" s="34">
        <f>HSDR!J9</f>
        <v>0.14432836838077101</v>
      </c>
      <c r="K8" s="34">
        <f>HSDR!K9</f>
        <v>-4.4990260383612951E-2</v>
      </c>
      <c r="M8" s="196"/>
      <c r="N8" s="205" t="s">
        <v>149</v>
      </c>
      <c r="O8" s="206" t="s">
        <v>46</v>
      </c>
      <c r="P8" s="189" t="s">
        <v>2</v>
      </c>
    </row>
    <row r="9" spans="1:21" x14ac:dyDescent="0.3">
      <c r="A9" s="32">
        <v>11</v>
      </c>
      <c r="B9" s="34">
        <f>HSDR!B10</f>
        <v>-4.1986836980868192E-2</v>
      </c>
      <c r="C9" s="34">
        <f>HSDR!C10</f>
        <v>0.47064092333946905</v>
      </c>
      <c r="D9" s="34">
        <f>HSDR!D10</f>
        <v>0.51779525312221697</v>
      </c>
      <c r="E9" s="34">
        <f>HSDR!E10</f>
        <v>0.56604055041797596</v>
      </c>
      <c r="F9" s="34">
        <f>HSDR!F10</f>
        <v>0.6146990179090277</v>
      </c>
      <c r="G9" s="34">
        <f>HSDR!G10</f>
        <v>0.66738009490756944</v>
      </c>
      <c r="H9" s="34">
        <f>HSDR!H10</f>
        <v>0.46288894886429077</v>
      </c>
      <c r="I9" s="34">
        <f>HSDR!I10</f>
        <v>0.35069259087031507</v>
      </c>
      <c r="J9" s="34">
        <f>HSDR!J10</f>
        <v>0.2277834231524547</v>
      </c>
      <c r="K9" s="34">
        <f>HSDR!K10</f>
        <v>5.9690795265877561E-2</v>
      </c>
      <c r="M9" s="204" t="s">
        <v>9</v>
      </c>
      <c r="N9" s="194">
        <f>SUMIF(B3:K17,"&lt;0",B3:K17)</f>
        <v>-25.701456796379546</v>
      </c>
      <c r="O9" s="181">
        <f>SUMIF(B3:K17,"&gt;0",B3:K17)</f>
        <v>13.722719265336384</v>
      </c>
      <c r="P9" s="188">
        <f>SUM(N9:O9)</f>
        <v>-11.978737531043162</v>
      </c>
    </row>
    <row r="10" spans="1:21" x14ac:dyDescent="0.3">
      <c r="A10" s="32">
        <v>12</v>
      </c>
      <c r="B10" s="34">
        <f>HSDR!B11</f>
        <v>-0.4656605837768395</v>
      </c>
      <c r="C10" s="34">
        <f>HSDR!C11</f>
        <v>-0.25338998596663803</v>
      </c>
      <c r="D10" s="34">
        <f>HSDR!D11</f>
        <v>-0.23369089979808655</v>
      </c>
      <c r="E10" s="34">
        <f>HSDR!E11</f>
        <v>-0.21106310899491437</v>
      </c>
      <c r="F10" s="34">
        <f>HSDR!F11</f>
        <v>-0.16719266083547546</v>
      </c>
      <c r="G10" s="34">
        <f>HSDR!G11</f>
        <v>-0.15369901583000456</v>
      </c>
      <c r="H10" s="34">
        <f>HSDR!H11</f>
        <v>-0.21284771451731427</v>
      </c>
      <c r="I10" s="34">
        <f>HSDR!I11</f>
        <v>-0.2715748050242861</v>
      </c>
      <c r="J10" s="34">
        <f>HSDR!J11</f>
        <v>-0.34001328060893565</v>
      </c>
      <c r="K10" s="34">
        <f>HSDR!K11</f>
        <v>-0.42069618899826788</v>
      </c>
      <c r="M10" s="186" t="s">
        <v>4</v>
      </c>
      <c r="N10" s="39">
        <f>SUMIF(B19:K27,"&lt;0",B19:K27)</f>
        <v>-3.7904670828834033</v>
      </c>
      <c r="O10" s="182">
        <f>SUMIF(B19:K27,"&gt;0",B19:K27)</f>
        <v>29.388531012998897</v>
      </c>
      <c r="P10" s="184">
        <f>SUM(N10:O10)</f>
        <v>25.598063930115494</v>
      </c>
    </row>
    <row r="11" spans="1:21" ht="15" thickBot="1" x14ac:dyDescent="0.35">
      <c r="A11" s="32">
        <v>13</v>
      </c>
      <c r="B11" s="34">
        <f>HSDR!B12</f>
        <v>-0.50382768493563668</v>
      </c>
      <c r="C11" s="34">
        <f>HSDR!C12</f>
        <v>-0.29278372720927737</v>
      </c>
      <c r="D11" s="34">
        <f>HSDR!D12</f>
        <v>-0.2522502292357135</v>
      </c>
      <c r="E11" s="34">
        <f>HSDR!E12</f>
        <v>-0.21106310899491437</v>
      </c>
      <c r="F11" s="34">
        <f>HSDR!F12</f>
        <v>-0.16719266083547546</v>
      </c>
      <c r="G11" s="34">
        <f>HSDR!G12</f>
        <v>-0.15369901583000456</v>
      </c>
      <c r="H11" s="34">
        <f>HSDR!H12</f>
        <v>-0.26907287776607752</v>
      </c>
      <c r="I11" s="34">
        <f>HSDR!I12</f>
        <v>-0.32360517609397998</v>
      </c>
      <c r="J11" s="34">
        <f>HSDR!J12</f>
        <v>-0.3871551891368688</v>
      </c>
      <c r="K11" s="34">
        <f>HSDR!K12</f>
        <v>-0.46207503264124877</v>
      </c>
      <c r="M11" s="203" t="s">
        <v>10</v>
      </c>
      <c r="N11" s="198">
        <f>SUMIF(B29:K38,"&lt;0",B29:K38)</f>
        <v>-11.585089365470404</v>
      </c>
      <c r="O11" s="207">
        <f>SUMIF(B29:K38,"&gt;0",B29:K38)</f>
        <v>16.437092226547158</v>
      </c>
      <c r="P11" s="187">
        <f>SUM(N11:O11)</f>
        <v>4.8520028610767536</v>
      </c>
    </row>
    <row r="12" spans="1:21" ht="15" thickBot="1" x14ac:dyDescent="0.35">
      <c r="A12" s="32">
        <v>14</v>
      </c>
      <c r="B12" s="34">
        <f>HSDR!B13</f>
        <v>-0.53926856458309125</v>
      </c>
      <c r="C12" s="34">
        <f>HSDR!C13</f>
        <v>-0.29278372720927737</v>
      </c>
      <c r="D12" s="34">
        <f>HSDR!D13</f>
        <v>-0.2522502292357135</v>
      </c>
      <c r="E12" s="34">
        <f>HSDR!E13</f>
        <v>-0.21106310899491437</v>
      </c>
      <c r="F12" s="34">
        <f>HSDR!F13</f>
        <v>-0.16719266083547546</v>
      </c>
      <c r="G12" s="34">
        <f>HSDR!G13</f>
        <v>-0.15369901583000456</v>
      </c>
      <c r="H12" s="34">
        <f>HSDR!H13</f>
        <v>-0.3212819579256434</v>
      </c>
      <c r="I12" s="34">
        <f>HSDR!I13</f>
        <v>-0.37191909208726714</v>
      </c>
      <c r="J12" s="34">
        <f>HSDR!J13</f>
        <v>-0.43092981848423534</v>
      </c>
      <c r="K12" s="34">
        <f>HSDR!K13</f>
        <v>-0.50049824459544534</v>
      </c>
      <c r="M12" s="189" t="s">
        <v>2</v>
      </c>
      <c r="N12" s="193">
        <f>SUM(N9:N11)+C40</f>
        <v>-42.077013244733351</v>
      </c>
      <c r="O12" s="180">
        <f>SUM(O9:O11)</f>
        <v>59.548342504882434</v>
      </c>
      <c r="P12" s="196">
        <f>SUM(N12:O12)</f>
        <v>17.471329260149083</v>
      </c>
    </row>
    <row r="13" spans="1:21" ht="15" thickBot="1" x14ac:dyDescent="0.35">
      <c r="A13" s="32">
        <v>15</v>
      </c>
      <c r="B13" s="34">
        <f>HSDR!B14</f>
        <v>-0.57217795282715611</v>
      </c>
      <c r="C13" s="34">
        <f>HSDR!C14</f>
        <v>-0.29278372720927737</v>
      </c>
      <c r="D13" s="34">
        <f>HSDR!D14</f>
        <v>-0.2522502292357135</v>
      </c>
      <c r="E13" s="34">
        <f>HSDR!E14</f>
        <v>-0.21106310899491437</v>
      </c>
      <c r="F13" s="34">
        <f>HSDR!F14</f>
        <v>-0.16719266083547546</v>
      </c>
      <c r="G13" s="34">
        <f>HSDR!G14</f>
        <v>-0.15369901583000456</v>
      </c>
      <c r="H13" s="34">
        <f>HSDR!H14</f>
        <v>-0.36976181807381175</v>
      </c>
      <c r="I13" s="34">
        <f>HSDR!I14</f>
        <v>-0.41678201408103377</v>
      </c>
      <c r="J13" s="34">
        <f>HSDR!J14</f>
        <v>-0.47157768859250421</v>
      </c>
      <c r="K13" s="34">
        <f>HSDR!K14</f>
        <v>-0.53617694141005634</v>
      </c>
    </row>
    <row r="14" spans="1:21" ht="15" thickBot="1" x14ac:dyDescent="0.35">
      <c r="A14" s="32">
        <v>16</v>
      </c>
      <c r="B14" s="34">
        <f>HSDR!B15</f>
        <v>-0.57578184676460165</v>
      </c>
      <c r="C14" s="34">
        <f>HSDR!C15</f>
        <v>-0.29278372720927737</v>
      </c>
      <c r="D14" s="34">
        <f>HSDR!D15</f>
        <v>-0.2522502292357135</v>
      </c>
      <c r="E14" s="34">
        <f>HSDR!E15</f>
        <v>-0.21106310899491437</v>
      </c>
      <c r="F14" s="34">
        <f>HSDR!F15</f>
        <v>-0.16719266083547546</v>
      </c>
      <c r="G14" s="34">
        <f>HSDR!G15</f>
        <v>-0.15369901583000456</v>
      </c>
      <c r="H14" s="34">
        <f>HSDR!H15</f>
        <v>-0.41477883106853947</v>
      </c>
      <c r="I14" s="34">
        <f>HSDR!I15</f>
        <v>-0.45844044164667419</v>
      </c>
      <c r="J14" s="34">
        <f>HSDR!J15</f>
        <v>-0.50932213940732529</v>
      </c>
      <c r="K14" s="34">
        <f>HSDR!K15</f>
        <v>-0.56930715988076663</v>
      </c>
      <c r="M14" s="535" t="s">
        <v>35</v>
      </c>
      <c r="N14" s="536"/>
      <c r="O14" s="536"/>
      <c r="P14" s="537"/>
    </row>
    <row r="15" spans="1:21" x14ac:dyDescent="0.3">
      <c r="A15" s="32">
        <v>17</v>
      </c>
      <c r="B15" s="34">
        <f>HSDR!B16</f>
        <v>-0.46435750824198774</v>
      </c>
      <c r="C15" s="34">
        <f>HSDR!C16</f>
        <v>-0.15297458768154204</v>
      </c>
      <c r="D15" s="34">
        <f>HSDR!D16</f>
        <v>-0.11721624142457354</v>
      </c>
      <c r="E15" s="34">
        <f>HSDR!E16</f>
        <v>-8.0573373145316152E-2</v>
      </c>
      <c r="F15" s="34">
        <f>HSDR!F16</f>
        <v>-4.4941375564924613E-2</v>
      </c>
      <c r="G15" s="34">
        <f>HSDR!G16</f>
        <v>1.1739160673341797E-2</v>
      </c>
      <c r="H15" s="34">
        <f>HSDR!H16</f>
        <v>-0.10680898948269474</v>
      </c>
      <c r="I15" s="34">
        <f>HSDR!I16</f>
        <v>-0.38195097104844722</v>
      </c>
      <c r="J15" s="34">
        <f>HSDR!J16</f>
        <v>-0.42315423964521748</v>
      </c>
      <c r="K15" s="34">
        <f>HSDR!K16</f>
        <v>-0.46435750824198757</v>
      </c>
      <c r="M15" s="281" t="s">
        <v>40</v>
      </c>
      <c r="N15" s="283">
        <f>'WL Prob'!P13</f>
        <v>0.41373164288216041</v>
      </c>
      <c r="O15" s="281" t="s">
        <v>46</v>
      </c>
      <c r="P15" s="286">
        <f>(N17-EV!L44)/N15</f>
        <v>0.45026685775719288</v>
      </c>
    </row>
    <row r="16" spans="1:21" x14ac:dyDescent="0.3">
      <c r="A16" s="32">
        <v>18</v>
      </c>
      <c r="B16" s="34">
        <f>HSDR!B17</f>
        <v>-0.24150883119675959</v>
      </c>
      <c r="C16" s="34">
        <f>HSDR!C17</f>
        <v>0.12174190222088777</v>
      </c>
      <c r="D16" s="34">
        <f>HSDR!D17</f>
        <v>0.14830007284131125</v>
      </c>
      <c r="E16" s="34">
        <f>HSDR!E17</f>
        <v>0.17585443719748528</v>
      </c>
      <c r="F16" s="34">
        <f>HSDR!F17</f>
        <v>0.19956119497617708</v>
      </c>
      <c r="G16" s="34">
        <f>HSDR!G17</f>
        <v>0.28344391604689845</v>
      </c>
      <c r="H16" s="34">
        <f>HSDR!H17</f>
        <v>0.39955416733655175</v>
      </c>
      <c r="I16" s="34">
        <f>HSDR!I17</f>
        <v>0.10595134861912359</v>
      </c>
      <c r="J16" s="34">
        <f>HSDR!J17</f>
        <v>-0.18316335667343342</v>
      </c>
      <c r="K16" s="34">
        <f>HSDR!K17</f>
        <v>-0.24150883119675953</v>
      </c>
      <c r="M16" s="186" t="s">
        <v>41</v>
      </c>
      <c r="N16" s="284">
        <f>'WL Prob'!R13</f>
        <v>0.58626835711783964</v>
      </c>
      <c r="O16" s="186" t="s">
        <v>194</v>
      </c>
      <c r="P16" s="287">
        <f>(N17-EV!L43)/N16</f>
        <v>-0.37129327570433157</v>
      </c>
    </row>
    <row r="17" spans="1:16" ht="15" thickBot="1" x14ac:dyDescent="0.35">
      <c r="A17" s="32">
        <v>19</v>
      </c>
      <c r="B17" s="34">
        <f>HSDR!B18</f>
        <v>-1.8660154151531605E-2</v>
      </c>
      <c r="C17" s="34">
        <f>HSDR!C18</f>
        <v>0.38630468602058998</v>
      </c>
      <c r="D17" s="34">
        <f>HSDR!D18</f>
        <v>0.40436293659776018</v>
      </c>
      <c r="E17" s="34">
        <f>HSDR!E18</f>
        <v>0.42317892482749647</v>
      </c>
      <c r="F17" s="34">
        <f>HSDR!F18</f>
        <v>0.43951210416088371</v>
      </c>
      <c r="G17" s="34">
        <f>HSDR!G18</f>
        <v>0.49597707378731903</v>
      </c>
      <c r="H17" s="34">
        <f>HSDR!H18</f>
        <v>0.61597649575343139</v>
      </c>
      <c r="I17" s="34">
        <f>HSDR!I18</f>
        <v>0.59385366828669439</v>
      </c>
      <c r="J17" s="34">
        <f>HSDR!J18</f>
        <v>0.28759675706758142</v>
      </c>
      <c r="K17" s="34">
        <f>HSDR!K18</f>
        <v>-1.8660154151531549E-2</v>
      </c>
      <c r="M17" s="282" t="s">
        <v>47</v>
      </c>
      <c r="N17" s="285">
        <f>EV!L45</f>
        <v>-3.1387851960808122E-2</v>
      </c>
      <c r="O17" s="197"/>
      <c r="P17" s="288">
        <f>N15*P15+N16*P16</f>
        <v>-3.1387851960808122E-2</v>
      </c>
    </row>
    <row r="18" spans="1:16" x14ac:dyDescent="0.3">
      <c r="A18" s="32" t="s">
        <v>4</v>
      </c>
      <c r="B18" s="32" t="s">
        <v>1</v>
      </c>
      <c r="C18" s="35">
        <v>2</v>
      </c>
      <c r="D18" s="35">
        <v>3</v>
      </c>
      <c r="E18" s="35">
        <v>4</v>
      </c>
      <c r="F18" s="35">
        <v>5</v>
      </c>
      <c r="G18" s="35">
        <v>6</v>
      </c>
      <c r="H18" s="35">
        <v>7</v>
      </c>
      <c r="I18" s="35">
        <v>8</v>
      </c>
      <c r="J18" s="35">
        <v>9</v>
      </c>
      <c r="K18" s="35">
        <v>10</v>
      </c>
    </row>
    <row r="19" spans="1:16" x14ac:dyDescent="0.3">
      <c r="A19" s="32">
        <v>13</v>
      </c>
      <c r="B19" s="34">
        <f>HSDR!B34</f>
        <v>-0.2347217780244493</v>
      </c>
      <c r="C19" s="34">
        <f>HSDR!C34</f>
        <v>4.6636132695309557E-2</v>
      </c>
      <c r="D19" s="34">
        <f>HSDR!D34</f>
        <v>7.4118813392744121E-2</v>
      </c>
      <c r="E19" s="34">
        <f>HSDR!E34</f>
        <v>0.10247714687203517</v>
      </c>
      <c r="F19" s="34">
        <f>HSDR!F34</f>
        <v>0.13336273848321714</v>
      </c>
      <c r="G19" s="34">
        <f>HSDR!G34</f>
        <v>0.17974820582791498</v>
      </c>
      <c r="H19" s="34">
        <f>HSDR!H34</f>
        <v>0.12238569517899199</v>
      </c>
      <c r="I19" s="34">
        <f>HSDR!I34</f>
        <v>5.4057070196311383E-2</v>
      </c>
      <c r="J19" s="34">
        <f>HSDR!J34</f>
        <v>-3.7694688127479961E-2</v>
      </c>
      <c r="K19" s="34">
        <f>HSDR!K34</f>
        <v>-0.16080628455762785</v>
      </c>
    </row>
    <row r="20" spans="1:16" x14ac:dyDescent="0.3">
      <c r="A20" s="32">
        <v>14</v>
      </c>
      <c r="B20" s="34">
        <f>HSDR!B35</f>
        <v>-0.26406959413166398</v>
      </c>
      <c r="C20" s="34">
        <f>HSDR!C35</f>
        <v>2.2391856987839076E-2</v>
      </c>
      <c r="D20" s="34">
        <f>HSDR!D35</f>
        <v>5.0806738919282862E-2</v>
      </c>
      <c r="E20" s="34">
        <f>HSDR!E35</f>
        <v>8.0081414310110191E-2</v>
      </c>
      <c r="F20" s="34">
        <f>HSDR!F35</f>
        <v>0.12595448524867892</v>
      </c>
      <c r="G20" s="34">
        <f>HSDR!G35</f>
        <v>0.17974820582791493</v>
      </c>
      <c r="H20" s="34">
        <f>HSDR!H35</f>
        <v>7.9507488494468218E-2</v>
      </c>
      <c r="I20" s="34">
        <f>HSDR!I35</f>
        <v>1.3277219463208506E-2</v>
      </c>
      <c r="J20" s="34">
        <f>HSDR!J35</f>
        <v>-7.5163189441683903E-2</v>
      </c>
      <c r="K20" s="34">
        <f>HSDR!K35</f>
        <v>-0.19330354140765696</v>
      </c>
    </row>
    <row r="21" spans="1:16" x14ac:dyDescent="0.3">
      <c r="A21" s="32">
        <v>15</v>
      </c>
      <c r="B21" s="34">
        <f>HSDR!B36</f>
        <v>-0.29312934580507016</v>
      </c>
      <c r="C21" s="34">
        <f>HSDR!C36</f>
        <v>-1.2068474052642775E-4</v>
      </c>
      <c r="D21" s="34">
        <f>HSDR!D36</f>
        <v>2.9159812622497394E-2</v>
      </c>
      <c r="E21" s="34">
        <f>HSDR!E36</f>
        <v>5.9285376931179856E-2</v>
      </c>
      <c r="F21" s="34">
        <f>HSDR!F36</f>
        <v>0.12595448524867892</v>
      </c>
      <c r="G21" s="34">
        <f>HSDR!G36</f>
        <v>0.17974820582791493</v>
      </c>
      <c r="H21" s="34">
        <f>HSDR!H36</f>
        <v>3.7028282279269284E-2</v>
      </c>
      <c r="I21" s="34">
        <f>HSDR!I36</f>
        <v>-2.7054780502901651E-2</v>
      </c>
      <c r="J21" s="34">
        <f>HSDR!J36</f>
        <v>-0.11218876868994296</v>
      </c>
      <c r="K21" s="34">
        <f>HSDR!K36</f>
        <v>-0.22543993358238781</v>
      </c>
    </row>
    <row r="22" spans="1:16" x14ac:dyDescent="0.3">
      <c r="A22" s="32">
        <v>16</v>
      </c>
      <c r="B22" s="34">
        <f>HSDR!B37</f>
        <v>-0.31409107314591789</v>
      </c>
      <c r="C22" s="34">
        <f>HSDR!C37</f>
        <v>-2.1025187774008636E-2</v>
      </c>
      <c r="D22" s="34">
        <f>HSDR!D37</f>
        <v>9.0590953469109059E-3</v>
      </c>
      <c r="E22" s="34">
        <f>HSDR!E37</f>
        <v>5.8426518743744854E-2</v>
      </c>
      <c r="F22" s="34">
        <f>HSDR!F37</f>
        <v>0.12595448524867892</v>
      </c>
      <c r="G22" s="34">
        <f>HSDR!G37</f>
        <v>0.17974820582791493</v>
      </c>
      <c r="H22" s="34">
        <f>HSDR!H37</f>
        <v>-4.8901571730158577E-3</v>
      </c>
      <c r="I22" s="34">
        <f>HSDR!I37</f>
        <v>-6.6794847920094075E-2</v>
      </c>
      <c r="J22" s="34">
        <f>HSDR!J37</f>
        <v>-0.14864353463007479</v>
      </c>
      <c r="K22" s="34">
        <f>HSDR!K37</f>
        <v>-0.25710121084742421</v>
      </c>
    </row>
    <row r="23" spans="1:16" x14ac:dyDescent="0.3">
      <c r="A23" s="32">
        <v>17</v>
      </c>
      <c r="B23" s="34">
        <f>HSDR!B38</f>
        <v>-0.30094774596936275</v>
      </c>
      <c r="C23" s="34">
        <f>HSDR!C38</f>
        <v>-4.9104358288915018E-4</v>
      </c>
      <c r="D23" s="34">
        <f>HSDR!D38</f>
        <v>5.5095284479298484E-2</v>
      </c>
      <c r="E23" s="34">
        <f>HSDR!E38</f>
        <v>0.11865255067432867</v>
      </c>
      <c r="F23" s="34">
        <f>HSDR!F38</f>
        <v>0.18237815537354854</v>
      </c>
      <c r="G23" s="34">
        <f>HSDR!G38</f>
        <v>0.25610428729099788</v>
      </c>
      <c r="H23" s="34">
        <f>HSDR!H38</f>
        <v>5.3823463716116689E-2</v>
      </c>
      <c r="I23" s="34">
        <f>HSDR!I38</f>
        <v>-7.2915398729642075E-2</v>
      </c>
      <c r="J23" s="34">
        <f>HSDR!J38</f>
        <v>-0.14978689218213331</v>
      </c>
      <c r="K23" s="34">
        <f>HSDR!K38</f>
        <v>-0.24941602102444038</v>
      </c>
    </row>
    <row r="24" spans="1:16" x14ac:dyDescent="0.3">
      <c r="A24" s="32">
        <v>18</v>
      </c>
      <c r="B24" s="34">
        <f>HSDR!B39</f>
        <v>-0.24150883119675959</v>
      </c>
      <c r="C24" s="34">
        <f>HSDR!C39</f>
        <v>0.12174190222088777</v>
      </c>
      <c r="D24" s="34">
        <f>HSDR!D39</f>
        <v>0.17764127567893764</v>
      </c>
      <c r="E24" s="34">
        <f>HSDR!E39</f>
        <v>0.23700384775562167</v>
      </c>
      <c r="F24" s="34">
        <f>HSDR!F39</f>
        <v>0.29522549562328776</v>
      </c>
      <c r="G24" s="34">
        <f>HSDR!G39</f>
        <v>0.38150648207879329</v>
      </c>
      <c r="H24" s="34">
        <f>HSDR!H39</f>
        <v>0.39955416733655175</v>
      </c>
      <c r="I24" s="34">
        <f>HSDR!I39</f>
        <v>0.10595134861912359</v>
      </c>
      <c r="J24" s="34">
        <f>HSDR!J39</f>
        <v>-0.10074430758041532</v>
      </c>
      <c r="K24" s="34">
        <f>HSDR!K39</f>
        <v>-0.20109793381277147</v>
      </c>
    </row>
    <row r="25" spans="1:16" x14ac:dyDescent="0.3">
      <c r="A25" s="32">
        <v>19</v>
      </c>
      <c r="B25" s="34">
        <f>HSDR!B40</f>
        <v>-1.8660154151531605E-2</v>
      </c>
      <c r="C25" s="34">
        <f>HSDR!C40</f>
        <v>0.38630468602058998</v>
      </c>
      <c r="D25" s="34">
        <f>HSDR!D40</f>
        <v>0.40436293659776018</v>
      </c>
      <c r="E25" s="34">
        <f>HSDR!E40</f>
        <v>0.42317892482749647</v>
      </c>
      <c r="F25" s="34">
        <f>HSDR!F40</f>
        <v>0.43951210416088371</v>
      </c>
      <c r="G25" s="34">
        <f>HSDR!G40</f>
        <v>0.49597707378731903</v>
      </c>
      <c r="H25" s="34">
        <f>HSDR!H40</f>
        <v>0.61597649575343139</v>
      </c>
      <c r="I25" s="34">
        <f>HSDR!I40</f>
        <v>0.59385366828669439</v>
      </c>
      <c r="J25" s="34">
        <f>HSDR!J40</f>
        <v>0.28759675706758142</v>
      </c>
      <c r="K25" s="34">
        <f>HSDR!K40</f>
        <v>-1.8660154151531549E-2</v>
      </c>
    </row>
    <row r="26" spans="1:16" x14ac:dyDescent="0.3">
      <c r="A26" s="32">
        <v>20</v>
      </c>
      <c r="B26" s="34">
        <f>HSDR!B41</f>
        <v>0.20418852289369643</v>
      </c>
      <c r="C26" s="34">
        <f>HSDR!C41</f>
        <v>0.63998657521683899</v>
      </c>
      <c r="D26" s="34">
        <f>HSDR!D41</f>
        <v>0.65027209425148147</v>
      </c>
      <c r="E26" s="34">
        <f>HSDR!E41</f>
        <v>0.66104996194807175</v>
      </c>
      <c r="F26" s="34">
        <f>HSDR!F41</f>
        <v>0.67035969063279999</v>
      </c>
      <c r="G26" s="34">
        <f>HSDR!G41</f>
        <v>0.70395857017134456</v>
      </c>
      <c r="H26" s="34">
        <f>HSDR!H41</f>
        <v>0.77322722653717502</v>
      </c>
      <c r="I26" s="34">
        <f>HSDR!I41</f>
        <v>0.79181515955189852</v>
      </c>
      <c r="J26" s="34">
        <f>HSDR!J41</f>
        <v>0.75835687080859615</v>
      </c>
      <c r="K26" s="34">
        <f>HSDR!K41</f>
        <v>0.43495775366292733</v>
      </c>
    </row>
    <row r="27" spans="1:16" x14ac:dyDescent="0.3">
      <c r="A27" s="32">
        <v>21</v>
      </c>
      <c r="B27" s="34">
        <f>IF(Rules!$B$3=Rules!$D$3,1.5,IF(Rules!$B$3=Rules!$E$3,1.2,1))</f>
        <v>1.5</v>
      </c>
      <c r="C27" s="34">
        <f>IF(Rules!$B$3=Rules!$D$3,1.5,IF(Rules!$B$3=Rules!$E$3,1.2,1))</f>
        <v>1.5</v>
      </c>
      <c r="D27" s="34">
        <f>IF(Rules!$B$3=Rules!$D$3,1.5,IF(Rules!$B$3=Rules!$E$3,1.2,1))</f>
        <v>1.5</v>
      </c>
      <c r="E27" s="34">
        <f>IF(Rules!$B$3=Rules!$D$3,1.5,IF(Rules!$B$3=Rules!$E$3,1.2,1))</f>
        <v>1.5</v>
      </c>
      <c r="F27" s="34">
        <f>IF(Rules!$B$3=Rules!$D$3,1.5,IF(Rules!$B$3=Rules!$E$3,1.2,1))</f>
        <v>1.5</v>
      </c>
      <c r="G27" s="34">
        <f>IF(Rules!$B$3=Rules!$D$3,1.5,IF(Rules!$B$3=Rules!$E$3,1.2,1))</f>
        <v>1.5</v>
      </c>
      <c r="H27" s="34">
        <f>IF(Rules!$B$3=Rules!$D$3,1.5,IF(Rules!$B$3=Rules!$E$3,1.2,1))</f>
        <v>1.5</v>
      </c>
      <c r="I27" s="34">
        <f>IF(Rules!$B$3=Rules!$D$3,1.5,IF(Rules!$B$3=Rules!$E$3,1.2,1))</f>
        <v>1.5</v>
      </c>
      <c r="J27" s="34">
        <f>IF(Rules!$B$3=Rules!$D$3,1.5,IF(Rules!$B$3=Rules!$E$3,1.2,1))</f>
        <v>1.5</v>
      </c>
      <c r="K27" s="34">
        <f>IF(Rules!$B$3=Rules!$D$3,1.5,IF(Rules!$B$3=Rules!$E$3,1.2,1))</f>
        <v>1.5</v>
      </c>
    </row>
    <row r="28" spans="1:16" x14ac:dyDescent="0.3">
      <c r="A28" s="32" t="s">
        <v>10</v>
      </c>
      <c r="B28" s="32" t="s">
        <v>1</v>
      </c>
      <c r="C28" s="35">
        <v>2</v>
      </c>
      <c r="D28" s="35">
        <v>3</v>
      </c>
      <c r="E28" s="35">
        <v>4</v>
      </c>
      <c r="F28" s="35">
        <v>5</v>
      </c>
      <c r="G28" s="35">
        <v>6</v>
      </c>
      <c r="H28" s="35">
        <v>7</v>
      </c>
      <c r="I28" s="35">
        <v>8</v>
      </c>
      <c r="J28" s="35">
        <v>9</v>
      </c>
      <c r="K28" s="35">
        <v>10</v>
      </c>
    </row>
    <row r="29" spans="1:16" x14ac:dyDescent="0.3">
      <c r="A29" s="32" t="s">
        <v>1</v>
      </c>
      <c r="B29" s="34">
        <f>Pair!B69</f>
        <v>-0.11815715102876462</v>
      </c>
      <c r="C29" s="34">
        <f>Pair!C69</f>
        <v>0.47064092333946905</v>
      </c>
      <c r="D29" s="34">
        <f>Pair!D69</f>
        <v>0.51779525312221697</v>
      </c>
      <c r="E29" s="34">
        <f>Pair!E69</f>
        <v>0.56604055041797596</v>
      </c>
      <c r="F29" s="34">
        <f>Pair!F69</f>
        <v>0.6146990179090277</v>
      </c>
      <c r="G29" s="34">
        <f>Pair!G69</f>
        <v>0.66738009490756944</v>
      </c>
      <c r="H29" s="34">
        <f>Pair!H69</f>
        <v>0.46288894886429077</v>
      </c>
      <c r="I29" s="34">
        <f>Pair!I69</f>
        <v>0.35069259087031507</v>
      </c>
      <c r="J29" s="34">
        <f>Pair!J69</f>
        <v>0.2277834231524547</v>
      </c>
      <c r="K29" s="34">
        <f>Pair!K69</f>
        <v>5.935764187064374E-2</v>
      </c>
    </row>
    <row r="30" spans="1:16" x14ac:dyDescent="0.3">
      <c r="A30" s="32">
        <v>2</v>
      </c>
      <c r="B30" s="34">
        <f>Pair!B70</f>
        <v>-0.38538530661686632</v>
      </c>
      <c r="C30" s="34">
        <f>Pair!C70</f>
        <v>-0.11491332761892138</v>
      </c>
      <c r="D30" s="34">
        <f>Pair!D70</f>
        <v>-8.261331429974432E-2</v>
      </c>
      <c r="E30" s="34">
        <f>Pair!E70</f>
        <v>-4.4200824271668826E-2</v>
      </c>
      <c r="F30" s="34">
        <f>Pair!F70</f>
        <v>2.7460064569566803E-2</v>
      </c>
      <c r="G30" s="34">
        <f>Pair!G70</f>
        <v>7.7766823892602366E-2</v>
      </c>
      <c r="H30" s="34">
        <f>Pair!H70</f>
        <v>-5.4514042751724501E-2</v>
      </c>
      <c r="I30" s="34">
        <f>Pair!I70</f>
        <v>-0.15933415266020512</v>
      </c>
      <c r="J30" s="34">
        <f>Pair!J70</f>
        <v>-0.24066617915336552</v>
      </c>
      <c r="K30" s="34">
        <f>Pair!K70</f>
        <v>-0.33509986436351102</v>
      </c>
    </row>
    <row r="31" spans="1:16" x14ac:dyDescent="0.3">
      <c r="A31" s="32">
        <v>3</v>
      </c>
      <c r="B31" s="34">
        <f>Pair!B71</f>
        <v>-0.4196869034710109</v>
      </c>
      <c r="C31" s="34">
        <f>Pair!C71</f>
        <v>-0.14075911746001996</v>
      </c>
      <c r="D31" s="34">
        <f>Pair!D71</f>
        <v>-0.10729107800860832</v>
      </c>
      <c r="E31" s="34">
        <f>Pair!E71</f>
        <v>-7.2522581417810733E-2</v>
      </c>
      <c r="F31" s="34">
        <f>Pair!F71</f>
        <v>3.3991424279342097E-4</v>
      </c>
      <c r="G31" s="34">
        <f>Pair!G71</f>
        <v>4.8942606413118622E-2</v>
      </c>
      <c r="H31" s="34">
        <f>Pair!H71</f>
        <v>-0.11487517708071332</v>
      </c>
      <c r="I31" s="34">
        <f>Pair!I71</f>
        <v>-0.21724188132078476</v>
      </c>
      <c r="J31" s="34">
        <f>Pair!J71</f>
        <v>-0.29264070019772603</v>
      </c>
      <c r="K31" s="34">
        <f>Pair!K71</f>
        <v>-0.38050766229289545</v>
      </c>
    </row>
    <row r="32" spans="1:16" x14ac:dyDescent="0.3">
      <c r="A32" s="32">
        <v>4</v>
      </c>
      <c r="B32" s="34">
        <f>Pair!B72</f>
        <v>-0.33034033459070078</v>
      </c>
      <c r="C32" s="34">
        <f>Pair!C72</f>
        <v>-2.1798188008805668E-2</v>
      </c>
      <c r="D32" s="34">
        <f>Pair!D72</f>
        <v>8.0052625306547553E-3</v>
      </c>
      <c r="E32" s="34">
        <f>Pair!E72</f>
        <v>3.8784473277208804E-2</v>
      </c>
      <c r="F32" s="34">
        <f>Pair!F72</f>
        <v>7.0804635983033687E-2</v>
      </c>
      <c r="G32" s="34">
        <f>Pair!G72</f>
        <v>0.11496015009622315</v>
      </c>
      <c r="H32" s="34">
        <f>Pair!H72</f>
        <v>8.2207439363742862E-2</v>
      </c>
      <c r="I32" s="34">
        <f>Pair!I72</f>
        <v>-5.9898275658656276E-2</v>
      </c>
      <c r="J32" s="34">
        <f>Pair!J72</f>
        <v>-0.21018633199821768</v>
      </c>
      <c r="K32" s="34">
        <f>Pair!K72</f>
        <v>-0.30177738614031369</v>
      </c>
    </row>
    <row r="33" spans="1:14" x14ac:dyDescent="0.3">
      <c r="A33" s="32">
        <v>5</v>
      </c>
      <c r="B33" s="34">
        <f>Pair!B73</f>
        <v>-0.14666789263035868</v>
      </c>
      <c r="C33" s="34">
        <f>Pair!C73</f>
        <v>0.35893941244229921</v>
      </c>
      <c r="D33" s="34">
        <f>Pair!D73</f>
        <v>0.40932067017593943</v>
      </c>
      <c r="E33" s="34">
        <f>Pair!E73</f>
        <v>0.46094024379435394</v>
      </c>
      <c r="F33" s="34">
        <f>Pair!F73</f>
        <v>0.51251710900326763</v>
      </c>
      <c r="G33" s="34">
        <f>Pair!G73</f>
        <v>0.57559016859776846</v>
      </c>
      <c r="H33" s="34">
        <f>Pair!H73</f>
        <v>0.39241245528243768</v>
      </c>
      <c r="I33" s="34">
        <f>Pair!I73</f>
        <v>0.28663571688628381</v>
      </c>
      <c r="J33" s="34">
        <f>Pair!J73</f>
        <v>0.14432836838077101</v>
      </c>
      <c r="K33" s="34">
        <f>Pair!K73</f>
        <v>-4.4990260383612951E-2</v>
      </c>
    </row>
    <row r="34" spans="1:14" x14ac:dyDescent="0.3">
      <c r="A34" s="32">
        <v>6</v>
      </c>
      <c r="B34" s="34">
        <f>Pair!B74</f>
        <v>-0.4656605837768395</v>
      </c>
      <c r="C34" s="34">
        <f>Pair!C74</f>
        <v>-0.25338998596663803</v>
      </c>
      <c r="D34" s="34">
        <f>Pair!D74</f>
        <v>-0.21458215601721664</v>
      </c>
      <c r="E34" s="34">
        <f>Pair!E74</f>
        <v>-0.14583428385277467</v>
      </c>
      <c r="F34" s="34">
        <f>Pair!F74</f>
        <v>-6.9831946660204716E-2</v>
      </c>
      <c r="G34" s="34">
        <f>Pair!G74</f>
        <v>-2.6011671059748692E-2</v>
      </c>
      <c r="H34" s="34">
        <f>Pair!H74</f>
        <v>-0.21284771451731427</v>
      </c>
      <c r="I34" s="34">
        <f>Pair!I74</f>
        <v>-0.2715748050242861</v>
      </c>
      <c r="J34" s="34">
        <f>Pair!J74</f>
        <v>-0.34001328060893565</v>
      </c>
      <c r="K34" s="34">
        <f>Pair!K74</f>
        <v>-0.42069618899826788</v>
      </c>
    </row>
    <row r="35" spans="1:14" x14ac:dyDescent="0.3">
      <c r="A35" s="32">
        <v>7</v>
      </c>
      <c r="B35" s="34">
        <f>Pair!B75</f>
        <v>-0.53926856458309125</v>
      </c>
      <c r="C35" s="34">
        <f>Pair!C75</f>
        <v>-0.2183668557332327</v>
      </c>
      <c r="D35" s="34">
        <f>Pair!D75</f>
        <v>-0.15316596380892705</v>
      </c>
      <c r="E35" s="34">
        <f>Pair!E75</f>
        <v>-8.604358800868378E-2</v>
      </c>
      <c r="F35" s="34">
        <f>Pair!F75</f>
        <v>-1.4542721805882116E-2</v>
      </c>
      <c r="G35" s="34">
        <f>Pair!G75</f>
        <v>5.8370684707721637E-2</v>
      </c>
      <c r="H35" s="34">
        <f>Pair!H75</f>
        <v>-0.13761559916085558</v>
      </c>
      <c r="I35" s="34">
        <f>Pair!I75</f>
        <v>-0.37191909208726714</v>
      </c>
      <c r="J35" s="34">
        <f>Pair!J75</f>
        <v>-0.43092981848423534</v>
      </c>
      <c r="K35" s="34">
        <f>Pair!K75</f>
        <v>-0.50049824459544534</v>
      </c>
    </row>
    <row r="36" spans="1:14" x14ac:dyDescent="0.3">
      <c r="A36" s="32">
        <v>8</v>
      </c>
      <c r="B36" s="34">
        <f>Pair!B76</f>
        <v>-0.57578184676460165</v>
      </c>
      <c r="C36" s="34">
        <f>Pair!C76</f>
        <v>-4.3596376017611335E-2</v>
      </c>
      <c r="D36" s="34">
        <f>Pair!D76</f>
        <v>1.6010525061309511E-2</v>
      </c>
      <c r="E36" s="34">
        <f>Pair!E76</f>
        <v>7.7568946554417609E-2</v>
      </c>
      <c r="F36" s="34">
        <f>Pair!F76</f>
        <v>0.14160927196606737</v>
      </c>
      <c r="G36" s="34">
        <f>Pair!G76</f>
        <v>0.2299203001924463</v>
      </c>
      <c r="H36" s="34">
        <f>Pair!H76</f>
        <v>0.16441487872748572</v>
      </c>
      <c r="I36" s="34">
        <f>Pair!I76</f>
        <v>-0.11979655131731255</v>
      </c>
      <c r="J36" s="34">
        <f>Pair!J76</f>
        <v>-0.42037266399643536</v>
      </c>
      <c r="K36" s="34">
        <f>Pair!K76</f>
        <v>-0.56930715988076663</v>
      </c>
    </row>
    <row r="37" spans="1:14" x14ac:dyDescent="0.3">
      <c r="A37" s="32">
        <v>9</v>
      </c>
      <c r="B37" s="34">
        <f>Pair!B77</f>
        <v>-0.24150883119675959</v>
      </c>
      <c r="C37" s="34">
        <f>Pair!C77</f>
        <v>0.1488920751526811</v>
      </c>
      <c r="D37" s="34">
        <f>Pair!D77</f>
        <v>0.20252940347775372</v>
      </c>
      <c r="E37" s="34">
        <f>Pair!E77</f>
        <v>0.25796176239148355</v>
      </c>
      <c r="F37" s="34">
        <f>Pair!F77</f>
        <v>0.31606371253303445</v>
      </c>
      <c r="G37" s="34">
        <f>Pair!G77</f>
        <v>0.3920376785145574</v>
      </c>
      <c r="H37" s="34">
        <f>Pair!H77</f>
        <v>0.39955416733655175</v>
      </c>
      <c r="I37" s="34">
        <f>Pair!I77</f>
        <v>0.19675243487078509</v>
      </c>
      <c r="J37" s="34">
        <f>Pair!J77</f>
        <v>-0.10435610692530353</v>
      </c>
      <c r="K37" s="34">
        <f>Pair!K77</f>
        <v>-0.24150883119675953</v>
      </c>
    </row>
    <row r="38" spans="1:14" x14ac:dyDescent="0.3">
      <c r="A38" s="32">
        <v>10</v>
      </c>
      <c r="B38" s="34">
        <f>Pair!B78</f>
        <v>0.20418852289369643</v>
      </c>
      <c r="C38" s="34">
        <f>Pair!C78</f>
        <v>0.63998657521683899</v>
      </c>
      <c r="D38" s="34">
        <f>Pair!D78</f>
        <v>0.65027209425148147</v>
      </c>
      <c r="E38" s="34">
        <f>Pair!E78</f>
        <v>0.66104996194807175</v>
      </c>
      <c r="F38" s="34">
        <f>Pair!F78</f>
        <v>0.67035969063279999</v>
      </c>
      <c r="G38" s="34">
        <f>Pair!G78</f>
        <v>0.70395857017134456</v>
      </c>
      <c r="H38" s="34">
        <f>Pair!H78</f>
        <v>0.77322722653717502</v>
      </c>
      <c r="I38" s="34">
        <f>Pair!I78</f>
        <v>0.79181515955189852</v>
      </c>
      <c r="J38" s="34">
        <f>Pair!J78</f>
        <v>0.75835687080859615</v>
      </c>
      <c r="K38" s="34">
        <f>Pair!K78</f>
        <v>0.43495775366292733</v>
      </c>
    </row>
    <row r="39" spans="1:14" x14ac:dyDescent="0.3">
      <c r="B39" s="36"/>
      <c r="C39" s="36"/>
      <c r="D39" s="36"/>
      <c r="E39" s="36"/>
      <c r="F39" s="36"/>
      <c r="G39" s="36"/>
      <c r="H39" s="36"/>
      <c r="I39" s="36"/>
      <c r="J39" s="36"/>
      <c r="K39" s="36"/>
    </row>
    <row r="40" spans="1:14" x14ac:dyDescent="0.3">
      <c r="A40" s="37" t="s">
        <v>11</v>
      </c>
      <c r="B40" s="38"/>
      <c r="C40" s="39">
        <v>-1</v>
      </c>
    </row>
    <row r="41" spans="1:14" ht="15" thickBot="1" x14ac:dyDescent="0.35"/>
    <row r="42" spans="1:14" ht="24" thickBot="1" x14ac:dyDescent="0.5">
      <c r="A42" s="532" t="s">
        <v>222</v>
      </c>
      <c r="B42" s="533"/>
      <c r="C42" s="533"/>
      <c r="D42" s="533"/>
      <c r="E42" s="533"/>
      <c r="F42" s="533"/>
      <c r="G42" s="533"/>
      <c r="H42" s="533"/>
      <c r="I42" s="533"/>
      <c r="J42" s="533"/>
      <c r="K42" s="534"/>
      <c r="M42" s="345" t="s">
        <v>215</v>
      </c>
      <c r="N42" s="33">
        <f>SUM(B44:K58,B60:K68,B70:K79)</f>
        <v>208.01683524340916</v>
      </c>
    </row>
    <row r="43" spans="1:14" x14ac:dyDescent="0.3">
      <c r="A43" s="147" t="s">
        <v>9</v>
      </c>
      <c r="B43" s="147" t="s">
        <v>1</v>
      </c>
      <c r="C43" s="147">
        <v>2</v>
      </c>
      <c r="D43" s="147">
        <v>3</v>
      </c>
      <c r="E43" s="147">
        <v>4</v>
      </c>
      <c r="F43" s="147">
        <v>5</v>
      </c>
      <c r="G43" s="147">
        <v>6</v>
      </c>
      <c r="H43" s="147">
        <v>7</v>
      </c>
      <c r="I43" s="147">
        <v>8</v>
      </c>
      <c r="J43" s="147">
        <v>9</v>
      </c>
      <c r="K43" s="147">
        <v>10</v>
      </c>
    </row>
    <row r="44" spans="1:14" x14ac:dyDescent="0.3">
      <c r="A44" s="32">
        <v>5</v>
      </c>
      <c r="B44" s="34">
        <f>HSDR!B56</f>
        <v>0.25528791352539693</v>
      </c>
      <c r="C44" s="34">
        <f>HSDR!C56</f>
        <v>0.41676843465001523</v>
      </c>
      <c r="D44" s="34">
        <f>HSDR!D56</f>
        <v>0.43382350116169249</v>
      </c>
      <c r="E44" s="34">
        <f>HSDR!E56</f>
        <v>0.4540437241344103</v>
      </c>
      <c r="F44" s="34">
        <f>HSDR!F56</f>
        <v>0.47335013310975127</v>
      </c>
      <c r="G44" s="34">
        <f>HSDR!G56</f>
        <v>0.48487958313687435</v>
      </c>
      <c r="H44" s="34">
        <f>HSDR!H56</f>
        <v>0.39683578004415654</v>
      </c>
      <c r="I44" s="34">
        <f>HSDR!I56</f>
        <v>0.36092568984622575</v>
      </c>
      <c r="J44" s="34">
        <f>HSDR!J56</f>
        <v>0.3213574892967937</v>
      </c>
      <c r="K44" s="34">
        <f>HSDR!K56</f>
        <v>0.27554039444166056</v>
      </c>
    </row>
    <row r="45" spans="1:14" x14ac:dyDescent="0.3">
      <c r="A45" s="32">
        <v>6</v>
      </c>
      <c r="B45" s="34">
        <f>HSDR!B57</f>
        <v>0.25811794378425706</v>
      </c>
      <c r="C45" s="34">
        <f>HSDR!C57</f>
        <v>0.41201734248621957</v>
      </c>
      <c r="D45" s="34">
        <f>HSDR!D57</f>
        <v>0.42930556461863345</v>
      </c>
      <c r="E45" s="34">
        <f>HSDR!E57</f>
        <v>0.44956728794652229</v>
      </c>
      <c r="F45" s="34">
        <f>HSDR!F57</f>
        <v>0.46908083803658163</v>
      </c>
      <c r="G45" s="34">
        <f>HSDR!G57</f>
        <v>0.48012373607015191</v>
      </c>
      <c r="H45" s="34">
        <f>HSDR!H57</f>
        <v>0.38219257634593173</v>
      </c>
      <c r="I45" s="34">
        <f>HSDR!I57</f>
        <v>0.34848677032407854</v>
      </c>
      <c r="J45" s="34">
        <f>HSDR!J57</f>
        <v>0.30994538935958654</v>
      </c>
      <c r="K45" s="34">
        <f>HSDR!K57</f>
        <v>0.26578617427732654</v>
      </c>
    </row>
    <row r="46" spans="1:14" x14ac:dyDescent="0.3">
      <c r="A46" s="32">
        <v>7</v>
      </c>
      <c r="B46" s="34">
        <f>HSDR!B58</f>
        <v>0.25437712976375942</v>
      </c>
      <c r="C46" s="34">
        <f>HSDR!C58</f>
        <v>0.40743072756047771</v>
      </c>
      <c r="D46" s="34">
        <f>HSDR!D58</f>
        <v>0.4249851577489786</v>
      </c>
      <c r="E46" s="34">
        <f>HSDR!E58</f>
        <v>0.44521223063659365</v>
      </c>
      <c r="F46" s="34">
        <f>HSDR!F58</f>
        <v>0.46477843330104068</v>
      </c>
      <c r="G46" s="34">
        <f>HSDR!G58</f>
        <v>0.47731496242648214</v>
      </c>
      <c r="H46" s="34">
        <f>HSDR!H58</f>
        <v>0.37925617419856938</v>
      </c>
      <c r="I46" s="34">
        <f>HSDR!I58</f>
        <v>0.33589471773557733</v>
      </c>
      <c r="J46" s="34">
        <f>HSDR!J58</f>
        <v>0.30642061508740204</v>
      </c>
      <c r="K46" s="34">
        <f>HSDR!K58</f>
        <v>0.26721074782921084</v>
      </c>
    </row>
    <row r="47" spans="1:14" x14ac:dyDescent="0.3">
      <c r="A47" s="32">
        <v>8</v>
      </c>
      <c r="B47" s="34">
        <f>HSDR!B59</f>
        <v>0.28836334875964992</v>
      </c>
      <c r="C47" s="34">
        <f>HSDR!C59</f>
        <v>0.44980237942279166</v>
      </c>
      <c r="D47" s="34">
        <f>HSDR!D59</f>
        <v>0.46597642749068685</v>
      </c>
      <c r="E47" s="34">
        <f>HSDR!E59</f>
        <v>0.48472541737079888</v>
      </c>
      <c r="F47" s="34">
        <f>HSDR!F59</f>
        <v>0.50194727739331357</v>
      </c>
      <c r="G47" s="34">
        <f>HSDR!G59</f>
        <v>0.52550268611926287</v>
      </c>
      <c r="H47" s="34">
        <f>HSDR!H59</f>
        <v>0.48230082177962352</v>
      </c>
      <c r="I47" s="34">
        <f>HSDR!I59</f>
        <v>0.3841447474995669</v>
      </c>
      <c r="J47" s="34">
        <f>HSDR!J59</f>
        <v>0.33681153361760302</v>
      </c>
      <c r="K47" s="34">
        <f>HSDR!K59</f>
        <v>0.29902709393405319</v>
      </c>
    </row>
    <row r="48" spans="1:14" x14ac:dyDescent="0.3">
      <c r="A48" s="32">
        <v>9</v>
      </c>
      <c r="B48" s="34">
        <f>HSDR!B60</f>
        <v>0.32740992228419225</v>
      </c>
      <c r="C48" s="34">
        <f>HSDR!C60</f>
        <v>0.49692057067091661</v>
      </c>
      <c r="D48" s="34">
        <f>HSDR!D60</f>
        <v>0.99208763175540482</v>
      </c>
      <c r="E48" s="34">
        <f>HSDR!E60</f>
        <v>1.0249392295743802</v>
      </c>
      <c r="F48" s="34">
        <f>HSDR!F60</f>
        <v>1.0578017640707118</v>
      </c>
      <c r="G48" s="34">
        <f>HSDR!G60</f>
        <v>1.0971053737455863</v>
      </c>
      <c r="H48" s="34">
        <f>HSDR!H60</f>
        <v>0.53479372800979086</v>
      </c>
      <c r="I48" s="34">
        <f>HSDR!I60</f>
        <v>0.4910928083344081</v>
      </c>
      <c r="J48" s="34">
        <f>HSDR!J60</f>
        <v>0.38894491666094894</v>
      </c>
      <c r="K48" s="34">
        <f>HSDR!K60</f>
        <v>0.33645241884235633</v>
      </c>
    </row>
    <row r="49" spans="1:11" x14ac:dyDescent="0.3">
      <c r="A49" s="32">
        <v>10</v>
      </c>
      <c r="B49" s="34">
        <f>HSDR!B61</f>
        <v>0.37304965193433309</v>
      </c>
      <c r="C49" s="34">
        <f>HSDR!C61</f>
        <v>1.1011257653812758</v>
      </c>
      <c r="D49" s="34">
        <f>HSDR!D61</f>
        <v>1.1287287215745923</v>
      </c>
      <c r="E49" s="34">
        <f>HSDR!E61</f>
        <v>1.1570097044780419</v>
      </c>
      <c r="F49" s="34">
        <f>HSDR!F61</f>
        <v>1.1852554608023249</v>
      </c>
      <c r="G49" s="34">
        <f>HSDR!G61</f>
        <v>1.2199493719560808</v>
      </c>
      <c r="H49" s="34">
        <f>HSDR!H61</f>
        <v>1.1213167131939819</v>
      </c>
      <c r="I49" s="34">
        <f>HSDR!I61</f>
        <v>1.0692068124279952</v>
      </c>
      <c r="J49" s="34">
        <f>HSDR!J61</f>
        <v>0.98512101765013715</v>
      </c>
      <c r="K49" s="34">
        <f>HSDR!K61</f>
        <v>0.39412588394544312</v>
      </c>
    </row>
    <row r="50" spans="1:11" x14ac:dyDescent="0.3">
      <c r="A50" s="32">
        <v>11</v>
      </c>
      <c r="B50" s="34">
        <f>HSDR!B62</f>
        <v>0.39876296082416712</v>
      </c>
      <c r="C50" s="34">
        <f>HSDR!C62</f>
        <v>1.1583687449680025</v>
      </c>
      <c r="D50" s="34">
        <f>HSDR!D62</f>
        <v>1.1842650078909081</v>
      </c>
      <c r="E50" s="34">
        <f>HSDR!E62</f>
        <v>1.210771838624396</v>
      </c>
      <c r="F50" s="34">
        <f>HSDR!F62</f>
        <v>1.2374775973674452</v>
      </c>
      <c r="G50" s="34">
        <f>HSDR!G62</f>
        <v>1.2668947185009185</v>
      </c>
      <c r="H50" s="34">
        <f>HSDR!H62</f>
        <v>1.1576053433748457</v>
      </c>
      <c r="I50" s="34">
        <f>HSDR!I62</f>
        <v>1.1012352494200111</v>
      </c>
      <c r="J50" s="34">
        <f>HSDR!J62</f>
        <v>1.0405035291051643</v>
      </c>
      <c r="K50" s="34">
        <f>HSDR!K62</f>
        <v>0.47309363070509958</v>
      </c>
    </row>
    <row r="51" spans="1:11" x14ac:dyDescent="0.3">
      <c r="A51" s="32">
        <v>12</v>
      </c>
      <c r="B51" s="34">
        <f>HSDR!B63</f>
        <v>0.22932137132783617</v>
      </c>
      <c r="C51" s="34">
        <f>HSDR!C63</f>
        <v>0.3484437814934257</v>
      </c>
      <c r="D51" s="34">
        <f>HSDR!D63</f>
        <v>0.35907281492334692</v>
      </c>
      <c r="E51" s="34">
        <f>HSDR!E63</f>
        <v>0.39446844550254284</v>
      </c>
      <c r="F51" s="34">
        <f>HSDR!F63</f>
        <v>0.41640366958226238</v>
      </c>
      <c r="G51" s="34">
        <f>HSDR!G63</f>
        <v>0.42315049208499778</v>
      </c>
      <c r="H51" s="34">
        <f>HSDR!H63</f>
        <v>0.35541355077168107</v>
      </c>
      <c r="I51" s="34">
        <f>HSDR!I63</f>
        <v>0.32514100115062705</v>
      </c>
      <c r="J51" s="34">
        <f>HSDR!J63</f>
        <v>0.29007768787413191</v>
      </c>
      <c r="K51" s="34">
        <f>HSDR!K63</f>
        <v>0.2488921581952955</v>
      </c>
    </row>
    <row r="52" spans="1:11" x14ac:dyDescent="0.3">
      <c r="A52" s="32">
        <v>13</v>
      </c>
      <c r="B52" s="34">
        <f>HSDR!B64</f>
        <v>0.21294127337584787</v>
      </c>
      <c r="C52" s="34">
        <f>HSDR!C64</f>
        <v>0.35360813639536137</v>
      </c>
      <c r="D52" s="34">
        <f>HSDR!D64</f>
        <v>0.37387488538214331</v>
      </c>
      <c r="E52" s="34">
        <f>HSDR!E64</f>
        <v>0.39446844550254284</v>
      </c>
      <c r="F52" s="34">
        <f>HSDR!F64</f>
        <v>0.41640366958226238</v>
      </c>
      <c r="G52" s="34">
        <f>HSDR!G64</f>
        <v>0.42315049208499778</v>
      </c>
      <c r="H52" s="34">
        <f>HSDR!H64</f>
        <v>0.33002686857370378</v>
      </c>
      <c r="I52" s="34">
        <f>HSDR!I64</f>
        <v>0.30191664392558226</v>
      </c>
      <c r="J52" s="34">
        <f>HSDR!J64</f>
        <v>0.26935785302597964</v>
      </c>
      <c r="K52" s="34">
        <f>HSDR!K64</f>
        <v>0.23111414689563153</v>
      </c>
    </row>
    <row r="53" spans="1:11" x14ac:dyDescent="0.3">
      <c r="A53" s="32">
        <v>14</v>
      </c>
      <c r="B53" s="34">
        <f>HSDR!B65</f>
        <v>0.19773118242043017</v>
      </c>
      <c r="C53" s="34">
        <f>HSDR!C65</f>
        <v>0.35360813639536137</v>
      </c>
      <c r="D53" s="34">
        <f>HSDR!D65</f>
        <v>0.37387488538214331</v>
      </c>
      <c r="E53" s="34">
        <f>HSDR!E65</f>
        <v>0.39446844550254284</v>
      </c>
      <c r="F53" s="34">
        <f>HSDR!F65</f>
        <v>0.41640366958226238</v>
      </c>
      <c r="G53" s="34">
        <f>HSDR!G65</f>
        <v>0.42315049208499778</v>
      </c>
      <c r="H53" s="34">
        <f>HSDR!H65</f>
        <v>0.30645352081843924</v>
      </c>
      <c r="I53" s="34">
        <f>HSDR!I65</f>
        <v>0.28035116935946924</v>
      </c>
      <c r="J53" s="34">
        <f>HSDR!J65</f>
        <v>0.25011800638126686</v>
      </c>
      <c r="K53" s="34">
        <f>HSDR!K65</f>
        <v>0.21460599354594356</v>
      </c>
    </row>
    <row r="54" spans="1:11" x14ac:dyDescent="0.3">
      <c r="A54" s="32">
        <v>15</v>
      </c>
      <c r="B54" s="34">
        <f>HSDR!B66</f>
        <v>0.1836075265332566</v>
      </c>
      <c r="C54" s="34">
        <f>HSDR!C66</f>
        <v>0.35360813639536137</v>
      </c>
      <c r="D54" s="34">
        <f>HSDR!D66</f>
        <v>0.37387488538214331</v>
      </c>
      <c r="E54" s="34">
        <f>HSDR!E66</f>
        <v>0.39446844550254284</v>
      </c>
      <c r="F54" s="34">
        <f>HSDR!F66</f>
        <v>0.41640366958226238</v>
      </c>
      <c r="G54" s="34">
        <f>HSDR!G66</f>
        <v>0.42315049208499778</v>
      </c>
      <c r="H54" s="34">
        <f>HSDR!H66</f>
        <v>0.28456398361712221</v>
      </c>
      <c r="I54" s="34">
        <f>HSDR!I66</f>
        <v>0.26032608583379291</v>
      </c>
      <c r="J54" s="34">
        <f>HSDR!J66</f>
        <v>0.23225243449689065</v>
      </c>
      <c r="K54" s="34">
        <f>HSDR!K66</f>
        <v>0.19927699400694757</v>
      </c>
    </row>
    <row r="55" spans="1:11" x14ac:dyDescent="0.3">
      <c r="A55" s="32">
        <v>16</v>
      </c>
      <c r="B55" s="34">
        <f>HSDR!B67</f>
        <v>0.2121090766176992</v>
      </c>
      <c r="C55" s="34">
        <f>HSDR!C67</f>
        <v>0.35360813639536137</v>
      </c>
      <c r="D55" s="34">
        <f>HSDR!D67</f>
        <v>0.37387488538214331</v>
      </c>
      <c r="E55" s="34">
        <f>HSDR!E67</f>
        <v>0.39446844550254284</v>
      </c>
      <c r="F55" s="34">
        <f>HSDR!F67</f>
        <v>0.41640366958226238</v>
      </c>
      <c r="G55" s="34">
        <f>HSDR!G67</f>
        <v>0.42315049208499778</v>
      </c>
      <c r="H55" s="34">
        <f>HSDR!H67</f>
        <v>0.26423798478732774</v>
      </c>
      <c r="I55" s="34">
        <f>HSDR!I67</f>
        <v>0.24173136541709339</v>
      </c>
      <c r="J55" s="34">
        <f>HSDR!J67</f>
        <v>0.21566297488996986</v>
      </c>
      <c r="K55" s="34">
        <f>HSDR!K67</f>
        <v>0.18504292300645134</v>
      </c>
    </row>
    <row r="56" spans="1:11" x14ac:dyDescent="0.3">
      <c r="A56" s="32">
        <v>17</v>
      </c>
      <c r="B56" s="34">
        <f>HSDR!B68</f>
        <v>0.2121090766176992</v>
      </c>
      <c r="C56" s="34">
        <f>HSDR!C68</f>
        <v>0.35360813639536137</v>
      </c>
      <c r="D56" s="34">
        <f>HSDR!D68</f>
        <v>0.37387488538214331</v>
      </c>
      <c r="E56" s="34">
        <f>HSDR!E68</f>
        <v>0.39446844550254284</v>
      </c>
      <c r="F56" s="34">
        <f>HSDR!F68</f>
        <v>0.41640366958226238</v>
      </c>
      <c r="G56" s="34">
        <f>HSDR!G68</f>
        <v>0.42315049208499778</v>
      </c>
      <c r="H56" s="34">
        <f>HSDR!H68</f>
        <v>0.26231240836153336</v>
      </c>
      <c r="I56" s="34">
        <f>HSDR!I68</f>
        <v>0.24474124225119143</v>
      </c>
      <c r="J56" s="34">
        <f>HSDR!J68</f>
        <v>0.2284251594344453</v>
      </c>
      <c r="K56" s="34">
        <f>HSDR!K68</f>
        <v>0.21210907661769923</v>
      </c>
    </row>
    <row r="57" spans="1:11" x14ac:dyDescent="0.3">
      <c r="A57" s="32">
        <v>18</v>
      </c>
      <c r="B57" s="34">
        <f>HSDR!B69</f>
        <v>0.3235334151403132</v>
      </c>
      <c r="C57" s="34">
        <f>HSDR!C69</f>
        <v>0.4934172759230967</v>
      </c>
      <c r="D57" s="34">
        <f>HSDR!D69</f>
        <v>0.50890887319328326</v>
      </c>
      <c r="E57" s="34">
        <f>HSDR!E69</f>
        <v>0.52495818135214112</v>
      </c>
      <c r="F57" s="34">
        <f>HSDR!F69</f>
        <v>0.53865495485281323</v>
      </c>
      <c r="G57" s="34">
        <f>HSDR!G69</f>
        <v>0.58858866858834413</v>
      </c>
      <c r="H57" s="34">
        <f>HSDR!H69</f>
        <v>0.63087860215577196</v>
      </c>
      <c r="I57" s="34">
        <f>HSDR!I69</f>
        <v>0.37330778670036147</v>
      </c>
      <c r="J57" s="34">
        <f>HSDR!J69</f>
        <v>0.34842060092033733</v>
      </c>
      <c r="K57" s="34">
        <f>HSDR!K69</f>
        <v>0.32353341514031325</v>
      </c>
    </row>
    <row r="58" spans="1:11" x14ac:dyDescent="0.3">
      <c r="A58" s="32">
        <v>19</v>
      </c>
      <c r="B58" s="34">
        <f>HSDR!B70</f>
        <v>0.43495775366292722</v>
      </c>
      <c r="C58" s="34">
        <f>HSDR!C70</f>
        <v>0.62832462629779118</v>
      </c>
      <c r="D58" s="34">
        <f>HSDR!D70</f>
        <v>0.63939119964802815</v>
      </c>
      <c r="E58" s="34">
        <f>HSDR!E70</f>
        <v>0.65089625584534427</v>
      </c>
      <c r="F58" s="34">
        <f>HSDR!F70</f>
        <v>0.66090624012336407</v>
      </c>
      <c r="G58" s="34">
        <f>HSDR!G70</f>
        <v>0.69485524745855443</v>
      </c>
      <c r="H58" s="34">
        <f>HSDR!H70</f>
        <v>0.76867556518077984</v>
      </c>
      <c r="I58" s="34">
        <f>HSDR!I70</f>
        <v>0.73264356191876234</v>
      </c>
      <c r="J58" s="34">
        <f>HSDR!J70</f>
        <v>0.46841604240622936</v>
      </c>
      <c r="K58" s="34">
        <f>HSDR!K70</f>
        <v>0.43495775366292727</v>
      </c>
    </row>
    <row r="59" spans="1:11" x14ac:dyDescent="0.3">
      <c r="A59" s="32" t="s">
        <v>4</v>
      </c>
      <c r="B59" s="32" t="s">
        <v>1</v>
      </c>
      <c r="C59" s="35">
        <v>2</v>
      </c>
      <c r="D59" s="35">
        <v>3</v>
      </c>
      <c r="E59" s="35">
        <v>4</v>
      </c>
      <c r="F59" s="35">
        <v>5</v>
      </c>
      <c r="G59" s="35">
        <v>6</v>
      </c>
      <c r="H59" s="35">
        <v>7</v>
      </c>
      <c r="I59" s="35">
        <v>8</v>
      </c>
      <c r="J59" s="35">
        <v>9</v>
      </c>
      <c r="K59" s="35">
        <v>10</v>
      </c>
    </row>
    <row r="60" spans="1:11" x14ac:dyDescent="0.3">
      <c r="A60" s="32">
        <v>13</v>
      </c>
      <c r="B60" s="34">
        <f>HSDR!B86</f>
        <v>0.327684238187961</v>
      </c>
      <c r="C60" s="34">
        <f>HSDR!C86</f>
        <v>0.49247239362692286</v>
      </c>
      <c r="D60" s="34">
        <f>HSDR!D86</f>
        <v>0.50716638736287001</v>
      </c>
      <c r="E60" s="34">
        <f>HSDR!E86</f>
        <v>0.52473462393271253</v>
      </c>
      <c r="F60" s="34">
        <f>HSDR!F86</f>
        <v>0.54100776192676059</v>
      </c>
      <c r="G60" s="34">
        <f>HSDR!G86</f>
        <v>1.0455010638435727</v>
      </c>
      <c r="H60" s="34">
        <f>HSDR!H86</f>
        <v>0.51719646119815188</v>
      </c>
      <c r="I60" s="34">
        <f>HSDR!I86</f>
        <v>0.47279133284078939</v>
      </c>
      <c r="J60" s="34">
        <f>HSDR!J86</f>
        <v>0.4256519695072028</v>
      </c>
      <c r="K60" s="34">
        <f>HSDR!K86</f>
        <v>0.36206998455041256</v>
      </c>
    </row>
    <row r="61" spans="1:11" x14ac:dyDescent="0.3">
      <c r="A61" s="32">
        <v>14</v>
      </c>
      <c r="B61" s="34">
        <f>HSDR!B87</f>
        <v>0.31514257185697642</v>
      </c>
      <c r="C61" s="34">
        <f>HSDR!C87</f>
        <v>0.48255351811038272</v>
      </c>
      <c r="D61" s="34">
        <f>HSDR!D87</f>
        <v>0.49764556579281816</v>
      </c>
      <c r="E61" s="34">
        <f>HSDR!E87</f>
        <v>0.51542989690198615</v>
      </c>
      <c r="F61" s="34">
        <f>HSDR!F87</f>
        <v>1.0180852172075909</v>
      </c>
      <c r="G61" s="34">
        <f>HSDR!G87</f>
        <v>1.0455010638435729</v>
      </c>
      <c r="H61" s="34">
        <f>HSDR!H87</f>
        <v>0.49709196236633008</v>
      </c>
      <c r="I61" s="34">
        <f>HSDR!I87</f>
        <v>0.45442443375652797</v>
      </c>
      <c r="J61" s="34">
        <f>HSDR!J87</f>
        <v>0.4089910050029118</v>
      </c>
      <c r="K61" s="34">
        <f>HSDR!K87</f>
        <v>0.34799938090373161</v>
      </c>
    </row>
    <row r="62" spans="1:11" x14ac:dyDescent="0.3">
      <c r="A62" s="32">
        <v>15</v>
      </c>
      <c r="B62" s="34">
        <f>HSDR!B88</f>
        <v>0.30272071378660209</v>
      </c>
      <c r="C62" s="34">
        <f>HSDR!C88</f>
        <v>0.47334313370216685</v>
      </c>
      <c r="D62" s="34">
        <f>HSDR!D88</f>
        <v>0.48880480290634137</v>
      </c>
      <c r="E62" s="34">
        <f>HSDR!E88</f>
        <v>0.50678979323059736</v>
      </c>
      <c r="F62" s="34">
        <f>HSDR!F88</f>
        <v>1.0180852172075909</v>
      </c>
      <c r="G62" s="34">
        <f>HSDR!G88</f>
        <v>1.0455010638435727</v>
      </c>
      <c r="H62" s="34">
        <f>HSDR!H88</f>
        <v>0.47722077734110446</v>
      </c>
      <c r="I62" s="34">
        <f>HSDR!I88</f>
        <v>0.43626917672083054</v>
      </c>
      <c r="J62" s="34">
        <f>HSDR!J88</f>
        <v>0.39253848456297252</v>
      </c>
      <c r="K62" s="34">
        <f>HSDR!K88</f>
        <v>0.33409156765274794</v>
      </c>
    </row>
    <row r="63" spans="1:11" x14ac:dyDescent="0.3">
      <c r="A63" s="32">
        <v>16</v>
      </c>
      <c r="B63" s="34">
        <f>HSDR!B89</f>
        <v>0.30235592900691816</v>
      </c>
      <c r="C63" s="34">
        <f>HSDR!C89</f>
        <v>0.4647906338945379</v>
      </c>
      <c r="D63" s="34">
        <f>HSDR!D89</f>
        <v>0.48059552308318443</v>
      </c>
      <c r="E63" s="34">
        <f>HSDR!E89</f>
        <v>0.98263390902591441</v>
      </c>
      <c r="F63" s="34">
        <f>HSDR!F89</f>
        <v>1.0180852172075909</v>
      </c>
      <c r="G63" s="34">
        <f>HSDR!G89</f>
        <v>1.0455010638435727</v>
      </c>
      <c r="H63" s="34">
        <f>HSDR!H89</f>
        <v>0.45765214955230726</v>
      </c>
      <c r="I63" s="34">
        <f>HSDR!I89</f>
        <v>0.41838903582412801</v>
      </c>
      <c r="J63" s="34">
        <f>HSDR!J89</f>
        <v>0.3763496353848465</v>
      </c>
      <c r="K63" s="34">
        <f>HSDR!K89</f>
        <v>0.32039507782076326</v>
      </c>
    </row>
    <row r="64" spans="1:11" x14ac:dyDescent="0.3">
      <c r="A64" s="32">
        <v>17</v>
      </c>
      <c r="B64" s="34">
        <f>HSDR!B90</f>
        <v>0.29590972526483106</v>
      </c>
      <c r="C64" s="34">
        <f>HSDR!C90</f>
        <v>0.45684902693031099</v>
      </c>
      <c r="D64" s="34">
        <f>HSDR!D90</f>
        <v>0.94822248238955131</v>
      </c>
      <c r="E64" s="34">
        <f>HSDR!E90</f>
        <v>0.98263390902591441</v>
      </c>
      <c r="F64" s="34">
        <f>HSDR!F90</f>
        <v>1.0180852172075907</v>
      </c>
      <c r="G64" s="34">
        <f>HSDR!G90</f>
        <v>1.0455010638435729</v>
      </c>
      <c r="H64" s="34">
        <f>HSDR!H90</f>
        <v>0.4432866873760104</v>
      </c>
      <c r="I64" s="34">
        <f>HSDR!I90</f>
        <v>0.40663059560479642</v>
      </c>
      <c r="J64" s="34">
        <f>HSDR!J90</f>
        <v>0.36851835521934828</v>
      </c>
      <c r="K64" s="34">
        <f>HSDR!K90</f>
        <v>0.31846025350866897</v>
      </c>
    </row>
    <row r="65" spans="1:11" x14ac:dyDescent="0.3">
      <c r="A65" s="32">
        <v>18</v>
      </c>
      <c r="B65" s="34">
        <f>HSDR!B91</f>
        <v>0.3235334151403132</v>
      </c>
      <c r="C65" s="34">
        <f>HSDR!C91</f>
        <v>0.4934172759230967</v>
      </c>
      <c r="D65" s="34">
        <f>HSDR!D91</f>
        <v>1.0105458613793081</v>
      </c>
      <c r="E65" s="34">
        <f>HSDR!E91</f>
        <v>1.0428599409564983</v>
      </c>
      <c r="F65" s="34">
        <f>HSDR!F91</f>
        <v>1.0745088873324604</v>
      </c>
      <c r="G65" s="34">
        <f>HSDR!G91</f>
        <v>1.1218571453066557</v>
      </c>
      <c r="H65" s="34">
        <f>HSDR!H91</f>
        <v>0.63087860215577196</v>
      </c>
      <c r="I65" s="34">
        <f>HSDR!I91</f>
        <v>0.37330778670036147</v>
      </c>
      <c r="J65" s="34">
        <f>HSDR!J91</f>
        <v>0.39279611023068156</v>
      </c>
      <c r="K65" s="34">
        <f>HSDR!K91</f>
        <v>0.34269926616577512</v>
      </c>
    </row>
    <row r="66" spans="1:11" x14ac:dyDescent="0.3">
      <c r="A66" s="32">
        <v>19</v>
      </c>
      <c r="B66" s="34">
        <f>HSDR!B92</f>
        <v>0.43495775366292722</v>
      </c>
      <c r="C66" s="34">
        <f>HSDR!C92</f>
        <v>0.62832462629779118</v>
      </c>
      <c r="D66" s="34">
        <f>HSDR!D92</f>
        <v>0.63939119964802815</v>
      </c>
      <c r="E66" s="34">
        <f>HSDR!E92</f>
        <v>0.65089625584534427</v>
      </c>
      <c r="F66" s="34">
        <f>HSDR!F92</f>
        <v>0.66090624012336407</v>
      </c>
      <c r="G66" s="34">
        <f>HSDR!G92</f>
        <v>0.69485524745855443</v>
      </c>
      <c r="H66" s="34">
        <f>HSDR!H92</f>
        <v>0.76867556518077984</v>
      </c>
      <c r="I66" s="34">
        <f>HSDR!I92</f>
        <v>0.73264356191876234</v>
      </c>
      <c r="J66" s="34">
        <f>HSDR!J92</f>
        <v>0.46841604240622936</v>
      </c>
      <c r="K66" s="34">
        <f>HSDR!K92</f>
        <v>0.43495775366292727</v>
      </c>
    </row>
    <row r="67" spans="1:11" x14ac:dyDescent="0.3">
      <c r="A67" s="32">
        <v>20</v>
      </c>
      <c r="B67" s="34">
        <f>HSDR!B93</f>
        <v>0.54638209218554123</v>
      </c>
      <c r="C67" s="34">
        <f>HSDR!C93</f>
        <v>0.75798005972279903</v>
      </c>
      <c r="D67" s="34">
        <f>HSDR!D93</f>
        <v>0.7649717369497322</v>
      </c>
      <c r="E67" s="34">
        <f>HSDR!E93</f>
        <v>0.77228266898215236</v>
      </c>
      <c r="F67" s="34">
        <f>HSDR!F93</f>
        <v>0.77860586403751975</v>
      </c>
      <c r="G67" s="34">
        <f>HSDR!G93</f>
        <v>0.80112182632876472</v>
      </c>
      <c r="H67" s="34">
        <f>HSDR!H93</f>
        <v>0.84730093057265166</v>
      </c>
      <c r="I67" s="34">
        <f>HSDR!I93</f>
        <v>0.86121010636793238</v>
      </c>
      <c r="J67" s="34">
        <f>HSDR!J93</f>
        <v>0.81918071466135212</v>
      </c>
      <c r="K67" s="34">
        <f>HSDR!K93</f>
        <v>0.54638209218554135</v>
      </c>
    </row>
    <row r="68" spans="1:11" x14ac:dyDescent="0.3">
      <c r="A68" s="32">
        <v>21</v>
      </c>
      <c r="B68" s="34">
        <f>IF(Rules!$B$3=Rules!$D$3,1.5,IF(Rules!$B$3=Rules!$E$3,1.2,1))</f>
        <v>1.5</v>
      </c>
      <c r="C68" s="34">
        <f>IF(Rules!$B$3=Rules!$D$3,1.5,IF(Rules!$B$3=Rules!$E$3,1.2,1))</f>
        <v>1.5</v>
      </c>
      <c r="D68" s="34">
        <f>IF(Rules!$B$3=Rules!$D$3,1.5,IF(Rules!$B$3=Rules!$E$3,1.2,1))</f>
        <v>1.5</v>
      </c>
      <c r="E68" s="34">
        <f>IF(Rules!$B$3=Rules!$D$3,1.5,IF(Rules!$B$3=Rules!$E$3,1.2,1))</f>
        <v>1.5</v>
      </c>
      <c r="F68" s="34">
        <f>IF(Rules!$B$3=Rules!$D$3,1.5,IF(Rules!$B$3=Rules!$E$3,1.2,1))</f>
        <v>1.5</v>
      </c>
      <c r="G68" s="34">
        <f>IF(Rules!$B$3=Rules!$D$3,1.5,IF(Rules!$B$3=Rules!$E$3,1.2,1))</f>
        <v>1.5</v>
      </c>
      <c r="H68" s="34">
        <f>IF(Rules!$B$3=Rules!$D$3,1.5,IF(Rules!$B$3=Rules!$E$3,1.2,1))</f>
        <v>1.5</v>
      </c>
      <c r="I68" s="34">
        <f>IF(Rules!$B$3=Rules!$D$3,1.5,IF(Rules!$B$3=Rules!$E$3,1.2,1))</f>
        <v>1.5</v>
      </c>
      <c r="J68" s="34">
        <f>IF(Rules!$B$3=Rules!$D$3,1.5,IF(Rules!$B$3=Rules!$E$3,1.2,1))</f>
        <v>1.5</v>
      </c>
      <c r="K68" s="34">
        <f>IF(Rules!$B$3=Rules!$D$3,1.5,IF(Rules!$B$3=Rules!$E$3,1.2,1))</f>
        <v>1.5</v>
      </c>
    </row>
    <row r="69" spans="1:11" x14ac:dyDescent="0.3">
      <c r="A69" s="32" t="s">
        <v>10</v>
      </c>
      <c r="B69" s="32" t="s">
        <v>1</v>
      </c>
      <c r="C69" s="35">
        <v>2</v>
      </c>
      <c r="D69" s="35">
        <v>3</v>
      </c>
      <c r="E69" s="35">
        <v>4</v>
      </c>
      <c r="F69" s="35">
        <v>5</v>
      </c>
      <c r="G69" s="35">
        <v>6</v>
      </c>
      <c r="H69" s="35">
        <v>7</v>
      </c>
      <c r="I69" s="35">
        <v>8</v>
      </c>
      <c r="J69" s="35">
        <v>9</v>
      </c>
      <c r="K69" s="35">
        <v>10</v>
      </c>
    </row>
    <row r="70" spans="1:11" x14ac:dyDescent="0.3">
      <c r="A70" s="32" t="s">
        <v>1</v>
      </c>
      <c r="B70" s="34">
        <f>Pair!B94</f>
        <v>0.80134668361963057</v>
      </c>
      <c r="C70" s="34">
        <f>Pair!C94</f>
        <v>1.1583687449680025</v>
      </c>
      <c r="D70" s="34">
        <f>Pair!D94</f>
        <v>1.1842650078909081</v>
      </c>
      <c r="E70" s="34">
        <f>Pair!E94</f>
        <v>1.210771838624396</v>
      </c>
      <c r="F70" s="34">
        <f>Pair!F94</f>
        <v>1.237477597367445</v>
      </c>
      <c r="G70" s="34">
        <f>Pair!G94</f>
        <v>1.2668947185009185</v>
      </c>
      <c r="H70" s="34">
        <f>Pair!H94</f>
        <v>1.1576053433748457</v>
      </c>
      <c r="I70" s="34">
        <f>Pair!I94</f>
        <v>1.1012352494200108</v>
      </c>
      <c r="J70" s="34">
        <f>Pair!J94</f>
        <v>1.0405035291051643</v>
      </c>
      <c r="K70" s="34">
        <f>Pair!K94</f>
        <v>0.94335851793915726</v>
      </c>
    </row>
    <row r="71" spans="1:11" x14ac:dyDescent="0.3">
      <c r="A71" s="32">
        <v>2</v>
      </c>
      <c r="B71" s="34">
        <f>Pair!B95</f>
        <v>0.26430684965556661</v>
      </c>
      <c r="C71" s="34">
        <f>Pair!C95</f>
        <v>0.42191933510374496</v>
      </c>
      <c r="D71" s="34">
        <f>Pair!D95</f>
        <v>0.43871888262781922</v>
      </c>
      <c r="E71" s="34">
        <f>Pair!E95</f>
        <v>0.9396370954344988</v>
      </c>
      <c r="F71" s="34">
        <f>Pair!F95</f>
        <v>0.976862049602782</v>
      </c>
      <c r="G71" s="34">
        <f>Pair!G95</f>
        <v>1.0023982760327859</v>
      </c>
      <c r="H71" s="34">
        <f>Pair!H95</f>
        <v>0.87689915685837294</v>
      </c>
      <c r="I71" s="34">
        <f>Pair!I95</f>
        <v>0.37370384953576552</v>
      </c>
      <c r="J71" s="34">
        <f>Pair!J95</f>
        <v>0.33270199081171298</v>
      </c>
      <c r="K71" s="34">
        <f>Pair!K95</f>
        <v>0.28524752280468763</v>
      </c>
    </row>
    <row r="72" spans="1:11" x14ac:dyDescent="0.3">
      <c r="A72" s="32">
        <v>3</v>
      </c>
      <c r="B72" s="34">
        <f>Pair!B96</f>
        <v>0.25811794378425706</v>
      </c>
      <c r="C72" s="34">
        <f>Pair!C96</f>
        <v>0.41201734248621957</v>
      </c>
      <c r="D72" s="34">
        <f>Pair!D96</f>
        <v>0.42930556461863345</v>
      </c>
      <c r="E72" s="34">
        <f>Pair!E96</f>
        <v>0.92829316798518713</v>
      </c>
      <c r="F72" s="34">
        <f>Pair!F96</f>
        <v>0.96601756172135267</v>
      </c>
      <c r="G72" s="34">
        <f>Pair!G96</f>
        <v>0.99065744330429117</v>
      </c>
      <c r="H72" s="34">
        <f>Pair!H96</f>
        <v>0.849646840032666</v>
      </c>
      <c r="I72" s="34">
        <f>Pair!I96</f>
        <v>0.34848677032407854</v>
      </c>
      <c r="J72" s="34">
        <f>Pair!J96</f>
        <v>0.30994538935958654</v>
      </c>
      <c r="K72" s="34">
        <f>Pair!K96</f>
        <v>0.26578617427732654</v>
      </c>
    </row>
    <row r="73" spans="1:11" x14ac:dyDescent="0.3">
      <c r="A73" s="32">
        <v>4</v>
      </c>
      <c r="B73" s="34">
        <f>Pair!B97</f>
        <v>0.28836334875964992</v>
      </c>
      <c r="C73" s="34">
        <f>Pair!C97</f>
        <v>0.44980237942279166</v>
      </c>
      <c r="D73" s="34">
        <f>Pair!D97</f>
        <v>0.46597642749068685</v>
      </c>
      <c r="E73" s="34">
        <f>Pair!E97</f>
        <v>0.48472541737079888</v>
      </c>
      <c r="F73" s="34">
        <f>Pair!F97</f>
        <v>0.50194727739331357</v>
      </c>
      <c r="G73" s="34">
        <f>Pair!G97</f>
        <v>0.52550268611926287</v>
      </c>
      <c r="H73" s="34">
        <f>Pair!H97</f>
        <v>0.48230082177962352</v>
      </c>
      <c r="I73" s="34">
        <f>Pair!I97</f>
        <v>0.3841447474995669</v>
      </c>
      <c r="J73" s="34">
        <f>Pair!J97</f>
        <v>0.33681153361760302</v>
      </c>
      <c r="K73" s="34">
        <f>Pair!K97</f>
        <v>0.29902709393405319</v>
      </c>
    </row>
    <row r="74" spans="1:11" x14ac:dyDescent="0.3">
      <c r="A74" s="32">
        <v>5</v>
      </c>
      <c r="B74" s="34">
        <f>Pair!B98</f>
        <v>0.37304965193433309</v>
      </c>
      <c r="C74" s="34">
        <f>Pair!C98</f>
        <v>1.1011257653812758</v>
      </c>
      <c r="D74" s="34">
        <f>Pair!D98</f>
        <v>1.1287287215745923</v>
      </c>
      <c r="E74" s="34">
        <f>Pair!E98</f>
        <v>1.1570097044780419</v>
      </c>
      <c r="F74" s="34">
        <f>Pair!F98</f>
        <v>1.1852554608023249</v>
      </c>
      <c r="G74" s="34">
        <f>Pair!G98</f>
        <v>1.2199493719560808</v>
      </c>
      <c r="H74" s="34">
        <f>Pair!H98</f>
        <v>1.1213167131939819</v>
      </c>
      <c r="I74" s="34">
        <f>Pair!I98</f>
        <v>1.0692068124279952</v>
      </c>
      <c r="J74" s="34">
        <f>Pair!J98</f>
        <v>0.98512101765013715</v>
      </c>
      <c r="K74" s="34">
        <f>Pair!K98</f>
        <v>0.39412588394544312</v>
      </c>
    </row>
    <row r="75" spans="1:11" x14ac:dyDescent="0.3">
      <c r="A75" s="32">
        <v>6</v>
      </c>
      <c r="B75" s="34">
        <f>Pair!B99</f>
        <v>0.22932137132783617</v>
      </c>
      <c r="C75" s="34">
        <f>Pair!C99</f>
        <v>0.3484437814934257</v>
      </c>
      <c r="D75" s="34">
        <f>Pair!D99</f>
        <v>0.85861112923726712</v>
      </c>
      <c r="E75" s="34">
        <f>Pair!E99</f>
        <v>0.89913457589304446</v>
      </c>
      <c r="F75" s="34">
        <f>Pair!F99</f>
        <v>0.93816167607316348</v>
      </c>
      <c r="G75" s="34">
        <f>Pair!G99</f>
        <v>0.96024747214030381</v>
      </c>
      <c r="H75" s="34">
        <f>Pair!H99</f>
        <v>0.35541355077168107</v>
      </c>
      <c r="I75" s="34">
        <f>Pair!I99</f>
        <v>0.32514100115062705</v>
      </c>
      <c r="J75" s="34">
        <f>Pair!J99</f>
        <v>0.29007768787413191</v>
      </c>
      <c r="K75" s="34">
        <f>Pair!K99</f>
        <v>0.2488921581952955</v>
      </c>
    </row>
    <row r="76" spans="1:11" x14ac:dyDescent="0.3">
      <c r="A76" s="32">
        <v>7</v>
      </c>
      <c r="B76" s="34">
        <f>Pair!B100</f>
        <v>0.19773118242043017</v>
      </c>
      <c r="C76" s="34">
        <f>Pair!C100</f>
        <v>0.81486145512095542</v>
      </c>
      <c r="D76" s="34">
        <f>Pair!D100</f>
        <v>0.84997031549795721</v>
      </c>
      <c r="E76" s="34">
        <f>Pair!E100</f>
        <v>0.89042446127318731</v>
      </c>
      <c r="F76" s="34">
        <f>Pair!F100</f>
        <v>0.92955686660208148</v>
      </c>
      <c r="G76" s="34">
        <f>Pair!G100</f>
        <v>0.95462992485296416</v>
      </c>
      <c r="H76" s="34">
        <f>Pair!H100</f>
        <v>0.75851234839713855</v>
      </c>
      <c r="I76" s="34">
        <f>Pair!I100</f>
        <v>0.28035116935946924</v>
      </c>
      <c r="J76" s="34">
        <f>Pair!J100</f>
        <v>0.25011800638126686</v>
      </c>
      <c r="K76" s="34">
        <f>Pair!K100</f>
        <v>0.21460599354594356</v>
      </c>
    </row>
    <row r="77" spans="1:11" x14ac:dyDescent="0.3">
      <c r="A77" s="32">
        <v>8</v>
      </c>
      <c r="B77" s="34">
        <f>Pair!B101</f>
        <v>0.2121090766176992</v>
      </c>
      <c r="C77" s="34">
        <f>Pair!C101</f>
        <v>0.89960475884558322</v>
      </c>
      <c r="D77" s="34">
        <f>Pair!D101</f>
        <v>0.93195285498137381</v>
      </c>
      <c r="E77" s="34">
        <f>Pair!E101</f>
        <v>0.96945083474159777</v>
      </c>
      <c r="F77" s="34">
        <f>Pair!F101</f>
        <v>1.0038945547866274</v>
      </c>
      <c r="G77" s="34">
        <f>Pair!G101</f>
        <v>1.0510053722385257</v>
      </c>
      <c r="H77" s="34">
        <f>Pair!H101</f>
        <v>0.96460164355924705</v>
      </c>
      <c r="I77" s="34">
        <f>Pair!I101</f>
        <v>0.76828949499913368</v>
      </c>
      <c r="J77" s="34">
        <f>Pair!J101</f>
        <v>0.67362306723520604</v>
      </c>
      <c r="K77" s="34">
        <f>Pair!K101</f>
        <v>0.18504292300645134</v>
      </c>
    </row>
    <row r="78" spans="1:11" x14ac:dyDescent="0.3">
      <c r="A78" s="32">
        <v>9</v>
      </c>
      <c r="B78" s="34">
        <f>Pair!B102</f>
        <v>0.3235334151403132</v>
      </c>
      <c r="C78" s="34">
        <f>Pair!C102</f>
        <v>0.9938411413418331</v>
      </c>
      <c r="D78" s="34">
        <f>Pair!D102</f>
        <v>1.0232133128784804</v>
      </c>
      <c r="E78" s="34">
        <f>Pair!E102</f>
        <v>1.0573880716989426</v>
      </c>
      <c r="F78" s="34">
        <f>Pair!F102</f>
        <v>1.0889302454709364</v>
      </c>
      <c r="G78" s="34">
        <f>Pair!G102</f>
        <v>1.1294587379248879</v>
      </c>
      <c r="H78" s="34">
        <f>Pair!H102</f>
        <v>0.63087860215577196</v>
      </c>
      <c r="I78" s="34">
        <f>Pair!I102</f>
        <v>0.98218561666881632</v>
      </c>
      <c r="J78" s="34">
        <f>Pair!J102</f>
        <v>0.77788983332189798</v>
      </c>
      <c r="K78" s="34">
        <f>Pair!K102</f>
        <v>0.32353341514031325</v>
      </c>
    </row>
    <row r="79" spans="1:11" x14ac:dyDescent="0.3">
      <c r="A79" s="32">
        <v>10</v>
      </c>
      <c r="B79" s="34">
        <f>Pair!B103</f>
        <v>0.54638209218554123</v>
      </c>
      <c r="C79" s="34">
        <f>Pair!C103</f>
        <v>0.75798005972279903</v>
      </c>
      <c r="D79" s="34">
        <f>Pair!D103</f>
        <v>0.7649717369497322</v>
      </c>
      <c r="E79" s="34">
        <f>Pair!E103</f>
        <v>0.77228266898215236</v>
      </c>
      <c r="F79" s="34">
        <f>Pair!F103</f>
        <v>0.77860586403751975</v>
      </c>
      <c r="G79" s="34">
        <f>Pair!G103</f>
        <v>0.80112182632876472</v>
      </c>
      <c r="H79" s="34">
        <f>Pair!H103</f>
        <v>0.84730093057265166</v>
      </c>
      <c r="I79" s="34">
        <f>Pair!I103</f>
        <v>0.86121010636793238</v>
      </c>
      <c r="J79" s="34">
        <f>Pair!J103</f>
        <v>0.81918071466135212</v>
      </c>
      <c r="K79" s="34">
        <f>Pair!K103</f>
        <v>0.54638209218554135</v>
      </c>
    </row>
    <row r="81" spans="1:14" x14ac:dyDescent="0.3">
      <c r="A81" s="37" t="s">
        <v>11</v>
      </c>
      <c r="B81" s="38"/>
      <c r="C81" s="39">
        <v>0</v>
      </c>
    </row>
    <row r="82" spans="1:14" ht="15" thickBot="1" x14ac:dyDescent="0.35"/>
    <row r="83" spans="1:14" ht="24" thickBot="1" x14ac:dyDescent="0.5">
      <c r="A83" s="532" t="s">
        <v>223</v>
      </c>
      <c r="B83" s="533"/>
      <c r="C83" s="533"/>
      <c r="D83" s="533"/>
      <c r="E83" s="533"/>
      <c r="F83" s="533"/>
      <c r="G83" s="533"/>
      <c r="H83" s="533"/>
      <c r="I83" s="533"/>
      <c r="J83" s="533"/>
      <c r="K83" s="534"/>
      <c r="M83" s="345" t="s">
        <v>215</v>
      </c>
      <c r="N83" s="33">
        <f>SUM(B85:K99,B101:K109,B111:K120,C122)</f>
        <v>-211.03553852455806</v>
      </c>
    </row>
    <row r="84" spans="1:14" x14ac:dyDescent="0.3">
      <c r="A84" s="147" t="s">
        <v>9</v>
      </c>
      <c r="B84" s="147" t="s">
        <v>1</v>
      </c>
      <c r="C84" s="147">
        <v>2</v>
      </c>
      <c r="D84" s="147">
        <v>3</v>
      </c>
      <c r="E84" s="147">
        <v>4</v>
      </c>
      <c r="F84" s="147">
        <v>5</v>
      </c>
      <c r="G84" s="147">
        <v>6</v>
      </c>
      <c r="H84" s="147">
        <v>7</v>
      </c>
      <c r="I84" s="147">
        <v>8</v>
      </c>
      <c r="J84" s="147">
        <v>9</v>
      </c>
      <c r="K84" s="147">
        <v>10</v>
      </c>
    </row>
    <row r="85" spans="1:14" x14ac:dyDescent="0.3">
      <c r="A85" s="32">
        <v>5</v>
      </c>
      <c r="B85" s="34">
        <f>HSDR!B108</f>
        <v>-0.66161021563681621</v>
      </c>
      <c r="C85" s="34">
        <f>HSDR!C108</f>
        <v>-0.63975586028521114</v>
      </c>
      <c r="D85" s="34">
        <f>HSDR!D108</f>
        <v>-0.63747965223362502</v>
      </c>
      <c r="E85" s="34">
        <f>HSDR!E108</f>
        <v>-0.65226238668282521</v>
      </c>
      <c r="F85" s="34">
        <f>HSDR!F108</f>
        <v>-0.65051607184757509</v>
      </c>
      <c r="G85" s="34">
        <f>HSDR!G108</f>
        <v>-0.64431188412953411</v>
      </c>
      <c r="H85" s="34">
        <f>HSDR!H108</f>
        <v>-0.51628322192830511</v>
      </c>
      <c r="I85" s="34">
        <f>HSDR!I108</f>
        <v>-0.54901899374941099</v>
      </c>
      <c r="J85" s="34">
        <f>HSDR!J108</f>
        <v>-0.58797254265475285</v>
      </c>
      <c r="K85" s="34">
        <f>HSDR!K108</f>
        <v>-0.63328384702255858</v>
      </c>
    </row>
    <row r="86" spans="1:14" x14ac:dyDescent="0.3">
      <c r="A86" s="32">
        <v>6</v>
      </c>
      <c r="B86" s="34">
        <f>HSDR!B109</f>
        <v>-0.67780484725526791</v>
      </c>
      <c r="C86" s="34">
        <f>HSDR!C109</f>
        <v>-0.65118323227086761</v>
      </c>
      <c r="D86" s="34">
        <f>HSDR!D109</f>
        <v>-0.64909810474299945</v>
      </c>
      <c r="E86" s="34">
        <f>HSDR!E109</f>
        <v>-0.66292687509510151</v>
      </c>
      <c r="F86" s="34">
        <f>HSDR!F109</f>
        <v>-0.6613324742233252</v>
      </c>
      <c r="G86" s="34">
        <f>HSDR!G109</f>
        <v>-0.65566123977056312</v>
      </c>
      <c r="H86" s="34">
        <f>HSDR!H109</f>
        <v>-0.53412528358263123</v>
      </c>
      <c r="I86" s="34">
        <f>HSDR!I109</f>
        <v>-0.5657286516448633</v>
      </c>
      <c r="J86" s="34">
        <f>HSDR!J109</f>
        <v>-0.60258608955731263</v>
      </c>
      <c r="K86" s="34">
        <f>HSDR!K109</f>
        <v>-0.64629383657022199</v>
      </c>
    </row>
    <row r="87" spans="1:14" x14ac:dyDescent="0.3">
      <c r="A87" s="32">
        <v>7</v>
      </c>
      <c r="B87" s="34">
        <f>HSDR!B110</f>
        <v>-0.65408751348945049</v>
      </c>
      <c r="C87" s="34">
        <f>HSDR!C110</f>
        <v>-0.57459899474076515</v>
      </c>
      <c r="D87" s="34">
        <f>HSDR!D110</f>
        <v>-0.56785808138444083</v>
      </c>
      <c r="E87" s="34">
        <f>HSDR!E110</f>
        <v>-0.57497300528939332</v>
      </c>
      <c r="F87" s="34">
        <f>HSDR!F110</f>
        <v>-0.56922223373423586</v>
      </c>
      <c r="G87" s="34">
        <f>HSDR!G110</f>
        <v>-0.54851117635997992</v>
      </c>
      <c r="H87" s="34">
        <f>HSDR!H110</f>
        <v>-0.44806397377899709</v>
      </c>
      <c r="I87" s="34">
        <f>HSDR!I110</f>
        <v>-0.54649948645992685</v>
      </c>
      <c r="J87" s="34">
        <f>HSDR!J110</f>
        <v>-0.59178605557427866</v>
      </c>
      <c r="K87" s="34">
        <f>HSDR!K110</f>
        <v>-0.63228864704315768</v>
      </c>
    </row>
    <row r="88" spans="1:14" x14ac:dyDescent="0.3">
      <c r="A88" s="32">
        <v>8</v>
      </c>
      <c r="B88" s="34">
        <f>HSDR!B111</f>
        <v>-0.61870368335035075</v>
      </c>
      <c r="C88" s="34">
        <f>HSDR!C111</f>
        <v>-0.52570125482952001</v>
      </c>
      <c r="D88" s="34">
        <f>HSDR!D111</f>
        <v>-0.51982063212531804</v>
      </c>
      <c r="E88" s="34">
        <f>HSDR!E111</f>
        <v>-0.52686965809573971</v>
      </c>
      <c r="F88" s="34">
        <f>HSDR!F111</f>
        <v>-0.52180592231171319</v>
      </c>
      <c r="G88" s="34">
        <f>HSDR!G111</f>
        <v>-0.50419996892272845</v>
      </c>
      <c r="H88" s="34">
        <f>HSDR!H111</f>
        <v>-0.40009338241588083</v>
      </c>
      <c r="I88" s="34">
        <f>HSDR!I111</f>
        <v>-0.44404302315822308</v>
      </c>
      <c r="J88" s="34">
        <f>HSDR!J111</f>
        <v>-0.54699786561582064</v>
      </c>
      <c r="K88" s="34">
        <f>HSDR!K111</f>
        <v>-0.60080448007436693</v>
      </c>
    </row>
    <row r="89" spans="1:14" x14ac:dyDescent="0.3">
      <c r="A89" s="32">
        <v>9</v>
      </c>
      <c r="B89" s="34">
        <f>HSDR!B112</f>
        <v>-0.57933468405491317</v>
      </c>
      <c r="C89" s="34">
        <f>HSDR!C112</f>
        <v>-0.47296850799930379</v>
      </c>
      <c r="D89" s="34">
        <f>HSDR!D112</f>
        <v>-1.0205935634387413</v>
      </c>
      <c r="E89" s="34">
        <f>HSDR!E112</f>
        <v>-1.0113220206464297</v>
      </c>
      <c r="F89" s="34">
        <f>HSDR!F112</f>
        <v>-1.0033241634726571</v>
      </c>
      <c r="G89" s="34">
        <f>HSDR!G112</f>
        <v>-0.97485808847527222</v>
      </c>
      <c r="H89" s="34">
        <f>HSDR!H112</f>
        <v>-0.36292586807283833</v>
      </c>
      <c r="I89" s="34">
        <f>HSDR!I112</f>
        <v>-0.39271659089901562</v>
      </c>
      <c r="J89" s="34">
        <f>HSDR!J112</f>
        <v>-0.44112297012360069</v>
      </c>
      <c r="K89" s="34">
        <f>HSDR!K112</f>
        <v>-0.54988410919942199</v>
      </c>
    </row>
    <row r="90" spans="1:14" x14ac:dyDescent="0.3">
      <c r="A90" s="32">
        <v>10</v>
      </c>
      <c r="B90" s="34">
        <f>HSDR!B113</f>
        <v>-0.51971754456469177</v>
      </c>
      <c r="C90" s="34">
        <f>HSDR!C113</f>
        <v>-0.85103178353717812</v>
      </c>
      <c r="D90" s="34">
        <f>HSDR!D113</f>
        <v>-0.84384328890976379</v>
      </c>
      <c r="E90" s="34">
        <f>HSDR!E113</f>
        <v>-0.83634589828741379</v>
      </c>
      <c r="F90" s="34">
        <f>HSDR!F113</f>
        <v>-0.82988803869487504</v>
      </c>
      <c r="G90" s="34">
        <f>HSDR!G113</f>
        <v>-0.80669875371777267</v>
      </c>
      <c r="H90" s="34">
        <f>HSDR!H113</f>
        <v>-0.76752220540680138</v>
      </c>
      <c r="I90" s="34">
        <f>HSDR!I113</f>
        <v>-0.80767276141362832</v>
      </c>
      <c r="J90" s="34">
        <f>HSDR!J113</f>
        <v>-0.85334348220532463</v>
      </c>
      <c r="K90" s="34">
        <f>HSDR!K113</f>
        <v>-0.4391161443290561</v>
      </c>
    </row>
    <row r="91" spans="1:14" x14ac:dyDescent="0.3">
      <c r="A91" s="32">
        <v>11</v>
      </c>
      <c r="B91" s="34">
        <f>HSDR!B114</f>
        <v>-0.44074979780503526</v>
      </c>
      <c r="C91" s="34">
        <f>HSDR!C114</f>
        <v>-0.79657325222673514</v>
      </c>
      <c r="D91" s="34">
        <f>HSDR!D114</f>
        <v>-0.79090499227980193</v>
      </c>
      <c r="E91" s="34">
        <f>HSDR!E114</f>
        <v>-0.78500772581014577</v>
      </c>
      <c r="F91" s="34">
        <f>HSDR!F114</f>
        <v>-0.77992826635423507</v>
      </c>
      <c r="G91" s="34">
        <f>HSDR!G114</f>
        <v>-0.76185417395280952</v>
      </c>
      <c r="H91" s="34">
        <f>HSDR!H114</f>
        <v>-0.73333434200581205</v>
      </c>
      <c r="I91" s="34">
        <f>HSDR!I114</f>
        <v>-0.7756443244216128</v>
      </c>
      <c r="J91" s="34">
        <f>HSDR!J114</f>
        <v>-0.82527093888866809</v>
      </c>
      <c r="K91" s="34">
        <f>HSDR!K114</f>
        <v>-0.41340283543922207</v>
      </c>
    </row>
    <row r="92" spans="1:14" x14ac:dyDescent="0.3">
      <c r="A92" s="32">
        <v>12</v>
      </c>
      <c r="B92" s="34">
        <f>HSDR!B115</f>
        <v>-0.69498195510467564</v>
      </c>
      <c r="C92" s="34">
        <f>HSDR!C115</f>
        <v>-0.64537193969934437</v>
      </c>
      <c r="D92" s="34">
        <f>HSDR!D115</f>
        <v>-0.64253780972587782</v>
      </c>
      <c r="E92" s="34">
        <f>HSDR!E115</f>
        <v>-0.78789092338230082</v>
      </c>
      <c r="F92" s="34">
        <f>HSDR!F115</f>
        <v>-0.78789092338230082</v>
      </c>
      <c r="G92" s="34">
        <f>HSDR!G115</f>
        <v>-0.78789092338230082</v>
      </c>
      <c r="H92" s="34">
        <f>HSDR!H115</f>
        <v>-0.56826126528899534</v>
      </c>
      <c r="I92" s="34">
        <f>HSDR!I115</f>
        <v>-0.59671580617491327</v>
      </c>
      <c r="J92" s="34">
        <f>HSDR!J115</f>
        <v>-0.63009096848306756</v>
      </c>
      <c r="K92" s="34">
        <f>HSDR!K115</f>
        <v>-0.66958834719356342</v>
      </c>
    </row>
    <row r="93" spans="1:14" x14ac:dyDescent="0.3">
      <c r="A93" s="32">
        <v>13</v>
      </c>
      <c r="B93" s="34">
        <f>HSDR!B116</f>
        <v>-0.71676895831148446</v>
      </c>
      <c r="C93" s="34">
        <f>HSDR!C116</f>
        <v>-0.78789092338230082</v>
      </c>
      <c r="D93" s="34">
        <f>HSDR!D116</f>
        <v>-0.78789092338230082</v>
      </c>
      <c r="E93" s="34">
        <f>HSDR!E116</f>
        <v>-0.78789092338230082</v>
      </c>
      <c r="F93" s="34">
        <f>HSDR!F116</f>
        <v>-0.78789092338230082</v>
      </c>
      <c r="G93" s="34">
        <f>HSDR!G116</f>
        <v>-0.78789092338230082</v>
      </c>
      <c r="H93" s="34">
        <f>HSDR!H116</f>
        <v>-0.59909974633978136</v>
      </c>
      <c r="I93" s="34">
        <f>HSDR!I116</f>
        <v>-0.62552182001956225</v>
      </c>
      <c r="J93" s="34">
        <f>HSDR!J116</f>
        <v>-0.65651304216284845</v>
      </c>
      <c r="K93" s="34">
        <f>HSDR!K116</f>
        <v>-0.69318917953688031</v>
      </c>
    </row>
    <row r="94" spans="1:14" x14ac:dyDescent="0.3">
      <c r="A94" s="32">
        <v>14</v>
      </c>
      <c r="B94" s="34">
        <f>HSDR!B117</f>
        <v>-0.73699974700352133</v>
      </c>
      <c r="C94" s="34">
        <f>HSDR!C117</f>
        <v>-0.78789092338230082</v>
      </c>
      <c r="D94" s="34">
        <f>HSDR!D117</f>
        <v>-0.78789092338230082</v>
      </c>
      <c r="E94" s="34">
        <f>HSDR!E117</f>
        <v>-0.78789092338230082</v>
      </c>
      <c r="F94" s="34">
        <f>HSDR!F117</f>
        <v>-0.78789092338230082</v>
      </c>
      <c r="G94" s="34">
        <f>HSDR!G117</f>
        <v>-0.78789092338230082</v>
      </c>
      <c r="H94" s="34">
        <f>HSDR!H117</f>
        <v>-0.62773547874408275</v>
      </c>
      <c r="I94" s="34">
        <f>HSDR!I117</f>
        <v>-0.65227026144673639</v>
      </c>
      <c r="J94" s="34">
        <f>HSDR!J117</f>
        <v>-0.68104782486550219</v>
      </c>
      <c r="K94" s="34">
        <f>HSDR!K117</f>
        <v>-0.71510423814138879</v>
      </c>
    </row>
    <row r="95" spans="1:14" x14ac:dyDescent="0.3">
      <c r="A95" s="32">
        <v>15</v>
      </c>
      <c r="B95" s="34">
        <f>HSDR!B118</f>
        <v>-0.75578547936041274</v>
      </c>
      <c r="C95" s="34">
        <f>HSDR!C118</f>
        <v>-0.78789092338230082</v>
      </c>
      <c r="D95" s="34">
        <f>HSDR!D118</f>
        <v>-0.78789092338230082</v>
      </c>
      <c r="E95" s="34">
        <f>HSDR!E118</f>
        <v>-0.78789092338230082</v>
      </c>
      <c r="F95" s="34">
        <f>HSDR!F118</f>
        <v>-0.78789092338230082</v>
      </c>
      <c r="G95" s="34">
        <f>HSDR!G118</f>
        <v>-0.78789092338230082</v>
      </c>
      <c r="H95" s="34">
        <f>HSDR!H118</f>
        <v>-0.65432580169093391</v>
      </c>
      <c r="I95" s="34">
        <f>HSDR!I118</f>
        <v>-0.67710809991482657</v>
      </c>
      <c r="J95" s="34">
        <f>HSDR!J118</f>
        <v>-0.70383012308939485</v>
      </c>
      <c r="K95" s="34">
        <f>HSDR!K118</f>
        <v>-0.73545393541700388</v>
      </c>
    </row>
    <row r="96" spans="1:14" x14ac:dyDescent="0.3">
      <c r="A96" s="32">
        <v>16</v>
      </c>
      <c r="B96" s="34">
        <f>HSDR!B119</f>
        <v>-0.78789092338230082</v>
      </c>
      <c r="C96" s="34">
        <f>HSDR!C119</f>
        <v>-0.78789092338230082</v>
      </c>
      <c r="D96" s="34">
        <f>HSDR!D119</f>
        <v>-0.78789092338230082</v>
      </c>
      <c r="E96" s="34">
        <f>HSDR!E119</f>
        <v>-0.78789092338230082</v>
      </c>
      <c r="F96" s="34">
        <f>HSDR!F119</f>
        <v>-0.78789092338230082</v>
      </c>
      <c r="G96" s="34">
        <f>HSDR!G119</f>
        <v>-0.78789092338230082</v>
      </c>
      <c r="H96" s="34">
        <f>HSDR!H119</f>
        <v>-0.67901681585586726</v>
      </c>
      <c r="I96" s="34">
        <f>HSDR!I119</f>
        <v>-0.70017180706376769</v>
      </c>
      <c r="J96" s="34">
        <f>HSDR!J119</f>
        <v>-0.72498511429729517</v>
      </c>
      <c r="K96" s="34">
        <f>HSDR!K119</f>
        <v>-0.75435008288721794</v>
      </c>
    </row>
    <row r="97" spans="1:11" x14ac:dyDescent="0.3">
      <c r="A97" s="32">
        <v>17</v>
      </c>
      <c r="B97" s="34">
        <f>HSDR!B120</f>
        <v>-0.67646658485968691</v>
      </c>
      <c r="C97" s="34">
        <f>HSDR!C120</f>
        <v>-0.50658272407690341</v>
      </c>
      <c r="D97" s="34">
        <f>HSDR!D120</f>
        <v>-0.49109112680671685</v>
      </c>
      <c r="E97" s="34">
        <f>HSDR!E120</f>
        <v>-0.47504181864785899</v>
      </c>
      <c r="F97" s="34">
        <f>HSDR!F120</f>
        <v>-0.46134504514718699</v>
      </c>
      <c r="G97" s="34">
        <f>HSDR!G120</f>
        <v>-0.41141133141165598</v>
      </c>
      <c r="H97" s="34">
        <f>HSDR!H120</f>
        <v>-0.36912139784422809</v>
      </c>
      <c r="I97" s="34">
        <f>HSDR!I120</f>
        <v>-0.62669221329963865</v>
      </c>
      <c r="J97" s="34">
        <f>HSDR!J120</f>
        <v>-0.65157939907966278</v>
      </c>
      <c r="K97" s="34">
        <f>HSDR!K120</f>
        <v>-0.6764665848596868</v>
      </c>
    </row>
    <row r="98" spans="1:11" x14ac:dyDescent="0.3">
      <c r="A98" s="32">
        <v>18</v>
      </c>
      <c r="B98" s="34">
        <f>HSDR!B121</f>
        <v>-0.56504224633707278</v>
      </c>
      <c r="C98" s="34">
        <f>HSDR!C121</f>
        <v>-0.37167537370220893</v>
      </c>
      <c r="D98" s="34">
        <f>HSDR!D121</f>
        <v>-0.36060880035197201</v>
      </c>
      <c r="E98" s="34">
        <f>HSDR!E121</f>
        <v>-0.34910374415465584</v>
      </c>
      <c r="F98" s="34">
        <f>HSDR!F121</f>
        <v>-0.33909375987663615</v>
      </c>
      <c r="G98" s="34">
        <f>HSDR!G121</f>
        <v>-0.30514475254144569</v>
      </c>
      <c r="H98" s="34">
        <f>HSDR!H121</f>
        <v>-0.23132443481922021</v>
      </c>
      <c r="I98" s="34">
        <f>HSDR!I121</f>
        <v>-0.26735643808123788</v>
      </c>
      <c r="J98" s="34">
        <f>HSDR!J121</f>
        <v>-0.53158395759377075</v>
      </c>
      <c r="K98" s="34">
        <f>HSDR!K121</f>
        <v>-0.56504224633707278</v>
      </c>
    </row>
    <row r="99" spans="1:11" x14ac:dyDescent="0.3">
      <c r="A99" s="32">
        <v>19</v>
      </c>
      <c r="B99" s="34">
        <f>HSDR!B122</f>
        <v>-0.45361790781445882</v>
      </c>
      <c r="C99" s="34">
        <f>HSDR!C122</f>
        <v>-0.24201994027720117</v>
      </c>
      <c r="D99" s="34">
        <f>HSDR!D122</f>
        <v>-0.23502826305026803</v>
      </c>
      <c r="E99" s="34">
        <f>HSDR!E122</f>
        <v>-0.22771733101784777</v>
      </c>
      <c r="F99" s="34">
        <f>HSDR!F122</f>
        <v>-0.22139413596248042</v>
      </c>
      <c r="G99" s="34">
        <f>HSDR!G122</f>
        <v>-0.19887817367123536</v>
      </c>
      <c r="H99" s="34">
        <f>HSDR!H122</f>
        <v>-0.15269906942734846</v>
      </c>
      <c r="I99" s="34">
        <f>HSDR!I122</f>
        <v>-0.13878989363206784</v>
      </c>
      <c r="J99" s="34">
        <f>HSDR!J122</f>
        <v>-0.18081928533864794</v>
      </c>
      <c r="K99" s="34">
        <f>HSDR!K122</f>
        <v>-0.45361790781445882</v>
      </c>
    </row>
    <row r="100" spans="1:11" x14ac:dyDescent="0.3">
      <c r="A100" s="32" t="s">
        <v>4</v>
      </c>
      <c r="B100" s="32" t="s">
        <v>1</v>
      </c>
      <c r="C100" s="35">
        <v>2</v>
      </c>
      <c r="D100" s="35">
        <v>3</v>
      </c>
      <c r="E100" s="35">
        <v>4</v>
      </c>
      <c r="F100" s="35">
        <v>5</v>
      </c>
      <c r="G100" s="35">
        <v>6</v>
      </c>
      <c r="H100" s="35">
        <v>7</v>
      </c>
      <c r="I100" s="35">
        <v>8</v>
      </c>
      <c r="J100" s="35">
        <v>9</v>
      </c>
      <c r="K100" s="35">
        <v>10</v>
      </c>
    </row>
    <row r="101" spans="1:11" x14ac:dyDescent="0.3">
      <c r="A101" s="32">
        <v>13</v>
      </c>
      <c r="B101" s="34">
        <f>HSDR!B138</f>
        <v>-0.56240601621241026</v>
      </c>
      <c r="C101" s="34">
        <f>HSDR!C138</f>
        <v>-0.51445576020727635</v>
      </c>
      <c r="D101" s="34">
        <f>HSDR!D138</f>
        <v>-0.5114953658832363</v>
      </c>
      <c r="E101" s="34">
        <f>HSDR!E138</f>
        <v>-0.52375443676139788</v>
      </c>
      <c r="F101" s="34">
        <f>HSDR!F138</f>
        <v>-0.52135061584605524</v>
      </c>
      <c r="G101" s="34">
        <f>HSDR!G138</f>
        <v>-1.1254961385907944</v>
      </c>
      <c r="H101" s="34">
        <f>HSDR!H138</f>
        <v>-0.39481076601916004</v>
      </c>
      <c r="I101" s="34">
        <f>HSDR!I138</f>
        <v>-0.41873426264447799</v>
      </c>
      <c r="J101" s="34">
        <f>HSDR!J138</f>
        <v>-0.4633466576346828</v>
      </c>
      <c r="K101" s="34">
        <f>HSDR!K138</f>
        <v>-0.52287626910804041</v>
      </c>
    </row>
    <row r="102" spans="1:11" x14ac:dyDescent="0.3">
      <c r="A102" s="32">
        <v>14</v>
      </c>
      <c r="B102" s="34">
        <f>HSDR!B139</f>
        <v>-0.57921216598864034</v>
      </c>
      <c r="C102" s="34">
        <f>HSDR!C139</f>
        <v>-0.5339868432912066</v>
      </c>
      <c r="D102" s="34">
        <f>HSDR!D139</f>
        <v>-0.53123790570459806</v>
      </c>
      <c r="E102" s="34">
        <f>HSDR!E139</f>
        <v>-0.54262132866289092</v>
      </c>
      <c r="F102" s="34">
        <f>HSDR!F139</f>
        <v>-1.14357023099222</v>
      </c>
      <c r="G102" s="34">
        <f>HSDR!G139</f>
        <v>-1.1254961385907944</v>
      </c>
      <c r="H102" s="34">
        <f>HSDR!H139</f>
        <v>-0.41758447387186204</v>
      </c>
      <c r="I102" s="34">
        <f>HSDR!I139</f>
        <v>-0.44114721429331949</v>
      </c>
      <c r="J102" s="34">
        <f>HSDR!J139</f>
        <v>-0.48415419444459573</v>
      </c>
      <c r="K102" s="34">
        <f>HSDR!K139</f>
        <v>-0.54130292231138855</v>
      </c>
    </row>
    <row r="103" spans="1:11" x14ac:dyDescent="0.3">
      <c r="A103" s="32">
        <v>15</v>
      </c>
      <c r="B103" s="34">
        <f>HSDR!B140</f>
        <v>-0.59585005959167214</v>
      </c>
      <c r="C103" s="34">
        <f>HSDR!C140</f>
        <v>-0.55212284901199915</v>
      </c>
      <c r="D103" s="34">
        <f>HSDR!D140</f>
        <v>-0.54957026411014831</v>
      </c>
      <c r="E103" s="34">
        <f>HSDR!E140</f>
        <v>-0.56014058542856304</v>
      </c>
      <c r="F103" s="34">
        <f>HSDR!F140</f>
        <v>-1.14357023099222</v>
      </c>
      <c r="G103" s="34">
        <f>HSDR!G140</f>
        <v>-1.1254961385907944</v>
      </c>
      <c r="H103" s="34">
        <f>HSDR!H140</f>
        <v>-0.44019249506183517</v>
      </c>
      <c r="I103" s="34">
        <f>HSDR!I140</f>
        <v>-0.46332395722373215</v>
      </c>
      <c r="J103" s="34">
        <f>HSDR!J140</f>
        <v>-0.50472725325291556</v>
      </c>
      <c r="K103" s="34">
        <f>HSDR!K140</f>
        <v>-0.55953150123513584</v>
      </c>
    </row>
    <row r="104" spans="1:11" x14ac:dyDescent="0.3">
      <c r="A104" s="32">
        <v>16</v>
      </c>
      <c r="B104" s="34">
        <f>HSDR!B141</f>
        <v>-0.61644700215283599</v>
      </c>
      <c r="C104" s="34">
        <f>HSDR!C141</f>
        <v>-0.56896342575273495</v>
      </c>
      <c r="D104" s="34">
        <f>HSDR!D141</f>
        <v>-0.56659316834387352</v>
      </c>
      <c r="E104" s="34">
        <f>HSDR!E141</f>
        <v>-1.1486496904481309</v>
      </c>
      <c r="F104" s="34">
        <f>HSDR!F141</f>
        <v>-1.14357023099222</v>
      </c>
      <c r="G104" s="34">
        <f>HSDR!G141</f>
        <v>-1.1254961385907944</v>
      </c>
      <c r="H104" s="34">
        <f>HSDR!H141</f>
        <v>-0.46254230672532326</v>
      </c>
      <c r="I104" s="34">
        <f>HSDR!I141</f>
        <v>-0.48518388374422211</v>
      </c>
      <c r="J104" s="34">
        <f>HSDR!J141</f>
        <v>-0.5249931700149213</v>
      </c>
      <c r="K104" s="34">
        <f>HSDR!K141</f>
        <v>-0.57749628866818747</v>
      </c>
    </row>
    <row r="105" spans="1:11" x14ac:dyDescent="0.3">
      <c r="A105" s="32">
        <v>17</v>
      </c>
      <c r="B105" s="34">
        <f>HSDR!B142</f>
        <v>-0.59685747123419386</v>
      </c>
      <c r="C105" s="34">
        <f>HSDR!C142</f>
        <v>-0.50422733292473321</v>
      </c>
      <c r="D105" s="34">
        <f>HSDR!D142</f>
        <v>-1.0175624354213635</v>
      </c>
      <c r="E105" s="34">
        <f>HSDR!E142</f>
        <v>-1.0042577959553116</v>
      </c>
      <c r="F105" s="34">
        <f>HSDR!F142</f>
        <v>-0.99285674872985985</v>
      </c>
      <c r="G105" s="34">
        <f>HSDR!G142</f>
        <v>-0.95173632691203536</v>
      </c>
      <c r="H105" s="34">
        <f>HSDR!H142</f>
        <v>-0.38946322365989378</v>
      </c>
      <c r="I105" s="34">
        <f>HSDR!I142</f>
        <v>-0.47954599433443851</v>
      </c>
      <c r="J105" s="34">
        <f>HSDR!J142</f>
        <v>-0.51830524740148154</v>
      </c>
      <c r="K105" s="34">
        <f>HSDR!K142</f>
        <v>-0.5678762745331094</v>
      </c>
    </row>
    <row r="106" spans="1:11" x14ac:dyDescent="0.3">
      <c r="A106" s="32">
        <v>18</v>
      </c>
      <c r="B106" s="34">
        <f>HSDR!B143</f>
        <v>-0.56504224633707278</v>
      </c>
      <c r="C106" s="34">
        <f>HSDR!C143</f>
        <v>-0.37167537370220893</v>
      </c>
      <c r="D106" s="34">
        <f>HSDR!D143</f>
        <v>-0.95733982321148137</v>
      </c>
      <c r="E106" s="34">
        <f>HSDR!E143</f>
        <v>-0.94613253080460236</v>
      </c>
      <c r="F106" s="34">
        <f>HSDR!F143</f>
        <v>-0.93643307860499025</v>
      </c>
      <c r="G106" s="34">
        <f>HSDR!G143</f>
        <v>-0.90269021358732282</v>
      </c>
      <c r="H106" s="34">
        <f>HSDR!H143</f>
        <v>-0.23132443481922021</v>
      </c>
      <c r="I106" s="34">
        <f>HSDR!I143</f>
        <v>-0.26735643808123788</v>
      </c>
      <c r="J106" s="34">
        <f>HSDR!J143</f>
        <v>-0.49354041781109681</v>
      </c>
      <c r="K106" s="34">
        <f>HSDR!K143</f>
        <v>-0.54379719997854659</v>
      </c>
    </row>
    <row r="107" spans="1:11" x14ac:dyDescent="0.3">
      <c r="A107" s="32">
        <v>19</v>
      </c>
      <c r="B107" s="34">
        <f>HSDR!B144</f>
        <v>-0.45361790781445882</v>
      </c>
      <c r="C107" s="34">
        <f>HSDR!C144</f>
        <v>-0.24201994027720117</v>
      </c>
      <c r="D107" s="34">
        <f>HSDR!D144</f>
        <v>-0.23502826305026803</v>
      </c>
      <c r="E107" s="34">
        <f>HSDR!E144</f>
        <v>-0.22771733101784777</v>
      </c>
      <c r="F107" s="34">
        <f>HSDR!F144</f>
        <v>-0.22139413596248042</v>
      </c>
      <c r="G107" s="34">
        <f>HSDR!G144</f>
        <v>-0.19887817367123536</v>
      </c>
      <c r="H107" s="34">
        <f>HSDR!H144</f>
        <v>-0.15269906942734846</v>
      </c>
      <c r="I107" s="34">
        <f>HSDR!I144</f>
        <v>-0.13878989363206784</v>
      </c>
      <c r="J107" s="34">
        <f>HSDR!J144</f>
        <v>-0.18081928533864794</v>
      </c>
      <c r="K107" s="34">
        <f>HSDR!K144</f>
        <v>-0.45361790781445882</v>
      </c>
    </row>
    <row r="108" spans="1:11" x14ac:dyDescent="0.3">
      <c r="A108" s="32">
        <v>20</v>
      </c>
      <c r="B108" s="34">
        <f>HSDR!B145</f>
        <v>-0.3421935692918448</v>
      </c>
      <c r="C108" s="34">
        <f>HSDR!C145</f>
        <v>-0.11799348450596005</v>
      </c>
      <c r="D108" s="34">
        <f>HSDR!D145</f>
        <v>-0.11469964269825067</v>
      </c>
      <c r="E108" s="34">
        <f>HSDR!E145</f>
        <v>-0.11123270703408057</v>
      </c>
      <c r="F108" s="34">
        <f>HSDR!F145</f>
        <v>-0.10824617340471979</v>
      </c>
      <c r="G108" s="34">
        <f>HSDR!G145</f>
        <v>-9.7163256157420136E-2</v>
      </c>
      <c r="H108" s="34">
        <f>HSDR!H145</f>
        <v>-7.4073704035476681E-2</v>
      </c>
      <c r="I108" s="34">
        <f>HSDR!I145</f>
        <v>-6.939494681603392E-2</v>
      </c>
      <c r="J108" s="34">
        <f>HSDR!J145</f>
        <v>-6.0823843852755924E-2</v>
      </c>
      <c r="K108" s="34">
        <f>HSDR!K145</f>
        <v>-0.11142433852261402</v>
      </c>
    </row>
    <row r="109" spans="1:11" x14ac:dyDescent="0.3">
      <c r="A109" s="32">
        <v>21</v>
      </c>
      <c r="B109" s="34">
        <f>HSDR!B146</f>
        <v>0</v>
      </c>
      <c r="C109" s="34">
        <f>HSDR!C146</f>
        <v>0</v>
      </c>
      <c r="D109" s="34">
        <f>HSDR!D146</f>
        <v>0</v>
      </c>
      <c r="E109" s="34">
        <f>HSDR!E146</f>
        <v>0</v>
      </c>
      <c r="F109" s="34">
        <f>HSDR!F146</f>
        <v>0</v>
      </c>
      <c r="G109" s="34">
        <f>HSDR!G146</f>
        <v>0</v>
      </c>
      <c r="H109" s="34">
        <f>HSDR!H146</f>
        <v>0</v>
      </c>
      <c r="I109" s="34">
        <f>HSDR!I146</f>
        <v>0</v>
      </c>
      <c r="J109" s="34">
        <f>HSDR!J146</f>
        <v>0</v>
      </c>
      <c r="K109" s="34">
        <f>HSDR!K146</f>
        <v>0</v>
      </c>
    </row>
    <row r="110" spans="1:11" x14ac:dyDescent="0.3">
      <c r="A110" s="32" t="s">
        <v>10</v>
      </c>
      <c r="B110" s="32" t="s">
        <v>1</v>
      </c>
      <c r="C110" s="35">
        <v>2</v>
      </c>
      <c r="D110" s="35">
        <v>3</v>
      </c>
      <c r="E110" s="35">
        <v>4</v>
      </c>
      <c r="F110" s="35">
        <v>5</v>
      </c>
      <c r="G110" s="35">
        <v>6</v>
      </c>
      <c r="H110" s="35">
        <v>7</v>
      </c>
      <c r="I110" s="35">
        <v>8</v>
      </c>
      <c r="J110" s="35">
        <v>9</v>
      </c>
      <c r="K110" s="35">
        <v>10</v>
      </c>
    </row>
    <row r="111" spans="1:11" x14ac:dyDescent="0.3">
      <c r="A111" s="32" t="s">
        <v>1</v>
      </c>
      <c r="B111" s="34">
        <f>Pair!B107</f>
        <v>-0.91950383464839502</v>
      </c>
      <c r="C111" s="34">
        <f>Pair!C107</f>
        <v>-0.79657325222673503</v>
      </c>
      <c r="D111" s="34">
        <f>Pair!D107</f>
        <v>-0.79090499227980193</v>
      </c>
      <c r="E111" s="34">
        <f>Pair!E107</f>
        <v>-0.78500772581014577</v>
      </c>
      <c r="F111" s="34">
        <f>Pair!F107</f>
        <v>-0.77992826635423507</v>
      </c>
      <c r="G111" s="34">
        <f>Pair!G107</f>
        <v>-0.76185417395280952</v>
      </c>
      <c r="H111" s="34">
        <f>Pair!H107</f>
        <v>-0.73333434200581205</v>
      </c>
      <c r="I111" s="34">
        <f>Pair!I107</f>
        <v>-0.77564432442161269</v>
      </c>
      <c r="J111" s="34">
        <f>Pair!J107</f>
        <v>-0.82527093888866809</v>
      </c>
      <c r="K111" s="34">
        <f>Pair!K107</f>
        <v>-0.88400087606851341</v>
      </c>
    </row>
    <row r="112" spans="1:11" x14ac:dyDescent="0.3">
      <c r="A112" s="32">
        <v>2</v>
      </c>
      <c r="B112" s="34">
        <f>Pair!B108</f>
        <v>-0.64969215627243293</v>
      </c>
      <c r="C112" s="34">
        <f>Pair!C108</f>
        <v>-0.62794445506581353</v>
      </c>
      <c r="D112" s="34">
        <f>Pair!D108</f>
        <v>-0.62549382739723836</v>
      </c>
      <c r="E112" s="34">
        <f>Pair!E108</f>
        <v>-1.233795673947496</v>
      </c>
      <c r="F112" s="34">
        <f>Pair!F108</f>
        <v>-1.2294260823600434</v>
      </c>
      <c r="G112" s="34">
        <f>Pair!G108</f>
        <v>-1.2139033364678189</v>
      </c>
      <c r="H112" s="34">
        <f>Pair!H108</f>
        <v>-0.93141319961009761</v>
      </c>
      <c r="I112" s="34">
        <f>Pair!I108</f>
        <v>-0.53303800219597064</v>
      </c>
      <c r="J112" s="34">
        <f>Pair!J108</f>
        <v>-0.57336816996507856</v>
      </c>
      <c r="K112" s="34">
        <f>Pair!K108</f>
        <v>-0.62034738716819848</v>
      </c>
    </row>
    <row r="113" spans="1:14" x14ac:dyDescent="0.3">
      <c r="A113" s="32">
        <v>3</v>
      </c>
      <c r="B113" s="34">
        <f>Pair!B109</f>
        <v>-0.67780484725526791</v>
      </c>
      <c r="C113" s="34">
        <f>Pair!C109</f>
        <v>-0.65118323227086761</v>
      </c>
      <c r="D113" s="34">
        <f>Pair!D109</f>
        <v>-0.64909810474299945</v>
      </c>
      <c r="E113" s="34">
        <f>Pair!E109</f>
        <v>-1.2592355852064572</v>
      </c>
      <c r="F113" s="34">
        <f>Pair!F109</f>
        <v>-1.2551816937596973</v>
      </c>
      <c r="G113" s="34">
        <f>Pair!G109</f>
        <v>-1.2407797451889642</v>
      </c>
      <c r="H113" s="34">
        <f>Pair!H109</f>
        <v>-0.96452201711337948</v>
      </c>
      <c r="I113" s="34">
        <f>Pair!I109</f>
        <v>-0.5657286516448633</v>
      </c>
      <c r="J113" s="34">
        <f>Pair!J109</f>
        <v>-0.60258608955731263</v>
      </c>
      <c r="K113" s="34">
        <f>Pair!K109</f>
        <v>-0.64629383657022199</v>
      </c>
    </row>
    <row r="114" spans="1:14" x14ac:dyDescent="0.3">
      <c r="A114" s="32">
        <v>4</v>
      </c>
      <c r="B114" s="34">
        <f>Pair!B110</f>
        <v>-0.61870368335035075</v>
      </c>
      <c r="C114" s="34">
        <f>Pair!C110</f>
        <v>-0.52570125482952001</v>
      </c>
      <c r="D114" s="34">
        <f>Pair!D110</f>
        <v>-0.51982063212531804</v>
      </c>
      <c r="E114" s="34">
        <f>Pair!E110</f>
        <v>-0.52686965809573971</v>
      </c>
      <c r="F114" s="34">
        <f>Pair!F110</f>
        <v>-0.52180592231171319</v>
      </c>
      <c r="G114" s="34">
        <f>Pair!G110</f>
        <v>-0.50419996892272845</v>
      </c>
      <c r="H114" s="34">
        <f>Pair!H110</f>
        <v>-0.40009338241588083</v>
      </c>
      <c r="I114" s="34">
        <f>Pair!I110</f>
        <v>-0.44404302315822308</v>
      </c>
      <c r="J114" s="34">
        <f>Pair!J110</f>
        <v>-0.54699786561582064</v>
      </c>
      <c r="K114" s="34">
        <f>Pair!K110</f>
        <v>-0.60080448007436693</v>
      </c>
    </row>
    <row r="115" spans="1:14" x14ac:dyDescent="0.3">
      <c r="A115" s="32">
        <v>5</v>
      </c>
      <c r="B115" s="34">
        <f>Pair!B111</f>
        <v>-0.51971754456469177</v>
      </c>
      <c r="C115" s="34">
        <f>Pair!C111</f>
        <v>-0.85103178353717812</v>
      </c>
      <c r="D115" s="34">
        <f>Pair!D111</f>
        <v>-0.84384328890976379</v>
      </c>
      <c r="E115" s="34">
        <f>Pair!E111</f>
        <v>-0.83634589828741379</v>
      </c>
      <c r="F115" s="34">
        <f>Pair!F111</f>
        <v>-0.82988803869487504</v>
      </c>
      <c r="G115" s="34">
        <f>Pair!G111</f>
        <v>-0.80669875371777267</v>
      </c>
      <c r="H115" s="34">
        <f>Pair!H111</f>
        <v>-0.76752220540680138</v>
      </c>
      <c r="I115" s="34">
        <f>Pair!I111</f>
        <v>-0.80767276141362832</v>
      </c>
      <c r="J115" s="34">
        <f>Pair!J111</f>
        <v>-0.85334348220532463</v>
      </c>
      <c r="K115" s="34">
        <f>Pair!K111</f>
        <v>-0.4391161443290561</v>
      </c>
    </row>
    <row r="116" spans="1:14" x14ac:dyDescent="0.3">
      <c r="A116" s="32">
        <v>6</v>
      </c>
      <c r="B116" s="34">
        <f>Pair!B112</f>
        <v>-0.69498195510467564</v>
      </c>
      <c r="C116" s="34">
        <f>Pair!C112</f>
        <v>-0.64537193969934437</v>
      </c>
      <c r="D116" s="34">
        <f>Pair!D112</f>
        <v>-1.2981962094859989</v>
      </c>
      <c r="E116" s="34">
        <f>Pair!E112</f>
        <v>-1.3258537501902028</v>
      </c>
      <c r="F116" s="34">
        <f>Pair!F112</f>
        <v>-1.3226649484466504</v>
      </c>
      <c r="G116" s="34">
        <f>Pair!G112</f>
        <v>-1.311322479541126</v>
      </c>
      <c r="H116" s="34">
        <f>Pair!H112</f>
        <v>-0.56826126528899534</v>
      </c>
      <c r="I116" s="34">
        <f>Pair!I112</f>
        <v>-0.59671580617491327</v>
      </c>
      <c r="J116" s="34">
        <f>Pair!J112</f>
        <v>-0.63009096848306756</v>
      </c>
      <c r="K116" s="34">
        <f>Pair!K112</f>
        <v>-0.66958834719356342</v>
      </c>
    </row>
    <row r="117" spans="1:14" x14ac:dyDescent="0.3">
      <c r="A117" s="32">
        <v>7</v>
      </c>
      <c r="B117" s="34">
        <f>Pair!B113</f>
        <v>-0.73699974700352133</v>
      </c>
      <c r="C117" s="34">
        <f>Pair!C113</f>
        <v>-1.1491979894815301</v>
      </c>
      <c r="D117" s="34">
        <f>Pair!D113</f>
        <v>-1.1357161627688817</v>
      </c>
      <c r="E117" s="34">
        <f>Pair!E113</f>
        <v>-1.1499460105787866</v>
      </c>
      <c r="F117" s="34">
        <f>Pair!F113</f>
        <v>-1.1384444674684717</v>
      </c>
      <c r="G117" s="34">
        <f>Pair!G113</f>
        <v>-1.0970223527199601</v>
      </c>
      <c r="H117" s="34">
        <f>Pair!H113</f>
        <v>-0.89612794755799419</v>
      </c>
      <c r="I117" s="34">
        <f>Pair!I113</f>
        <v>-0.65227026144673639</v>
      </c>
      <c r="J117" s="34">
        <f>Pair!J113</f>
        <v>-0.68104782486550219</v>
      </c>
      <c r="K117" s="34">
        <f>Pair!K113</f>
        <v>-0.71510423814138879</v>
      </c>
    </row>
    <row r="118" spans="1:14" x14ac:dyDescent="0.3">
      <c r="A118" s="32">
        <v>8</v>
      </c>
      <c r="B118" s="34">
        <f>Pair!B114</f>
        <v>-0.78789092338230082</v>
      </c>
      <c r="C118" s="34">
        <f>Pair!C114</f>
        <v>-1.05140250965904</v>
      </c>
      <c r="D118" s="34">
        <f>Pair!D114</f>
        <v>-1.0396412642506361</v>
      </c>
      <c r="E118" s="34">
        <f>Pair!E114</f>
        <v>-1.0537393161914792</v>
      </c>
      <c r="F118" s="34">
        <f>Pair!F114</f>
        <v>-1.0436118446234266</v>
      </c>
      <c r="G118" s="34">
        <f>Pair!G114</f>
        <v>-1.0083999378454569</v>
      </c>
      <c r="H118" s="34">
        <f>Pair!H114</f>
        <v>-0.80018676483176154</v>
      </c>
      <c r="I118" s="34">
        <f>Pair!I114</f>
        <v>-0.88808604631644616</v>
      </c>
      <c r="J118" s="34">
        <f>Pair!J114</f>
        <v>-1.0939957312316413</v>
      </c>
      <c r="K118" s="34">
        <f>Pair!K114</f>
        <v>-0.75435008288721794</v>
      </c>
    </row>
    <row r="119" spans="1:14" x14ac:dyDescent="0.3">
      <c r="A119" s="32">
        <v>9</v>
      </c>
      <c r="B119" s="34">
        <f>Pair!B115</f>
        <v>-0.56504224633707278</v>
      </c>
      <c r="C119" s="34">
        <f>Pair!C115</f>
        <v>-0.94593701599860758</v>
      </c>
      <c r="D119" s="34">
        <f>Pair!D115</f>
        <v>-0.93613624810926055</v>
      </c>
      <c r="E119" s="34">
        <f>Pair!E115</f>
        <v>-0.95049324211147157</v>
      </c>
      <c r="F119" s="34">
        <f>Pair!F115</f>
        <v>-0.94210465728724424</v>
      </c>
      <c r="G119" s="34">
        <f>Pair!G115</f>
        <v>-0.91224826748974974</v>
      </c>
      <c r="H119" s="34">
        <f>Pair!H115</f>
        <v>-0.23132443481922021</v>
      </c>
      <c r="I119" s="34">
        <f>Pair!I115</f>
        <v>-0.78543318179803123</v>
      </c>
      <c r="J119" s="34">
        <f>Pair!J115</f>
        <v>-0.88224594024720138</v>
      </c>
      <c r="K119" s="34">
        <f>Pair!K115</f>
        <v>-0.56504224633707278</v>
      </c>
    </row>
    <row r="120" spans="1:14" x14ac:dyDescent="0.3">
      <c r="A120" s="32">
        <v>10</v>
      </c>
      <c r="B120" s="34">
        <f>Pair!B116</f>
        <v>-0.3421935692918448</v>
      </c>
      <c r="C120" s="34">
        <f>Pair!C116</f>
        <v>-0.11799348450596005</v>
      </c>
      <c r="D120" s="34">
        <f>Pair!D116</f>
        <v>-0.11469964269825067</v>
      </c>
      <c r="E120" s="34">
        <f>Pair!E116</f>
        <v>-0.11123270703408057</v>
      </c>
      <c r="F120" s="34">
        <f>Pair!F116</f>
        <v>-0.10824617340471979</v>
      </c>
      <c r="G120" s="34">
        <f>Pair!G116</f>
        <v>-9.7163256157420136E-2</v>
      </c>
      <c r="H120" s="34">
        <f>Pair!H116</f>
        <v>-7.4073704035476681E-2</v>
      </c>
      <c r="I120" s="34">
        <f>Pair!I116</f>
        <v>-6.939494681603392E-2</v>
      </c>
      <c r="J120" s="34">
        <f>Pair!J116</f>
        <v>-6.0823843852755924E-2</v>
      </c>
      <c r="K120" s="34">
        <f>Pair!K116</f>
        <v>-0.11142433852261402</v>
      </c>
    </row>
    <row r="122" spans="1:14" x14ac:dyDescent="0.3">
      <c r="A122" s="37" t="s">
        <v>11</v>
      </c>
      <c r="B122" s="38"/>
      <c r="C122" s="39">
        <v>-1</v>
      </c>
    </row>
    <row r="123" spans="1:14" ht="15" thickBot="1" x14ac:dyDescent="0.35"/>
    <row r="124" spans="1:14" ht="24" thickBot="1" x14ac:dyDescent="0.5">
      <c r="A124" s="532" t="s">
        <v>226</v>
      </c>
      <c r="B124" s="533"/>
      <c r="C124" s="533"/>
      <c r="D124" s="533"/>
      <c r="E124" s="533"/>
      <c r="F124" s="533"/>
      <c r="G124" s="533"/>
      <c r="H124" s="533"/>
      <c r="I124" s="533"/>
      <c r="J124" s="533"/>
      <c r="K124" s="534"/>
      <c r="M124" s="345" t="s">
        <v>2</v>
      </c>
      <c r="N124" s="33">
        <f>SUM(B126:K140,B142:K150,B152:K161,C163)</f>
        <v>-3.0187032811491319</v>
      </c>
    </row>
    <row r="125" spans="1:14" x14ac:dyDescent="0.3">
      <c r="A125" s="147" t="s">
        <v>9</v>
      </c>
      <c r="B125" s="147" t="s">
        <v>1</v>
      </c>
      <c r="C125" s="147">
        <v>2</v>
      </c>
      <c r="D125" s="147">
        <v>3</v>
      </c>
      <c r="E125" s="147">
        <v>4</v>
      </c>
      <c r="F125" s="147">
        <v>5</v>
      </c>
      <c r="G125" s="147">
        <v>6</v>
      </c>
      <c r="H125" s="147">
        <v>7</v>
      </c>
      <c r="I125" s="147">
        <v>8</v>
      </c>
      <c r="J125" s="147">
        <v>9</v>
      </c>
      <c r="K125" s="147">
        <v>10</v>
      </c>
    </row>
    <row r="126" spans="1:14" x14ac:dyDescent="0.3">
      <c r="A126" s="32">
        <v>5</v>
      </c>
      <c r="B126" s="34">
        <f>B44+B85</f>
        <v>-0.40632230211141929</v>
      </c>
      <c r="C126" s="34">
        <f t="shared" ref="C126:K126" si="0">C44+C85</f>
        <v>-0.22298742563519591</v>
      </c>
      <c r="D126" s="34">
        <f t="shared" si="0"/>
        <v>-0.20365615107193252</v>
      </c>
      <c r="E126" s="34">
        <f t="shared" si="0"/>
        <v>-0.19821866254841491</v>
      </c>
      <c r="F126" s="34">
        <f t="shared" si="0"/>
        <v>-0.17716593873782382</v>
      </c>
      <c r="G126" s="34">
        <f t="shared" si="0"/>
        <v>-0.15943230099265976</v>
      </c>
      <c r="H126" s="34">
        <f t="shared" si="0"/>
        <v>-0.11944744188414858</v>
      </c>
      <c r="I126" s="34">
        <f t="shared" si="0"/>
        <v>-0.18809330390318524</v>
      </c>
      <c r="J126" s="34">
        <f t="shared" si="0"/>
        <v>-0.26661505335795915</v>
      </c>
      <c r="K126" s="34">
        <f t="shared" si="0"/>
        <v>-0.35774345258089801</v>
      </c>
    </row>
    <row r="127" spans="1:14" x14ac:dyDescent="0.3">
      <c r="A127" s="32">
        <v>6</v>
      </c>
      <c r="B127" s="34">
        <f t="shared" ref="B127:K127" si="1">B45+B86</f>
        <v>-0.41968690347101084</v>
      </c>
      <c r="C127" s="34">
        <f t="shared" si="1"/>
        <v>-0.23916588978464803</v>
      </c>
      <c r="D127" s="34">
        <f t="shared" si="1"/>
        <v>-0.219792540124366</v>
      </c>
      <c r="E127" s="34">
        <f t="shared" si="1"/>
        <v>-0.21335958714857922</v>
      </c>
      <c r="F127" s="34">
        <f t="shared" si="1"/>
        <v>-0.19225163618674357</v>
      </c>
      <c r="G127" s="34">
        <f t="shared" si="1"/>
        <v>-0.17553750370041121</v>
      </c>
      <c r="H127" s="34">
        <f t="shared" si="1"/>
        <v>-0.15193270723669949</v>
      </c>
      <c r="I127" s="34">
        <f t="shared" si="1"/>
        <v>-0.21724188132078476</v>
      </c>
      <c r="J127" s="34">
        <f t="shared" si="1"/>
        <v>-0.29264070019772609</v>
      </c>
      <c r="K127" s="34">
        <f t="shared" si="1"/>
        <v>-0.38050766229289545</v>
      </c>
    </row>
    <row r="128" spans="1:14" x14ac:dyDescent="0.3">
      <c r="A128" s="32">
        <v>7</v>
      </c>
      <c r="B128" s="34">
        <f t="shared" ref="B128:K128" si="2">B46+B87</f>
        <v>-0.39971038372569107</v>
      </c>
      <c r="C128" s="34">
        <f t="shared" si="2"/>
        <v>-0.16716826718028743</v>
      </c>
      <c r="D128" s="34">
        <f t="shared" si="2"/>
        <v>-0.14287292363546222</v>
      </c>
      <c r="E128" s="34">
        <f t="shared" si="2"/>
        <v>-0.12976077465279967</v>
      </c>
      <c r="F128" s="34">
        <f t="shared" si="2"/>
        <v>-0.10444380043319518</v>
      </c>
      <c r="G128" s="34">
        <f t="shared" si="2"/>
        <v>-7.1196213933497787E-2</v>
      </c>
      <c r="H128" s="34">
        <f t="shared" si="2"/>
        <v>-6.8807799580427709E-2</v>
      </c>
      <c r="I128" s="34">
        <f t="shared" si="2"/>
        <v>-0.21060476872434952</v>
      </c>
      <c r="J128" s="34">
        <f t="shared" si="2"/>
        <v>-0.28536544048687662</v>
      </c>
      <c r="K128" s="34">
        <f t="shared" si="2"/>
        <v>-0.36507789921394684</v>
      </c>
    </row>
    <row r="129" spans="1:11" x14ac:dyDescent="0.3">
      <c r="A129" s="32">
        <v>8</v>
      </c>
      <c r="B129" s="34">
        <f t="shared" ref="B129:K129" si="3">B47+B88</f>
        <v>-0.33034033459070083</v>
      </c>
      <c r="C129" s="34">
        <f t="shared" si="3"/>
        <v>-7.589887540672835E-2</v>
      </c>
      <c r="D129" s="34">
        <f t="shared" si="3"/>
        <v>-5.3844204634631188E-2</v>
      </c>
      <c r="E129" s="34">
        <f t="shared" si="3"/>
        <v>-4.2144240724940829E-2</v>
      </c>
      <c r="F129" s="34">
        <f t="shared" si="3"/>
        <v>-1.9858644918399615E-2</v>
      </c>
      <c r="G129" s="34">
        <f t="shared" si="3"/>
        <v>2.1302717196534426E-2</v>
      </c>
      <c r="H129" s="34">
        <f t="shared" si="3"/>
        <v>8.2207439363742696E-2</v>
      </c>
      <c r="I129" s="34">
        <f t="shared" si="3"/>
        <v>-5.9898275658656186E-2</v>
      </c>
      <c r="J129" s="34">
        <f t="shared" si="3"/>
        <v>-0.21018633199821762</v>
      </c>
      <c r="K129" s="34">
        <f t="shared" si="3"/>
        <v>-0.30177738614031374</v>
      </c>
    </row>
    <row r="130" spans="1:11" x14ac:dyDescent="0.3">
      <c r="A130" s="32">
        <v>9</v>
      </c>
      <c r="B130" s="34">
        <f t="shared" ref="B130:K130" si="4">B48+B89</f>
        <v>-0.25192476177072093</v>
      </c>
      <c r="C130" s="34">
        <f t="shared" si="4"/>
        <v>2.3952062671612817E-2</v>
      </c>
      <c r="D130" s="34">
        <f t="shared" si="4"/>
        <v>-2.8505931683336483E-2</v>
      </c>
      <c r="E130" s="34">
        <f t="shared" si="4"/>
        <v>1.3617208927950486E-2</v>
      </c>
      <c r="F130" s="34">
        <f t="shared" si="4"/>
        <v>5.4477600598054732E-2</v>
      </c>
      <c r="G130" s="34">
        <f t="shared" si="4"/>
        <v>0.12224728527031403</v>
      </c>
      <c r="H130" s="34">
        <f t="shared" si="4"/>
        <v>0.17186785993695253</v>
      </c>
      <c r="I130" s="34">
        <f t="shared" si="4"/>
        <v>9.8376217435392488E-2</v>
      </c>
      <c r="J130" s="34">
        <f t="shared" si="4"/>
        <v>-5.2178053462651752E-2</v>
      </c>
      <c r="K130" s="34">
        <f t="shared" si="4"/>
        <v>-0.21343169035706566</v>
      </c>
    </row>
    <row r="131" spans="1:11" x14ac:dyDescent="0.3">
      <c r="A131" s="32">
        <v>10</v>
      </c>
      <c r="B131" s="34">
        <f t="shared" ref="B131:K131" si="5">B49+B90</f>
        <v>-0.14666789263035868</v>
      </c>
      <c r="C131" s="34">
        <f t="shared" si="5"/>
        <v>0.2500939818440977</v>
      </c>
      <c r="D131" s="34">
        <f t="shared" si="5"/>
        <v>0.28488543266482846</v>
      </c>
      <c r="E131" s="34">
        <f t="shared" si="5"/>
        <v>0.32066380619062806</v>
      </c>
      <c r="F131" s="34">
        <f t="shared" si="5"/>
        <v>0.35536742210744987</v>
      </c>
      <c r="G131" s="34">
        <f t="shared" si="5"/>
        <v>0.41325061823830811</v>
      </c>
      <c r="H131" s="34">
        <f t="shared" si="5"/>
        <v>0.35379450778718047</v>
      </c>
      <c r="I131" s="34">
        <f t="shared" si="5"/>
        <v>0.26153405101436689</v>
      </c>
      <c r="J131" s="34">
        <f t="shared" si="5"/>
        <v>0.13177753544481252</v>
      </c>
      <c r="K131" s="34">
        <f t="shared" si="5"/>
        <v>-4.4990260383612979E-2</v>
      </c>
    </row>
    <row r="132" spans="1:11" x14ac:dyDescent="0.3">
      <c r="A132" s="32">
        <v>11</v>
      </c>
      <c r="B132" s="34">
        <f t="shared" ref="B132:K132" si="6">B50+B91</f>
        <v>-4.1986836980868136E-2</v>
      </c>
      <c r="C132" s="34">
        <f t="shared" si="6"/>
        <v>0.36179549274126732</v>
      </c>
      <c r="D132" s="34">
        <f t="shared" si="6"/>
        <v>0.39336001561110612</v>
      </c>
      <c r="E132" s="34">
        <f t="shared" si="6"/>
        <v>0.4257641128142502</v>
      </c>
      <c r="F132" s="34">
        <f t="shared" si="6"/>
        <v>0.45754933101321016</v>
      </c>
      <c r="G132" s="34">
        <f t="shared" si="6"/>
        <v>0.50504054454810898</v>
      </c>
      <c r="H132" s="34">
        <f t="shared" si="6"/>
        <v>0.42427100136903362</v>
      </c>
      <c r="I132" s="34">
        <f t="shared" si="6"/>
        <v>0.32559092499839826</v>
      </c>
      <c r="J132" s="34">
        <f t="shared" si="6"/>
        <v>0.21523259021649621</v>
      </c>
      <c r="K132" s="34">
        <f t="shared" si="6"/>
        <v>5.9690795265877505E-2</v>
      </c>
    </row>
    <row r="133" spans="1:11" x14ac:dyDescent="0.3">
      <c r="A133" s="32">
        <v>12</v>
      </c>
      <c r="B133" s="34">
        <f t="shared" ref="B133:K133" si="7">B51+B92</f>
        <v>-0.4656605837768395</v>
      </c>
      <c r="C133" s="34">
        <f t="shared" si="7"/>
        <v>-0.29692815820591867</v>
      </c>
      <c r="D133" s="34">
        <f t="shared" si="7"/>
        <v>-0.2834649948025309</v>
      </c>
      <c r="E133" s="34">
        <f t="shared" si="7"/>
        <v>-0.39342247787975798</v>
      </c>
      <c r="F133" s="34">
        <f t="shared" si="7"/>
        <v>-0.37148725380003844</v>
      </c>
      <c r="G133" s="34">
        <f t="shared" si="7"/>
        <v>-0.36474043129730305</v>
      </c>
      <c r="H133" s="34">
        <f t="shared" si="7"/>
        <v>-0.21284771451731427</v>
      </c>
      <c r="I133" s="34">
        <f t="shared" si="7"/>
        <v>-0.27157480502428621</v>
      </c>
      <c r="J133" s="34">
        <f t="shared" si="7"/>
        <v>-0.34001328060893565</v>
      </c>
      <c r="K133" s="34">
        <f t="shared" si="7"/>
        <v>-0.42069618899826788</v>
      </c>
    </row>
    <row r="134" spans="1:11" x14ac:dyDescent="0.3">
      <c r="A134" s="32">
        <v>13</v>
      </c>
      <c r="B134" s="34">
        <f t="shared" ref="B134:K134" si="8">B52+B93</f>
        <v>-0.50382768493563657</v>
      </c>
      <c r="C134" s="34">
        <f t="shared" si="8"/>
        <v>-0.43428278698693945</v>
      </c>
      <c r="D134" s="34">
        <f t="shared" si="8"/>
        <v>-0.41401603800015752</v>
      </c>
      <c r="E134" s="34">
        <f t="shared" si="8"/>
        <v>-0.39342247787975798</v>
      </c>
      <c r="F134" s="34">
        <f t="shared" si="8"/>
        <v>-0.37148725380003844</v>
      </c>
      <c r="G134" s="34">
        <f t="shared" si="8"/>
        <v>-0.36474043129730305</v>
      </c>
      <c r="H134" s="34">
        <f t="shared" si="8"/>
        <v>-0.26907287776607758</v>
      </c>
      <c r="I134" s="34">
        <f t="shared" si="8"/>
        <v>-0.32360517609397998</v>
      </c>
      <c r="J134" s="34">
        <f t="shared" si="8"/>
        <v>-0.3871551891368688</v>
      </c>
      <c r="K134" s="34">
        <f t="shared" si="8"/>
        <v>-0.46207503264124877</v>
      </c>
    </row>
    <row r="135" spans="1:11" x14ac:dyDescent="0.3">
      <c r="A135" s="32">
        <v>14</v>
      </c>
      <c r="B135" s="34">
        <f t="shared" ref="B135:K135" si="9">B53+B94</f>
        <v>-0.53926856458309114</v>
      </c>
      <c r="C135" s="34">
        <f t="shared" si="9"/>
        <v>-0.43428278698693945</v>
      </c>
      <c r="D135" s="34">
        <f t="shared" si="9"/>
        <v>-0.41401603800015752</v>
      </c>
      <c r="E135" s="34">
        <f t="shared" si="9"/>
        <v>-0.39342247787975798</v>
      </c>
      <c r="F135" s="34">
        <f t="shared" si="9"/>
        <v>-0.37148725380003844</v>
      </c>
      <c r="G135" s="34">
        <f t="shared" si="9"/>
        <v>-0.36474043129730305</v>
      </c>
      <c r="H135" s="34">
        <f t="shared" si="9"/>
        <v>-0.32128195792564351</v>
      </c>
      <c r="I135" s="34">
        <f t="shared" si="9"/>
        <v>-0.37191909208726714</v>
      </c>
      <c r="J135" s="34">
        <f t="shared" si="9"/>
        <v>-0.43092981848423534</v>
      </c>
      <c r="K135" s="34">
        <f t="shared" si="9"/>
        <v>-0.50049824459544523</v>
      </c>
    </row>
    <row r="136" spans="1:11" x14ac:dyDescent="0.3">
      <c r="A136" s="32">
        <v>15</v>
      </c>
      <c r="B136" s="34">
        <f t="shared" ref="B136:K136" si="10">B54+B95</f>
        <v>-0.57217795282715611</v>
      </c>
      <c r="C136" s="34">
        <f t="shared" si="10"/>
        <v>-0.43428278698693945</v>
      </c>
      <c r="D136" s="34">
        <f t="shared" si="10"/>
        <v>-0.41401603800015752</v>
      </c>
      <c r="E136" s="34">
        <f t="shared" si="10"/>
        <v>-0.39342247787975798</v>
      </c>
      <c r="F136" s="34">
        <f t="shared" si="10"/>
        <v>-0.37148725380003844</v>
      </c>
      <c r="G136" s="34">
        <f t="shared" si="10"/>
        <v>-0.36474043129730305</v>
      </c>
      <c r="H136" s="34">
        <f t="shared" si="10"/>
        <v>-0.3697618180738117</v>
      </c>
      <c r="I136" s="34">
        <f t="shared" si="10"/>
        <v>-0.41678201408103366</v>
      </c>
      <c r="J136" s="34">
        <f t="shared" si="10"/>
        <v>-0.47157768859250421</v>
      </c>
      <c r="K136" s="34">
        <f t="shared" si="10"/>
        <v>-0.53617694141005634</v>
      </c>
    </row>
    <row r="137" spans="1:11" x14ac:dyDescent="0.3">
      <c r="A137" s="32">
        <v>16</v>
      </c>
      <c r="B137" s="34">
        <f t="shared" ref="B137:K137" si="11">B55+B96</f>
        <v>-0.57578184676460165</v>
      </c>
      <c r="C137" s="34">
        <f t="shared" si="11"/>
        <v>-0.43428278698693945</v>
      </c>
      <c r="D137" s="34">
        <f t="shared" si="11"/>
        <v>-0.41401603800015752</v>
      </c>
      <c r="E137" s="34">
        <f t="shared" si="11"/>
        <v>-0.39342247787975798</v>
      </c>
      <c r="F137" s="34">
        <f t="shared" si="11"/>
        <v>-0.37148725380003844</v>
      </c>
      <c r="G137" s="34">
        <f t="shared" si="11"/>
        <v>-0.36474043129730305</v>
      </c>
      <c r="H137" s="34">
        <f t="shared" si="11"/>
        <v>-0.41477883106853952</v>
      </c>
      <c r="I137" s="34">
        <f t="shared" si="11"/>
        <v>-0.4584404416466743</v>
      </c>
      <c r="J137" s="34">
        <f t="shared" si="11"/>
        <v>-0.50932213940732529</v>
      </c>
      <c r="K137" s="34">
        <f t="shared" si="11"/>
        <v>-0.56930715988076663</v>
      </c>
    </row>
    <row r="138" spans="1:11" x14ac:dyDescent="0.3">
      <c r="A138" s="32">
        <v>17</v>
      </c>
      <c r="B138" s="34">
        <f t="shared" ref="B138:K138" si="12">B56+B97</f>
        <v>-0.46435750824198774</v>
      </c>
      <c r="C138" s="34">
        <f t="shared" si="12"/>
        <v>-0.15297458768154204</v>
      </c>
      <c r="D138" s="34">
        <f t="shared" si="12"/>
        <v>-0.11721624142457354</v>
      </c>
      <c r="E138" s="34">
        <f t="shared" si="12"/>
        <v>-8.0573373145316152E-2</v>
      </c>
      <c r="F138" s="34">
        <f t="shared" si="12"/>
        <v>-4.4941375564924613E-2</v>
      </c>
      <c r="G138" s="34">
        <f t="shared" si="12"/>
        <v>1.1739160673341797E-2</v>
      </c>
      <c r="H138" s="34">
        <f t="shared" si="12"/>
        <v>-0.10680898948269474</v>
      </c>
      <c r="I138" s="34">
        <f t="shared" si="12"/>
        <v>-0.38195097104844722</v>
      </c>
      <c r="J138" s="34">
        <f t="shared" si="12"/>
        <v>-0.42315423964521748</v>
      </c>
      <c r="K138" s="34">
        <f t="shared" si="12"/>
        <v>-0.46435750824198757</v>
      </c>
    </row>
    <row r="139" spans="1:11" x14ac:dyDescent="0.3">
      <c r="A139" s="32">
        <v>18</v>
      </c>
      <c r="B139" s="34">
        <f t="shared" ref="B139:K139" si="13">B57+B98</f>
        <v>-0.24150883119675959</v>
      </c>
      <c r="C139" s="34">
        <f t="shared" si="13"/>
        <v>0.12174190222088777</v>
      </c>
      <c r="D139" s="34">
        <f t="shared" si="13"/>
        <v>0.14830007284131125</v>
      </c>
      <c r="E139" s="34">
        <f t="shared" si="13"/>
        <v>0.17585443719748528</v>
      </c>
      <c r="F139" s="34">
        <f t="shared" si="13"/>
        <v>0.19956119497617708</v>
      </c>
      <c r="G139" s="34">
        <f t="shared" si="13"/>
        <v>0.28344391604689845</v>
      </c>
      <c r="H139" s="34">
        <f t="shared" si="13"/>
        <v>0.39955416733655175</v>
      </c>
      <c r="I139" s="34">
        <f t="shared" si="13"/>
        <v>0.10595134861912359</v>
      </c>
      <c r="J139" s="34">
        <f t="shared" si="13"/>
        <v>-0.18316335667343342</v>
      </c>
      <c r="K139" s="34">
        <f t="shared" si="13"/>
        <v>-0.24150883119675953</v>
      </c>
    </row>
    <row r="140" spans="1:11" x14ac:dyDescent="0.3">
      <c r="A140" s="32">
        <v>19</v>
      </c>
      <c r="B140" s="34">
        <f t="shared" ref="B140:K142" si="14">B58+B99</f>
        <v>-1.8660154151531605E-2</v>
      </c>
      <c r="C140" s="34">
        <f t="shared" si="14"/>
        <v>0.38630468602058998</v>
      </c>
      <c r="D140" s="34">
        <f t="shared" si="14"/>
        <v>0.40436293659776013</v>
      </c>
      <c r="E140" s="34">
        <f t="shared" si="14"/>
        <v>0.42317892482749653</v>
      </c>
      <c r="F140" s="34">
        <f t="shared" si="14"/>
        <v>0.43951210416088365</v>
      </c>
      <c r="G140" s="34">
        <f t="shared" si="14"/>
        <v>0.49597707378731903</v>
      </c>
      <c r="H140" s="34">
        <f t="shared" si="14"/>
        <v>0.61597649575343139</v>
      </c>
      <c r="I140" s="34">
        <f t="shared" si="14"/>
        <v>0.5938536682866945</v>
      </c>
      <c r="J140" s="34">
        <f t="shared" si="14"/>
        <v>0.28759675706758142</v>
      </c>
      <c r="K140" s="34">
        <f t="shared" si="14"/>
        <v>-1.8660154151531549E-2</v>
      </c>
    </row>
    <row r="141" spans="1:11" x14ac:dyDescent="0.3">
      <c r="A141" s="32" t="s">
        <v>4</v>
      </c>
      <c r="B141" s="32" t="s">
        <v>1</v>
      </c>
      <c r="C141" s="35">
        <v>2</v>
      </c>
      <c r="D141" s="35">
        <v>3</v>
      </c>
      <c r="E141" s="35">
        <v>4</v>
      </c>
      <c r="F141" s="35">
        <v>5</v>
      </c>
      <c r="G141" s="35">
        <v>6</v>
      </c>
      <c r="H141" s="35">
        <v>7</v>
      </c>
      <c r="I141" s="35">
        <v>8</v>
      </c>
      <c r="J141" s="35">
        <v>9</v>
      </c>
      <c r="K141" s="35">
        <v>10</v>
      </c>
    </row>
    <row r="142" spans="1:11" x14ac:dyDescent="0.3">
      <c r="A142" s="32">
        <v>13</v>
      </c>
      <c r="B142" s="34">
        <f t="shared" si="14"/>
        <v>-0.23472177802444927</v>
      </c>
      <c r="C142" s="34">
        <f t="shared" si="14"/>
        <v>-2.1983366580353492E-2</v>
      </c>
      <c r="D142" s="34">
        <f t="shared" si="14"/>
        <v>-4.3289785203662889E-3</v>
      </c>
      <c r="E142" s="34">
        <f t="shared" si="14"/>
        <v>9.8018717131465039E-4</v>
      </c>
      <c r="F142" s="34">
        <f t="shared" si="14"/>
        <v>1.9657146080705346E-2</v>
      </c>
      <c r="G142" s="34">
        <f t="shared" si="14"/>
        <v>-7.9995074747221784E-2</v>
      </c>
      <c r="H142" s="34">
        <f t="shared" si="14"/>
        <v>0.12238569517899184</v>
      </c>
      <c r="I142" s="34">
        <f t="shared" si="14"/>
        <v>5.4057070196311396E-2</v>
      </c>
      <c r="J142" s="34">
        <f t="shared" si="14"/>
        <v>-3.7694688127480003E-2</v>
      </c>
      <c r="K142" s="34">
        <f t="shared" si="14"/>
        <v>-0.16080628455762785</v>
      </c>
    </row>
    <row r="143" spans="1:11" x14ac:dyDescent="0.3">
      <c r="A143" s="32">
        <v>14</v>
      </c>
      <c r="B143" s="34">
        <f t="shared" ref="B143:K143" si="15">B61+B102</f>
        <v>-0.26406959413166392</v>
      </c>
      <c r="C143" s="34">
        <f t="shared" si="15"/>
        <v>-5.1433325180823886E-2</v>
      </c>
      <c r="D143" s="34">
        <f t="shared" si="15"/>
        <v>-3.35923399117799E-2</v>
      </c>
      <c r="E143" s="34">
        <f t="shared" si="15"/>
        <v>-2.7191431760904772E-2</v>
      </c>
      <c r="F143" s="34">
        <f t="shared" si="15"/>
        <v>-0.12548501378462906</v>
      </c>
      <c r="G143" s="34">
        <f t="shared" si="15"/>
        <v>-7.9995074747221562E-2</v>
      </c>
      <c r="H143" s="34">
        <f t="shared" si="15"/>
        <v>7.9507488494468037E-2</v>
      </c>
      <c r="I143" s="34">
        <f t="shared" si="15"/>
        <v>1.3277219463208478E-2</v>
      </c>
      <c r="J143" s="34">
        <f t="shared" si="15"/>
        <v>-7.5163189441683931E-2</v>
      </c>
      <c r="K143" s="34">
        <f t="shared" si="15"/>
        <v>-0.19330354140765693</v>
      </c>
    </row>
    <row r="144" spans="1:11" x14ac:dyDescent="0.3">
      <c r="A144" s="32">
        <v>15</v>
      </c>
      <c r="B144" s="34">
        <f t="shared" ref="B144:K144" si="16">B62+B103</f>
        <v>-0.29312934580507005</v>
      </c>
      <c r="C144" s="34">
        <f t="shared" si="16"/>
        <v>-7.8779715309832299E-2</v>
      </c>
      <c r="D144" s="34">
        <f t="shared" si="16"/>
        <v>-6.0765461203806936E-2</v>
      </c>
      <c r="E144" s="34">
        <f t="shared" si="16"/>
        <v>-5.335079219796568E-2</v>
      </c>
      <c r="F144" s="34">
        <f t="shared" si="16"/>
        <v>-0.12548501378462906</v>
      </c>
      <c r="G144" s="34">
        <f t="shared" si="16"/>
        <v>-7.9995074747221784E-2</v>
      </c>
      <c r="H144" s="34">
        <f t="shared" si="16"/>
        <v>3.7028282279269298E-2</v>
      </c>
      <c r="I144" s="34">
        <f t="shared" si="16"/>
        <v>-2.705478050290161E-2</v>
      </c>
      <c r="J144" s="34">
        <f t="shared" si="16"/>
        <v>-0.11218876868994304</v>
      </c>
      <c r="K144" s="34">
        <f t="shared" si="16"/>
        <v>-0.2254399335823879</v>
      </c>
    </row>
    <row r="145" spans="1:11" x14ac:dyDescent="0.3">
      <c r="A145" s="32">
        <v>16</v>
      </c>
      <c r="B145" s="34">
        <f t="shared" ref="B145:K145" si="17">B63+B104</f>
        <v>-0.31409107314591783</v>
      </c>
      <c r="C145" s="34">
        <f t="shared" si="17"/>
        <v>-0.10417279185819706</v>
      </c>
      <c r="D145" s="34">
        <f t="shared" si="17"/>
        <v>-8.5997645260689093E-2</v>
      </c>
      <c r="E145" s="34">
        <f t="shared" si="17"/>
        <v>-0.16601578142221651</v>
      </c>
      <c r="F145" s="34">
        <f t="shared" si="17"/>
        <v>-0.12548501378462906</v>
      </c>
      <c r="G145" s="34">
        <f t="shared" si="17"/>
        <v>-7.9995074747221784E-2</v>
      </c>
      <c r="H145" s="34">
        <f t="shared" si="17"/>
        <v>-4.8901571730159965E-3</v>
      </c>
      <c r="I145" s="34">
        <f t="shared" si="17"/>
        <v>-6.6794847920094103E-2</v>
      </c>
      <c r="J145" s="34">
        <f t="shared" si="17"/>
        <v>-0.14864353463007479</v>
      </c>
      <c r="K145" s="34">
        <f t="shared" si="17"/>
        <v>-0.25710121084742421</v>
      </c>
    </row>
    <row r="146" spans="1:11" x14ac:dyDescent="0.3">
      <c r="A146" s="32">
        <v>17</v>
      </c>
      <c r="B146" s="34">
        <f t="shared" ref="B146:K146" si="18">B64+B105</f>
        <v>-0.3009477459693628</v>
      </c>
      <c r="C146" s="34">
        <f t="shared" si="18"/>
        <v>-4.7378305994422221E-2</v>
      </c>
      <c r="D146" s="34">
        <f t="shared" si="18"/>
        <v>-6.9339953031812174E-2</v>
      </c>
      <c r="E146" s="34">
        <f t="shared" si="18"/>
        <v>-2.1623886929397207E-2</v>
      </c>
      <c r="F146" s="34">
        <f t="shared" si="18"/>
        <v>2.5228468477730859E-2</v>
      </c>
      <c r="G146" s="34">
        <f t="shared" si="18"/>
        <v>9.3764736931537529E-2</v>
      </c>
      <c r="H146" s="34">
        <f t="shared" si="18"/>
        <v>5.3823463716116626E-2</v>
      </c>
      <c r="I146" s="34">
        <f t="shared" si="18"/>
        <v>-7.2915398729642089E-2</v>
      </c>
      <c r="J146" s="34">
        <f t="shared" si="18"/>
        <v>-0.14978689218213326</v>
      </c>
      <c r="K146" s="34">
        <f t="shared" si="18"/>
        <v>-0.24941602102444044</v>
      </c>
    </row>
    <row r="147" spans="1:11" x14ac:dyDescent="0.3">
      <c r="A147" s="32">
        <v>18</v>
      </c>
      <c r="B147" s="34">
        <f t="shared" ref="B147:K147" si="19">B65+B106</f>
        <v>-0.24150883119675959</v>
      </c>
      <c r="C147" s="34">
        <f t="shared" si="19"/>
        <v>0.12174190222088777</v>
      </c>
      <c r="D147" s="34">
        <f t="shared" si="19"/>
        <v>5.3206038167826764E-2</v>
      </c>
      <c r="E147" s="34">
        <f t="shared" si="19"/>
        <v>9.6727410151895898E-2</v>
      </c>
      <c r="F147" s="34">
        <f t="shared" si="19"/>
        <v>0.13807580872747016</v>
      </c>
      <c r="G147" s="34">
        <f t="shared" si="19"/>
        <v>0.21916693171933288</v>
      </c>
      <c r="H147" s="34">
        <f t="shared" si="19"/>
        <v>0.39955416733655175</v>
      </c>
      <c r="I147" s="34">
        <f t="shared" si="19"/>
        <v>0.10595134861912359</v>
      </c>
      <c r="J147" s="34">
        <f t="shared" si="19"/>
        <v>-0.10074430758041525</v>
      </c>
      <c r="K147" s="34">
        <f t="shared" si="19"/>
        <v>-0.20109793381277147</v>
      </c>
    </row>
    <row r="148" spans="1:11" x14ac:dyDescent="0.3">
      <c r="A148" s="32">
        <v>19</v>
      </c>
      <c r="B148" s="34">
        <f t="shared" ref="B148:K148" si="20">B66+B107</f>
        <v>-1.8660154151531605E-2</v>
      </c>
      <c r="C148" s="34">
        <f t="shared" si="20"/>
        <v>0.38630468602058998</v>
      </c>
      <c r="D148" s="34">
        <f t="shared" si="20"/>
        <v>0.40436293659776013</v>
      </c>
      <c r="E148" s="34">
        <f t="shared" si="20"/>
        <v>0.42317892482749653</v>
      </c>
      <c r="F148" s="34">
        <f t="shared" si="20"/>
        <v>0.43951210416088365</v>
      </c>
      <c r="G148" s="34">
        <f t="shared" si="20"/>
        <v>0.49597707378731903</v>
      </c>
      <c r="H148" s="34">
        <f t="shared" si="20"/>
        <v>0.61597649575343139</v>
      </c>
      <c r="I148" s="34">
        <f t="shared" si="20"/>
        <v>0.5938536682866945</v>
      </c>
      <c r="J148" s="34">
        <f t="shared" si="20"/>
        <v>0.28759675706758142</v>
      </c>
      <c r="K148" s="34">
        <f t="shared" si="20"/>
        <v>-1.8660154151531549E-2</v>
      </c>
    </row>
    <row r="149" spans="1:11" x14ac:dyDescent="0.3">
      <c r="A149" s="32">
        <v>20</v>
      </c>
      <c r="B149" s="34">
        <f t="shared" ref="B149:K149" si="21">B67+B108</f>
        <v>0.20418852289369643</v>
      </c>
      <c r="C149" s="34">
        <f t="shared" si="21"/>
        <v>0.63998657521683899</v>
      </c>
      <c r="D149" s="34">
        <f t="shared" si="21"/>
        <v>0.65027209425148147</v>
      </c>
      <c r="E149" s="34">
        <f t="shared" si="21"/>
        <v>0.66104996194807175</v>
      </c>
      <c r="F149" s="34">
        <f t="shared" si="21"/>
        <v>0.67035969063279999</v>
      </c>
      <c r="G149" s="34">
        <f t="shared" si="21"/>
        <v>0.70395857017134456</v>
      </c>
      <c r="H149" s="34">
        <f t="shared" si="21"/>
        <v>0.77322722653717502</v>
      </c>
      <c r="I149" s="34">
        <f t="shared" si="21"/>
        <v>0.79181515955189852</v>
      </c>
      <c r="J149" s="34">
        <f t="shared" si="21"/>
        <v>0.75835687080859615</v>
      </c>
      <c r="K149" s="34">
        <f t="shared" si="21"/>
        <v>0.43495775366292733</v>
      </c>
    </row>
    <row r="150" spans="1:11" x14ac:dyDescent="0.3">
      <c r="A150" s="32">
        <v>21</v>
      </c>
      <c r="B150" s="34">
        <f t="shared" ref="B150:K152" si="22">B68+B109</f>
        <v>1.5</v>
      </c>
      <c r="C150" s="34">
        <f t="shared" si="22"/>
        <v>1.5</v>
      </c>
      <c r="D150" s="34">
        <f t="shared" si="22"/>
        <v>1.5</v>
      </c>
      <c r="E150" s="34">
        <f t="shared" si="22"/>
        <v>1.5</v>
      </c>
      <c r="F150" s="34">
        <f t="shared" si="22"/>
        <v>1.5</v>
      </c>
      <c r="G150" s="34">
        <f t="shared" si="22"/>
        <v>1.5</v>
      </c>
      <c r="H150" s="34">
        <f t="shared" si="22"/>
        <v>1.5</v>
      </c>
      <c r="I150" s="34">
        <f t="shared" si="22"/>
        <v>1.5</v>
      </c>
      <c r="J150" s="34">
        <f t="shared" si="22"/>
        <v>1.5</v>
      </c>
      <c r="K150" s="34">
        <f t="shared" si="22"/>
        <v>1.5</v>
      </c>
    </row>
    <row r="151" spans="1:11" x14ac:dyDescent="0.3">
      <c r="A151" s="32" t="s">
        <v>10</v>
      </c>
      <c r="B151" s="32" t="s">
        <v>1</v>
      </c>
      <c r="C151" s="35">
        <v>2</v>
      </c>
      <c r="D151" s="35">
        <v>3</v>
      </c>
      <c r="E151" s="35">
        <v>4</v>
      </c>
      <c r="F151" s="35">
        <v>5</v>
      </c>
      <c r="G151" s="35">
        <v>6</v>
      </c>
      <c r="H151" s="35">
        <v>7</v>
      </c>
      <c r="I151" s="35">
        <v>8</v>
      </c>
      <c r="J151" s="35">
        <v>9</v>
      </c>
      <c r="K151" s="35">
        <v>10</v>
      </c>
    </row>
    <row r="152" spans="1:11" x14ac:dyDescent="0.3">
      <c r="A152" s="32" t="s">
        <v>1</v>
      </c>
      <c r="B152" s="34">
        <f t="shared" si="22"/>
        <v>-0.11815715102876445</v>
      </c>
      <c r="C152" s="34">
        <f t="shared" si="22"/>
        <v>0.36179549274126743</v>
      </c>
      <c r="D152" s="34">
        <f t="shared" si="22"/>
        <v>0.39336001561110612</v>
      </c>
      <c r="E152" s="34">
        <f t="shared" si="22"/>
        <v>0.4257641128142502</v>
      </c>
      <c r="F152" s="34">
        <f t="shared" si="22"/>
        <v>0.45754933101320994</v>
      </c>
      <c r="G152" s="34">
        <f t="shared" si="22"/>
        <v>0.50504054454810898</v>
      </c>
      <c r="H152" s="34">
        <f t="shared" si="22"/>
        <v>0.42427100136903362</v>
      </c>
      <c r="I152" s="34">
        <f t="shared" si="22"/>
        <v>0.32559092499839815</v>
      </c>
      <c r="J152" s="34">
        <f t="shared" si="22"/>
        <v>0.21523259021649621</v>
      </c>
      <c r="K152" s="34">
        <f t="shared" si="22"/>
        <v>5.9357641870643851E-2</v>
      </c>
    </row>
    <row r="153" spans="1:11" x14ac:dyDescent="0.3">
      <c r="A153" s="32">
        <v>2</v>
      </c>
      <c r="B153" s="34">
        <f t="shared" ref="B153:K153" si="23">B71+B112</f>
        <v>-0.38538530661686632</v>
      </c>
      <c r="C153" s="34">
        <f t="shared" si="23"/>
        <v>-0.20602511996206857</v>
      </c>
      <c r="D153" s="34">
        <f t="shared" si="23"/>
        <v>-0.18677494476941914</v>
      </c>
      <c r="E153" s="34">
        <f t="shared" si="23"/>
        <v>-0.2941585785129972</v>
      </c>
      <c r="F153" s="34">
        <f t="shared" si="23"/>
        <v>-0.25256403275726136</v>
      </c>
      <c r="G153" s="34">
        <f t="shared" si="23"/>
        <v>-0.21150506043503303</v>
      </c>
      <c r="H153" s="34">
        <f t="shared" si="23"/>
        <v>-5.4514042751724667E-2</v>
      </c>
      <c r="I153" s="34">
        <f t="shared" si="23"/>
        <v>-0.15933415266020512</v>
      </c>
      <c r="J153" s="34">
        <f t="shared" si="23"/>
        <v>-0.24066617915336558</v>
      </c>
      <c r="K153" s="34">
        <f t="shared" si="23"/>
        <v>-0.33509986436351086</v>
      </c>
    </row>
    <row r="154" spans="1:11" x14ac:dyDescent="0.3">
      <c r="A154" s="32">
        <v>3</v>
      </c>
      <c r="B154" s="34">
        <f t="shared" ref="B154:K154" si="24">B72+B113</f>
        <v>-0.41968690347101084</v>
      </c>
      <c r="C154" s="34">
        <f t="shared" si="24"/>
        <v>-0.23916588978464803</v>
      </c>
      <c r="D154" s="34">
        <f t="shared" si="24"/>
        <v>-0.219792540124366</v>
      </c>
      <c r="E154" s="34">
        <f t="shared" si="24"/>
        <v>-0.33094241722127005</v>
      </c>
      <c r="F154" s="34">
        <f t="shared" si="24"/>
        <v>-0.28916413203834468</v>
      </c>
      <c r="G154" s="34">
        <f t="shared" si="24"/>
        <v>-0.25012230188467299</v>
      </c>
      <c r="H154" s="34">
        <f t="shared" si="24"/>
        <v>-0.11487517708071349</v>
      </c>
      <c r="I154" s="34">
        <f t="shared" si="24"/>
        <v>-0.21724188132078476</v>
      </c>
      <c r="J154" s="34">
        <f t="shared" si="24"/>
        <v>-0.29264070019772609</v>
      </c>
      <c r="K154" s="34">
        <f t="shared" si="24"/>
        <v>-0.38050766229289545</v>
      </c>
    </row>
    <row r="155" spans="1:11" x14ac:dyDescent="0.3">
      <c r="A155" s="32">
        <v>4</v>
      </c>
      <c r="B155" s="34">
        <f t="shared" ref="B155:K155" si="25">B73+B114</f>
        <v>-0.33034033459070083</v>
      </c>
      <c r="C155" s="34">
        <f t="shared" si="25"/>
        <v>-7.589887540672835E-2</v>
      </c>
      <c r="D155" s="34">
        <f t="shared" si="25"/>
        <v>-5.3844204634631188E-2</v>
      </c>
      <c r="E155" s="34">
        <f t="shared" si="25"/>
        <v>-4.2144240724940829E-2</v>
      </c>
      <c r="F155" s="34">
        <f t="shared" si="25"/>
        <v>-1.9858644918399615E-2</v>
      </c>
      <c r="G155" s="34">
        <f t="shared" si="25"/>
        <v>2.1302717196534426E-2</v>
      </c>
      <c r="H155" s="34">
        <f t="shared" si="25"/>
        <v>8.2207439363742696E-2</v>
      </c>
      <c r="I155" s="34">
        <f t="shared" si="25"/>
        <v>-5.9898275658656186E-2</v>
      </c>
      <c r="J155" s="34">
        <f t="shared" si="25"/>
        <v>-0.21018633199821762</v>
      </c>
      <c r="K155" s="34">
        <f t="shared" si="25"/>
        <v>-0.30177738614031374</v>
      </c>
    </row>
    <row r="156" spans="1:11" x14ac:dyDescent="0.3">
      <c r="A156" s="32">
        <v>5</v>
      </c>
      <c r="B156" s="34">
        <f t="shared" ref="B156:K156" si="26">B74+B115</f>
        <v>-0.14666789263035868</v>
      </c>
      <c r="C156" s="34">
        <f t="shared" si="26"/>
        <v>0.2500939818440977</v>
      </c>
      <c r="D156" s="34">
        <f t="shared" si="26"/>
        <v>0.28488543266482846</v>
      </c>
      <c r="E156" s="34">
        <f t="shared" si="26"/>
        <v>0.32066380619062806</v>
      </c>
      <c r="F156" s="34">
        <f t="shared" si="26"/>
        <v>0.35536742210744987</v>
      </c>
      <c r="G156" s="34">
        <f t="shared" si="26"/>
        <v>0.41325061823830811</v>
      </c>
      <c r="H156" s="34">
        <f t="shared" si="26"/>
        <v>0.35379450778718047</v>
      </c>
      <c r="I156" s="34">
        <f t="shared" si="26"/>
        <v>0.26153405101436689</v>
      </c>
      <c r="J156" s="34">
        <f t="shared" si="26"/>
        <v>0.13177753544481252</v>
      </c>
      <c r="K156" s="34">
        <f t="shared" si="26"/>
        <v>-4.4990260383612979E-2</v>
      </c>
    </row>
    <row r="157" spans="1:11" x14ac:dyDescent="0.3">
      <c r="A157" s="32">
        <v>6</v>
      </c>
      <c r="B157" s="34">
        <f t="shared" ref="B157:K157" si="27">B75+B116</f>
        <v>-0.4656605837768395</v>
      </c>
      <c r="C157" s="34">
        <f t="shared" si="27"/>
        <v>-0.29692815820591867</v>
      </c>
      <c r="D157" s="34">
        <f t="shared" si="27"/>
        <v>-0.43958508024873177</v>
      </c>
      <c r="E157" s="34">
        <f t="shared" si="27"/>
        <v>-0.42671917429715833</v>
      </c>
      <c r="F157" s="34">
        <f t="shared" si="27"/>
        <v>-0.38450327237348692</v>
      </c>
      <c r="G157" s="34">
        <f t="shared" si="27"/>
        <v>-0.3510750074008222</v>
      </c>
      <c r="H157" s="34">
        <f t="shared" si="27"/>
        <v>-0.21284771451731427</v>
      </c>
      <c r="I157" s="34">
        <f t="shared" si="27"/>
        <v>-0.27157480502428621</v>
      </c>
      <c r="J157" s="34">
        <f t="shared" si="27"/>
        <v>-0.34001328060893565</v>
      </c>
      <c r="K157" s="34">
        <f t="shared" si="27"/>
        <v>-0.42069618899826788</v>
      </c>
    </row>
    <row r="158" spans="1:11" x14ac:dyDescent="0.3">
      <c r="A158" s="32">
        <v>7</v>
      </c>
      <c r="B158" s="34">
        <f t="shared" ref="B158:K158" si="28">B76+B117</f>
        <v>-0.53926856458309114</v>
      </c>
      <c r="C158" s="34">
        <f t="shared" si="28"/>
        <v>-0.33433653436057464</v>
      </c>
      <c r="D158" s="34">
        <f t="shared" si="28"/>
        <v>-0.28574584727092445</v>
      </c>
      <c r="E158" s="34">
        <f t="shared" si="28"/>
        <v>-0.25952154930559934</v>
      </c>
      <c r="F158" s="34">
        <f t="shared" si="28"/>
        <v>-0.20888760086639024</v>
      </c>
      <c r="G158" s="34">
        <f t="shared" si="28"/>
        <v>-0.14239242786699591</v>
      </c>
      <c r="H158" s="34">
        <f t="shared" si="28"/>
        <v>-0.13761559916085564</v>
      </c>
      <c r="I158" s="34">
        <f t="shared" si="28"/>
        <v>-0.37191909208726714</v>
      </c>
      <c r="J158" s="34">
        <f t="shared" si="28"/>
        <v>-0.43092981848423534</v>
      </c>
      <c r="K158" s="34">
        <f t="shared" si="28"/>
        <v>-0.50049824459544523</v>
      </c>
    </row>
    <row r="159" spans="1:11" x14ac:dyDescent="0.3">
      <c r="A159" s="32">
        <v>8</v>
      </c>
      <c r="B159" s="34">
        <f t="shared" ref="B159:K159" si="29">B77+B118</f>
        <v>-0.57578184676460165</v>
      </c>
      <c r="C159" s="34">
        <f t="shared" si="29"/>
        <v>-0.15179775081345681</v>
      </c>
      <c r="D159" s="34">
        <f t="shared" si="29"/>
        <v>-0.10768840926926226</v>
      </c>
      <c r="E159" s="34">
        <f t="shared" si="29"/>
        <v>-8.4288481449881436E-2</v>
      </c>
      <c r="F159" s="34">
        <f t="shared" si="29"/>
        <v>-3.971728983679923E-2</v>
      </c>
      <c r="G159" s="34">
        <f t="shared" si="29"/>
        <v>4.2605434393068853E-2</v>
      </c>
      <c r="H159" s="34">
        <f t="shared" si="29"/>
        <v>0.1644148787274855</v>
      </c>
      <c r="I159" s="34">
        <f t="shared" si="29"/>
        <v>-0.11979655131731248</v>
      </c>
      <c r="J159" s="34">
        <f t="shared" si="29"/>
        <v>-0.42037266399643525</v>
      </c>
      <c r="K159" s="34">
        <f t="shared" si="29"/>
        <v>-0.56930715988076663</v>
      </c>
    </row>
    <row r="160" spans="1:11" x14ac:dyDescent="0.3">
      <c r="A160" s="32">
        <v>9</v>
      </c>
      <c r="B160" s="34">
        <f t="shared" ref="B160:K160" si="30">B78+B119</f>
        <v>-0.24150883119675959</v>
      </c>
      <c r="C160" s="34">
        <f t="shared" si="30"/>
        <v>4.7904125343225523E-2</v>
      </c>
      <c r="D160" s="34">
        <f t="shared" si="30"/>
        <v>8.7077064769219836E-2</v>
      </c>
      <c r="E160" s="34">
        <f t="shared" si="30"/>
        <v>0.10689482958747099</v>
      </c>
      <c r="F160" s="34">
        <f t="shared" si="30"/>
        <v>0.14682558818369218</v>
      </c>
      <c r="G160" s="34">
        <f t="shared" si="30"/>
        <v>0.21721047043513819</v>
      </c>
      <c r="H160" s="34">
        <f t="shared" si="30"/>
        <v>0.39955416733655175</v>
      </c>
      <c r="I160" s="34">
        <f t="shared" si="30"/>
        <v>0.19675243487078509</v>
      </c>
      <c r="J160" s="34">
        <f t="shared" si="30"/>
        <v>-0.10435610692530339</v>
      </c>
      <c r="K160" s="34">
        <f t="shared" si="30"/>
        <v>-0.24150883119675953</v>
      </c>
    </row>
    <row r="161" spans="1:14" x14ac:dyDescent="0.3">
      <c r="A161" s="32">
        <v>10</v>
      </c>
      <c r="B161" s="34">
        <f t="shared" ref="B161:K163" si="31">B79+B120</f>
        <v>0.20418852289369643</v>
      </c>
      <c r="C161" s="34">
        <f t="shared" si="31"/>
        <v>0.63998657521683899</v>
      </c>
      <c r="D161" s="34">
        <f t="shared" si="31"/>
        <v>0.65027209425148147</v>
      </c>
      <c r="E161" s="34">
        <f t="shared" si="31"/>
        <v>0.66104996194807175</v>
      </c>
      <c r="F161" s="34">
        <f t="shared" si="31"/>
        <v>0.67035969063279999</v>
      </c>
      <c r="G161" s="34">
        <f t="shared" si="31"/>
        <v>0.70395857017134456</v>
      </c>
      <c r="H161" s="34">
        <f t="shared" si="31"/>
        <v>0.77322722653717502</v>
      </c>
      <c r="I161" s="34">
        <f t="shared" si="31"/>
        <v>0.79181515955189852</v>
      </c>
      <c r="J161" s="34">
        <f t="shared" si="31"/>
        <v>0.75835687080859615</v>
      </c>
      <c r="K161" s="34">
        <f t="shared" si="31"/>
        <v>0.43495775366292733</v>
      </c>
    </row>
    <row r="163" spans="1:14" x14ac:dyDescent="0.3">
      <c r="A163" s="37" t="s">
        <v>11</v>
      </c>
      <c r="B163" s="38"/>
      <c r="C163" s="34">
        <f t="shared" si="31"/>
        <v>-1</v>
      </c>
    </row>
    <row r="164" spans="1:14" ht="15" thickBot="1" x14ac:dyDescent="0.35"/>
    <row r="165" spans="1:14" ht="24" thickBot="1" x14ac:dyDescent="0.5">
      <c r="A165" s="532" t="s">
        <v>225</v>
      </c>
      <c r="B165" s="533"/>
      <c r="C165" s="533"/>
      <c r="D165" s="533"/>
      <c r="E165" s="533"/>
      <c r="F165" s="533"/>
      <c r="G165" s="533"/>
      <c r="H165" s="533"/>
      <c r="I165" s="533"/>
      <c r="J165" s="533"/>
      <c r="K165" s="534"/>
      <c r="M165" s="345" t="s">
        <v>2</v>
      </c>
      <c r="N165" s="33">
        <f>SUM(B167:K181,B183:K191,B193:K202,C204)</f>
        <v>-20.490032541298191</v>
      </c>
    </row>
    <row r="166" spans="1:14" x14ac:dyDescent="0.3">
      <c r="A166" s="147" t="s">
        <v>9</v>
      </c>
      <c r="B166" s="147" t="s">
        <v>1</v>
      </c>
      <c r="C166" s="147">
        <v>2</v>
      </c>
      <c r="D166" s="147">
        <v>3</v>
      </c>
      <c r="E166" s="147">
        <v>4</v>
      </c>
      <c r="F166" s="147">
        <v>5</v>
      </c>
      <c r="G166" s="147">
        <v>6</v>
      </c>
      <c r="H166" s="147">
        <v>7</v>
      </c>
      <c r="I166" s="147">
        <v>8</v>
      </c>
      <c r="J166" s="147">
        <v>9</v>
      </c>
      <c r="K166" s="147">
        <v>10</v>
      </c>
    </row>
    <row r="167" spans="1:14" x14ac:dyDescent="0.3">
      <c r="A167" s="32">
        <v>5</v>
      </c>
      <c r="B167" s="34">
        <f>B126-B3</f>
        <v>0</v>
      </c>
      <c r="C167" s="34">
        <f t="shared" ref="C167:K167" si="32">C126-C3</f>
        <v>-9.4771858571448403E-2</v>
      </c>
      <c r="D167" s="34">
        <f t="shared" si="32"/>
        <v>-0.1083459238104427</v>
      </c>
      <c r="E167" s="34">
        <f t="shared" si="32"/>
        <v>-0.13673919834872064</v>
      </c>
      <c r="F167" s="34">
        <f t="shared" si="32"/>
        <v>-0.15318696834596401</v>
      </c>
      <c r="G167" s="34">
        <f t="shared" si="32"/>
        <v>-0.15824596315421952</v>
      </c>
      <c r="H167" s="34">
        <f t="shared" si="32"/>
        <v>0</v>
      </c>
      <c r="I167" s="34">
        <f t="shared" si="32"/>
        <v>0</v>
      </c>
      <c r="J167" s="34">
        <f t="shared" si="32"/>
        <v>0</v>
      </c>
      <c r="K167" s="34">
        <f t="shared" si="32"/>
        <v>0</v>
      </c>
    </row>
    <row r="168" spans="1:14" x14ac:dyDescent="0.3">
      <c r="A168" s="32">
        <v>6</v>
      </c>
      <c r="B168" s="34">
        <f t="shared" ref="B168:K168" si="33">B127-B4</f>
        <v>0</v>
      </c>
      <c r="C168" s="34">
        <f t="shared" si="33"/>
        <v>-9.8406772324628078E-2</v>
      </c>
      <c r="D168" s="34">
        <f t="shared" si="33"/>
        <v>-0.11250146211575768</v>
      </c>
      <c r="E168" s="34">
        <f t="shared" si="33"/>
        <v>-0.1404424452221919</v>
      </c>
      <c r="F168" s="34">
        <f t="shared" si="33"/>
        <v>-0.15733566285664122</v>
      </c>
      <c r="G168" s="34">
        <f t="shared" si="33"/>
        <v>-0.16253166817053688</v>
      </c>
      <c r="H168" s="34">
        <f t="shared" si="33"/>
        <v>0</v>
      </c>
      <c r="I168" s="34">
        <f t="shared" si="33"/>
        <v>0</v>
      </c>
      <c r="J168" s="34">
        <f t="shared" si="33"/>
        <v>0</v>
      </c>
      <c r="K168" s="34">
        <f t="shared" si="33"/>
        <v>0</v>
      </c>
    </row>
    <row r="169" spans="1:14" x14ac:dyDescent="0.3">
      <c r="A169" s="32">
        <v>7</v>
      </c>
      <c r="B169" s="34">
        <f t="shared" ref="B169:K169" si="34">B128-B5</f>
        <v>0</v>
      </c>
      <c r="C169" s="34">
        <f t="shared" si="34"/>
        <v>-5.7984839313671085E-2</v>
      </c>
      <c r="D169" s="34">
        <f t="shared" si="34"/>
        <v>-6.6289941730998697E-2</v>
      </c>
      <c r="E169" s="34">
        <f t="shared" si="34"/>
        <v>-8.6738980648457781E-2</v>
      </c>
      <c r="F169" s="34">
        <f t="shared" si="34"/>
        <v>-9.7172439530254118E-2</v>
      </c>
      <c r="G169" s="34">
        <f t="shared" si="34"/>
        <v>-0.10038155628735861</v>
      </c>
      <c r="H169" s="34">
        <f t="shared" si="34"/>
        <v>0</v>
      </c>
      <c r="I169" s="34">
        <f t="shared" si="34"/>
        <v>0</v>
      </c>
      <c r="J169" s="34">
        <f t="shared" si="34"/>
        <v>0</v>
      </c>
      <c r="K169" s="34">
        <f t="shared" si="34"/>
        <v>0</v>
      </c>
    </row>
    <row r="170" spans="1:14" x14ac:dyDescent="0.3">
      <c r="A170" s="32">
        <v>8</v>
      </c>
      <c r="B170" s="34">
        <f t="shared" ref="B170:K170" si="35">B129-B6</f>
        <v>0</v>
      </c>
      <c r="C170" s="34">
        <f t="shared" si="35"/>
        <v>-5.4100687397922682E-2</v>
      </c>
      <c r="D170" s="34">
        <f t="shared" si="35"/>
        <v>-6.1849467165285943E-2</v>
      </c>
      <c r="E170" s="34">
        <f t="shared" si="35"/>
        <v>-8.0928714002149627E-2</v>
      </c>
      <c r="F170" s="34">
        <f t="shared" si="35"/>
        <v>-9.0663280901433302E-2</v>
      </c>
      <c r="G170" s="34">
        <f t="shared" si="35"/>
        <v>-9.3657432899688725E-2</v>
      </c>
      <c r="H170" s="34">
        <f t="shared" si="35"/>
        <v>-1.6653345369377348E-16</v>
      </c>
      <c r="I170" s="34">
        <f t="shared" si="35"/>
        <v>9.0205620750793969E-17</v>
      </c>
      <c r="J170" s="34">
        <f t="shared" si="35"/>
        <v>0</v>
      </c>
      <c r="K170" s="34">
        <f t="shared" si="35"/>
        <v>0</v>
      </c>
    </row>
    <row r="171" spans="1:14" x14ac:dyDescent="0.3">
      <c r="A171" s="32">
        <v>9</v>
      </c>
      <c r="B171" s="34">
        <f t="shared" ref="B171:K171" si="36">B130-B7</f>
        <v>0</v>
      </c>
      <c r="C171" s="34">
        <f t="shared" si="36"/>
        <v>-5.0493974904727734E-2</v>
      </c>
      <c r="D171" s="34">
        <f t="shared" si="36"/>
        <v>-0.14932228501333322</v>
      </c>
      <c r="E171" s="34">
        <f t="shared" si="36"/>
        <v>-0.16833172512447114</v>
      </c>
      <c r="F171" s="34">
        <f t="shared" si="36"/>
        <v>-0.18857962427498137</v>
      </c>
      <c r="G171" s="34">
        <f t="shared" si="36"/>
        <v>-0.19480746043135272</v>
      </c>
      <c r="H171" s="34">
        <f t="shared" si="36"/>
        <v>0</v>
      </c>
      <c r="I171" s="34">
        <f t="shared" si="36"/>
        <v>0</v>
      </c>
      <c r="J171" s="34">
        <f t="shared" si="36"/>
        <v>0</v>
      </c>
      <c r="K171" s="34">
        <f t="shared" si="36"/>
        <v>0</v>
      </c>
    </row>
    <row r="172" spans="1:14" x14ac:dyDescent="0.3">
      <c r="A172" s="32">
        <v>10</v>
      </c>
      <c r="B172" s="34">
        <f t="shared" ref="B172:K172" si="37">B131-B8</f>
        <v>0</v>
      </c>
      <c r="C172" s="34">
        <f t="shared" si="37"/>
        <v>-0.10884543059820151</v>
      </c>
      <c r="D172" s="34">
        <f t="shared" si="37"/>
        <v>-0.12443523751111096</v>
      </c>
      <c r="E172" s="34">
        <f t="shared" si="37"/>
        <v>-0.14027643760372588</v>
      </c>
      <c r="F172" s="34">
        <f t="shared" si="37"/>
        <v>-0.15714968689581776</v>
      </c>
      <c r="G172" s="34">
        <f t="shared" si="37"/>
        <v>-0.16233955035946035</v>
      </c>
      <c r="H172" s="34">
        <f t="shared" si="37"/>
        <v>-3.861794749525721E-2</v>
      </c>
      <c r="I172" s="34">
        <f t="shared" si="37"/>
        <v>-2.5101665871916923E-2</v>
      </c>
      <c r="J172" s="34">
        <f t="shared" si="37"/>
        <v>-1.2550832935958489E-2</v>
      </c>
      <c r="K172" s="34">
        <f t="shared" si="37"/>
        <v>0</v>
      </c>
    </row>
    <row r="173" spans="1:14" x14ac:dyDescent="0.3">
      <c r="A173" s="32">
        <v>11</v>
      </c>
      <c r="B173" s="34">
        <f t="shared" ref="B173:K173" si="38">B132-B9</f>
        <v>5.5511151231257827E-17</v>
      </c>
      <c r="C173" s="34">
        <f t="shared" si="38"/>
        <v>-0.10884543059820173</v>
      </c>
      <c r="D173" s="34">
        <f t="shared" si="38"/>
        <v>-0.12443523751111085</v>
      </c>
      <c r="E173" s="34">
        <f t="shared" si="38"/>
        <v>-0.14027643760372577</v>
      </c>
      <c r="F173" s="34">
        <f t="shared" si="38"/>
        <v>-0.15714968689581754</v>
      </c>
      <c r="G173" s="34">
        <f t="shared" si="38"/>
        <v>-0.16233955035946046</v>
      </c>
      <c r="H173" s="34">
        <f t="shared" si="38"/>
        <v>-3.8617947495257154E-2</v>
      </c>
      <c r="I173" s="34">
        <f t="shared" si="38"/>
        <v>-2.5101665871916812E-2</v>
      </c>
      <c r="J173" s="34">
        <f t="shared" si="38"/>
        <v>-1.2550832935958489E-2</v>
      </c>
      <c r="K173" s="34">
        <f t="shared" si="38"/>
        <v>-5.5511151231257827E-17</v>
      </c>
    </row>
    <row r="174" spans="1:14" x14ac:dyDescent="0.3">
      <c r="A174" s="32">
        <v>12</v>
      </c>
      <c r="B174" s="34">
        <f t="shared" ref="B174:K174" si="39">B133-B10</f>
        <v>0</v>
      </c>
      <c r="C174" s="34">
        <f t="shared" si="39"/>
        <v>-4.3538172239280637E-2</v>
      </c>
      <c r="D174" s="34">
        <f t="shared" si="39"/>
        <v>-4.9774095004444352E-2</v>
      </c>
      <c r="E174" s="34">
        <f t="shared" si="39"/>
        <v>-0.18235936888484361</v>
      </c>
      <c r="F174" s="34">
        <f t="shared" si="39"/>
        <v>-0.20429459296456298</v>
      </c>
      <c r="G174" s="34">
        <f t="shared" si="39"/>
        <v>-0.21104141546729849</v>
      </c>
      <c r="H174" s="34">
        <f t="shared" si="39"/>
        <v>0</v>
      </c>
      <c r="I174" s="34">
        <f t="shared" si="39"/>
        <v>0</v>
      </c>
      <c r="J174" s="34">
        <f t="shared" si="39"/>
        <v>0</v>
      </c>
      <c r="K174" s="34">
        <f t="shared" si="39"/>
        <v>0</v>
      </c>
    </row>
    <row r="175" spans="1:14" x14ac:dyDescent="0.3">
      <c r="A175" s="32">
        <v>13</v>
      </c>
      <c r="B175" s="34">
        <f t="shared" ref="B175:K175" si="40">B134-B11</f>
        <v>0</v>
      </c>
      <c r="C175" s="34">
        <f t="shared" si="40"/>
        <v>-0.14149905977766208</v>
      </c>
      <c r="D175" s="34">
        <f t="shared" si="40"/>
        <v>-0.16176580876444402</v>
      </c>
      <c r="E175" s="34">
        <f t="shared" si="40"/>
        <v>-0.18235936888484361</v>
      </c>
      <c r="F175" s="34">
        <f t="shared" si="40"/>
        <v>-0.20429459296456298</v>
      </c>
      <c r="G175" s="34">
        <f t="shared" si="40"/>
        <v>-0.21104141546729849</v>
      </c>
      <c r="H175" s="34">
        <f t="shared" si="40"/>
        <v>0</v>
      </c>
      <c r="I175" s="34">
        <f t="shared" si="40"/>
        <v>0</v>
      </c>
      <c r="J175" s="34">
        <f t="shared" si="40"/>
        <v>0</v>
      </c>
      <c r="K175" s="34">
        <f t="shared" si="40"/>
        <v>0</v>
      </c>
    </row>
    <row r="176" spans="1:14" x14ac:dyDescent="0.3">
      <c r="A176" s="32">
        <v>14</v>
      </c>
      <c r="B176" s="34">
        <f t="shared" ref="B176:K176" si="41">B135-B12</f>
        <v>0</v>
      </c>
      <c r="C176" s="34">
        <f t="shared" si="41"/>
        <v>-0.14149905977766208</v>
      </c>
      <c r="D176" s="34">
        <f t="shared" si="41"/>
        <v>-0.16176580876444402</v>
      </c>
      <c r="E176" s="34">
        <f t="shared" si="41"/>
        <v>-0.18235936888484361</v>
      </c>
      <c r="F176" s="34">
        <f t="shared" si="41"/>
        <v>-0.20429459296456298</v>
      </c>
      <c r="G176" s="34">
        <f t="shared" si="41"/>
        <v>-0.21104141546729849</v>
      </c>
      <c r="H176" s="34">
        <f t="shared" si="41"/>
        <v>0</v>
      </c>
      <c r="I176" s="34">
        <f t="shared" si="41"/>
        <v>0</v>
      </c>
      <c r="J176" s="34">
        <f t="shared" si="41"/>
        <v>0</v>
      </c>
      <c r="K176" s="34">
        <f t="shared" si="41"/>
        <v>0</v>
      </c>
    </row>
    <row r="177" spans="1:11" x14ac:dyDescent="0.3">
      <c r="A177" s="32">
        <v>15</v>
      </c>
      <c r="B177" s="34">
        <f t="shared" ref="B177:K177" si="42">B136-B13</f>
        <v>0</v>
      </c>
      <c r="C177" s="34">
        <f t="shared" si="42"/>
        <v>-0.14149905977766208</v>
      </c>
      <c r="D177" s="34">
        <f t="shared" si="42"/>
        <v>-0.16176580876444402</v>
      </c>
      <c r="E177" s="34">
        <f t="shared" si="42"/>
        <v>-0.18235936888484361</v>
      </c>
      <c r="F177" s="34">
        <f t="shared" si="42"/>
        <v>-0.20429459296456298</v>
      </c>
      <c r="G177" s="34">
        <f t="shared" si="42"/>
        <v>-0.21104141546729849</v>
      </c>
      <c r="H177" s="34">
        <f t="shared" si="42"/>
        <v>0</v>
      </c>
      <c r="I177" s="34">
        <f t="shared" si="42"/>
        <v>0</v>
      </c>
      <c r="J177" s="34">
        <f t="shared" si="42"/>
        <v>0</v>
      </c>
      <c r="K177" s="34">
        <f t="shared" si="42"/>
        <v>0</v>
      </c>
    </row>
    <row r="178" spans="1:11" x14ac:dyDescent="0.3">
      <c r="A178" s="32">
        <v>16</v>
      </c>
      <c r="B178" s="34">
        <f t="shared" ref="B178:K178" si="43">B137-B14</f>
        <v>0</v>
      </c>
      <c r="C178" s="34">
        <f t="shared" si="43"/>
        <v>-0.14149905977766208</v>
      </c>
      <c r="D178" s="34">
        <f t="shared" si="43"/>
        <v>-0.16176580876444402</v>
      </c>
      <c r="E178" s="34">
        <f t="shared" si="43"/>
        <v>-0.18235936888484361</v>
      </c>
      <c r="F178" s="34">
        <f t="shared" si="43"/>
        <v>-0.20429459296456298</v>
      </c>
      <c r="G178" s="34">
        <f t="shared" si="43"/>
        <v>-0.21104141546729849</v>
      </c>
      <c r="H178" s="34">
        <f t="shared" si="43"/>
        <v>0</v>
      </c>
      <c r="I178" s="34">
        <f t="shared" si="43"/>
        <v>0</v>
      </c>
      <c r="J178" s="34">
        <f t="shared" si="43"/>
        <v>0</v>
      </c>
      <c r="K178" s="34">
        <f t="shared" si="43"/>
        <v>0</v>
      </c>
    </row>
    <row r="179" spans="1:11" x14ac:dyDescent="0.3">
      <c r="A179" s="32">
        <v>17</v>
      </c>
      <c r="B179" s="34">
        <f t="shared" ref="B179:K179" si="44">B138-B15</f>
        <v>0</v>
      </c>
      <c r="C179" s="34">
        <f t="shared" si="44"/>
        <v>0</v>
      </c>
      <c r="D179" s="34">
        <f t="shared" si="44"/>
        <v>0</v>
      </c>
      <c r="E179" s="34">
        <f t="shared" si="44"/>
        <v>0</v>
      </c>
      <c r="F179" s="34">
        <f t="shared" si="44"/>
        <v>0</v>
      </c>
      <c r="G179" s="34">
        <f t="shared" si="44"/>
        <v>0</v>
      </c>
      <c r="H179" s="34">
        <f t="shared" si="44"/>
        <v>0</v>
      </c>
      <c r="I179" s="34">
        <f t="shared" si="44"/>
        <v>0</v>
      </c>
      <c r="J179" s="34">
        <f t="shared" si="44"/>
        <v>0</v>
      </c>
      <c r="K179" s="34">
        <f t="shared" si="44"/>
        <v>0</v>
      </c>
    </row>
    <row r="180" spans="1:11" x14ac:dyDescent="0.3">
      <c r="A180" s="32">
        <v>18</v>
      </c>
      <c r="B180" s="34">
        <f t="shared" ref="B180:K180" si="45">B139-B16</f>
        <v>0</v>
      </c>
      <c r="C180" s="34">
        <f t="shared" si="45"/>
        <v>0</v>
      </c>
      <c r="D180" s="34">
        <f t="shared" si="45"/>
        <v>0</v>
      </c>
      <c r="E180" s="34">
        <f t="shared" si="45"/>
        <v>0</v>
      </c>
      <c r="F180" s="34">
        <f t="shared" si="45"/>
        <v>0</v>
      </c>
      <c r="G180" s="34">
        <f t="shared" si="45"/>
        <v>0</v>
      </c>
      <c r="H180" s="34">
        <f t="shared" si="45"/>
        <v>0</v>
      </c>
      <c r="I180" s="34">
        <f t="shared" si="45"/>
        <v>0</v>
      </c>
      <c r="J180" s="34">
        <f t="shared" si="45"/>
        <v>0</v>
      </c>
      <c r="K180" s="34">
        <f t="shared" si="45"/>
        <v>0</v>
      </c>
    </row>
    <row r="181" spans="1:11" x14ac:dyDescent="0.3">
      <c r="A181" s="32">
        <v>19</v>
      </c>
      <c r="B181" s="34">
        <f t="shared" ref="B181:K183" si="46">B140-B17</f>
        <v>0</v>
      </c>
      <c r="C181" s="34">
        <f t="shared" si="46"/>
        <v>0</v>
      </c>
      <c r="D181" s="34">
        <f t="shared" si="46"/>
        <v>0</v>
      </c>
      <c r="E181" s="34">
        <f t="shared" si="46"/>
        <v>0</v>
      </c>
      <c r="F181" s="34">
        <f t="shared" si="46"/>
        <v>0</v>
      </c>
      <c r="G181" s="34">
        <f t="shared" si="46"/>
        <v>0</v>
      </c>
      <c r="H181" s="34">
        <f t="shared" si="46"/>
        <v>0</v>
      </c>
      <c r="I181" s="34">
        <f t="shared" si="46"/>
        <v>0</v>
      </c>
      <c r="J181" s="34">
        <f t="shared" si="46"/>
        <v>0</v>
      </c>
      <c r="K181" s="34">
        <f t="shared" si="46"/>
        <v>0</v>
      </c>
    </row>
    <row r="182" spans="1:11" x14ac:dyDescent="0.3">
      <c r="A182" s="32" t="s">
        <v>4</v>
      </c>
      <c r="B182" s="32" t="s">
        <v>1</v>
      </c>
      <c r="C182" s="35">
        <v>2</v>
      </c>
      <c r="D182" s="35">
        <v>3</v>
      </c>
      <c r="E182" s="35">
        <v>4</v>
      </c>
      <c r="F182" s="35">
        <v>5</v>
      </c>
      <c r="G182" s="35">
        <v>6</v>
      </c>
      <c r="H182" s="35">
        <v>7</v>
      </c>
      <c r="I182" s="35">
        <v>8</v>
      </c>
      <c r="J182" s="35">
        <v>9</v>
      </c>
      <c r="K182" s="35">
        <v>10</v>
      </c>
    </row>
    <row r="183" spans="1:11" x14ac:dyDescent="0.3">
      <c r="A183" s="32">
        <v>13</v>
      </c>
      <c r="B183" s="34">
        <f t="shared" si="46"/>
        <v>0</v>
      </c>
      <c r="C183" s="34">
        <f t="shared" si="46"/>
        <v>-6.8619499275663048E-2</v>
      </c>
      <c r="D183" s="34">
        <f t="shared" si="46"/>
        <v>-7.844779191311041E-2</v>
      </c>
      <c r="E183" s="34">
        <f t="shared" si="46"/>
        <v>-0.10149695970072052</v>
      </c>
      <c r="F183" s="34">
        <f t="shared" si="46"/>
        <v>-0.1137055924025118</v>
      </c>
      <c r="G183" s="34">
        <f t="shared" si="46"/>
        <v>-0.25974328057513674</v>
      </c>
      <c r="H183" s="34">
        <f t="shared" si="46"/>
        <v>-1.5265566588595902E-16</v>
      </c>
      <c r="I183" s="34">
        <f t="shared" si="46"/>
        <v>0</v>
      </c>
      <c r="J183" s="34">
        <f t="shared" si="46"/>
        <v>0</v>
      </c>
      <c r="K183" s="34">
        <f t="shared" si="46"/>
        <v>0</v>
      </c>
    </row>
    <row r="184" spans="1:11" x14ac:dyDescent="0.3">
      <c r="A184" s="32">
        <v>14</v>
      </c>
      <c r="B184" s="34">
        <f t="shared" ref="B184:K184" si="47">B143-B20</f>
        <v>0</v>
      </c>
      <c r="C184" s="34">
        <f t="shared" si="47"/>
        <v>-7.3825182168662962E-2</v>
      </c>
      <c r="D184" s="34">
        <f t="shared" si="47"/>
        <v>-8.4399078831062763E-2</v>
      </c>
      <c r="E184" s="34">
        <f t="shared" si="47"/>
        <v>-0.10727284607101496</v>
      </c>
      <c r="F184" s="34">
        <f t="shared" si="47"/>
        <v>-0.25143949903330798</v>
      </c>
      <c r="G184" s="34">
        <f t="shared" si="47"/>
        <v>-0.25974328057513651</v>
      </c>
      <c r="H184" s="34">
        <f t="shared" si="47"/>
        <v>-1.8041124150158794E-16</v>
      </c>
      <c r="I184" s="34">
        <f t="shared" si="47"/>
        <v>-2.7755575615628914E-17</v>
      </c>
      <c r="J184" s="34">
        <f t="shared" si="47"/>
        <v>0</v>
      </c>
      <c r="K184" s="34">
        <f t="shared" si="47"/>
        <v>0</v>
      </c>
    </row>
    <row r="185" spans="1:11" x14ac:dyDescent="0.3">
      <c r="A185" s="32">
        <v>15</v>
      </c>
      <c r="B185" s="34">
        <f t="shared" ref="B185:K185" si="48">B144-B21</f>
        <v>0</v>
      </c>
      <c r="C185" s="34">
        <f t="shared" si="48"/>
        <v>-7.8659030569305871E-2</v>
      </c>
      <c r="D185" s="34">
        <f t="shared" si="48"/>
        <v>-8.9925273826304331E-2</v>
      </c>
      <c r="E185" s="34">
        <f t="shared" si="48"/>
        <v>-0.11263616912914554</v>
      </c>
      <c r="F185" s="34">
        <f t="shared" si="48"/>
        <v>-0.25143949903330798</v>
      </c>
      <c r="G185" s="34">
        <f t="shared" si="48"/>
        <v>-0.25974328057513674</v>
      </c>
      <c r="H185" s="34">
        <f t="shared" si="48"/>
        <v>0</v>
      </c>
      <c r="I185" s="34">
        <f t="shared" si="48"/>
        <v>4.163336342344337E-17</v>
      </c>
      <c r="J185" s="34">
        <f t="shared" si="48"/>
        <v>0</v>
      </c>
      <c r="K185" s="34">
        <f t="shared" si="48"/>
        <v>0</v>
      </c>
    </row>
    <row r="186" spans="1:11" x14ac:dyDescent="0.3">
      <c r="A186" s="32">
        <v>16</v>
      </c>
      <c r="B186" s="34">
        <f t="shared" ref="B186:K186" si="49">B145-B22</f>
        <v>0</v>
      </c>
      <c r="C186" s="34">
        <f t="shared" si="49"/>
        <v>-8.314760408418842E-2</v>
      </c>
      <c r="D186" s="34">
        <f t="shared" si="49"/>
        <v>-9.5056740607599999E-2</v>
      </c>
      <c r="E186" s="34">
        <f t="shared" si="49"/>
        <v>-0.22444230016596137</v>
      </c>
      <c r="F186" s="34">
        <f t="shared" si="49"/>
        <v>-0.25143949903330798</v>
      </c>
      <c r="G186" s="34">
        <f t="shared" si="49"/>
        <v>-0.25974328057513674</v>
      </c>
      <c r="H186" s="34">
        <f t="shared" si="49"/>
        <v>-1.3877787807814457E-16</v>
      </c>
      <c r="I186" s="34">
        <f t="shared" si="49"/>
        <v>0</v>
      </c>
      <c r="J186" s="34">
        <f t="shared" si="49"/>
        <v>0</v>
      </c>
      <c r="K186" s="34">
        <f t="shared" si="49"/>
        <v>0</v>
      </c>
    </row>
    <row r="187" spans="1:11" x14ac:dyDescent="0.3">
      <c r="A187" s="32">
        <v>17</v>
      </c>
      <c r="B187" s="34">
        <f t="shared" ref="B187:K187" si="50">B146-B23</f>
        <v>0</v>
      </c>
      <c r="C187" s="34">
        <f t="shared" si="50"/>
        <v>-4.6887262411533071E-2</v>
      </c>
      <c r="D187" s="34">
        <f t="shared" si="50"/>
        <v>-0.12443523751111066</v>
      </c>
      <c r="E187" s="34">
        <f t="shared" si="50"/>
        <v>-0.14027643760372588</v>
      </c>
      <c r="F187" s="34">
        <f t="shared" si="50"/>
        <v>-0.15714968689581768</v>
      </c>
      <c r="G187" s="34">
        <f t="shared" si="50"/>
        <v>-0.16233955035946035</v>
      </c>
      <c r="H187" s="34">
        <f t="shared" si="50"/>
        <v>-6.2450045135165055E-17</v>
      </c>
      <c r="I187" s="34">
        <f t="shared" si="50"/>
        <v>0</v>
      </c>
      <c r="J187" s="34">
        <f t="shared" si="50"/>
        <v>0</v>
      </c>
      <c r="K187" s="34">
        <f t="shared" si="50"/>
        <v>0</v>
      </c>
    </row>
    <row r="188" spans="1:11" x14ac:dyDescent="0.3">
      <c r="A188" s="32">
        <v>18</v>
      </c>
      <c r="B188" s="34">
        <f t="shared" ref="B188:K188" si="51">B147-B24</f>
        <v>0</v>
      </c>
      <c r="C188" s="34">
        <f t="shared" si="51"/>
        <v>0</v>
      </c>
      <c r="D188" s="34">
        <f t="shared" si="51"/>
        <v>-0.12443523751111088</v>
      </c>
      <c r="E188" s="34">
        <f t="shared" si="51"/>
        <v>-0.14027643760372577</v>
      </c>
      <c r="F188" s="34">
        <f t="shared" si="51"/>
        <v>-0.1571496868958176</v>
      </c>
      <c r="G188" s="34">
        <f t="shared" si="51"/>
        <v>-0.16233955035946041</v>
      </c>
      <c r="H188" s="34">
        <f t="shared" si="51"/>
        <v>0</v>
      </c>
      <c r="I188" s="34">
        <f t="shared" si="51"/>
        <v>0</v>
      </c>
      <c r="J188" s="34">
        <f t="shared" si="51"/>
        <v>0</v>
      </c>
      <c r="K188" s="34">
        <f t="shared" si="51"/>
        <v>0</v>
      </c>
    </row>
    <row r="189" spans="1:11" x14ac:dyDescent="0.3">
      <c r="A189" s="32">
        <v>19</v>
      </c>
      <c r="B189" s="34">
        <f t="shared" ref="B189:K189" si="52">B148-B25</f>
        <v>0</v>
      </c>
      <c r="C189" s="34">
        <f t="shared" si="52"/>
        <v>0</v>
      </c>
      <c r="D189" s="34">
        <f t="shared" si="52"/>
        <v>0</v>
      </c>
      <c r="E189" s="34">
        <f t="shared" si="52"/>
        <v>0</v>
      </c>
      <c r="F189" s="34">
        <f t="shared" si="52"/>
        <v>0</v>
      </c>
      <c r="G189" s="34">
        <f t="shared" si="52"/>
        <v>0</v>
      </c>
      <c r="H189" s="34">
        <f t="shared" si="52"/>
        <v>0</v>
      </c>
      <c r="I189" s="34">
        <f t="shared" si="52"/>
        <v>0</v>
      </c>
      <c r="J189" s="34">
        <f t="shared" si="52"/>
        <v>0</v>
      </c>
      <c r="K189" s="34">
        <f t="shared" si="52"/>
        <v>0</v>
      </c>
    </row>
    <row r="190" spans="1:11" x14ac:dyDescent="0.3">
      <c r="A190" s="32">
        <v>20</v>
      </c>
      <c r="B190" s="34">
        <f t="shared" ref="B190:K190" si="53">B149-B26</f>
        <v>0</v>
      </c>
      <c r="C190" s="34">
        <f t="shared" si="53"/>
        <v>0</v>
      </c>
      <c r="D190" s="34">
        <f t="shared" si="53"/>
        <v>0</v>
      </c>
      <c r="E190" s="34">
        <f t="shared" si="53"/>
        <v>0</v>
      </c>
      <c r="F190" s="34">
        <f t="shared" si="53"/>
        <v>0</v>
      </c>
      <c r="G190" s="34">
        <f t="shared" si="53"/>
        <v>0</v>
      </c>
      <c r="H190" s="34">
        <f t="shared" si="53"/>
        <v>0</v>
      </c>
      <c r="I190" s="34">
        <f t="shared" si="53"/>
        <v>0</v>
      </c>
      <c r="J190" s="34">
        <f t="shared" si="53"/>
        <v>0</v>
      </c>
      <c r="K190" s="34">
        <f t="shared" si="53"/>
        <v>0</v>
      </c>
    </row>
    <row r="191" spans="1:11" x14ac:dyDescent="0.3">
      <c r="A191" s="32">
        <v>21</v>
      </c>
      <c r="B191" s="34">
        <f t="shared" ref="B191:K193" si="54">B150-B27</f>
        <v>0</v>
      </c>
      <c r="C191" s="34">
        <f t="shared" si="54"/>
        <v>0</v>
      </c>
      <c r="D191" s="34">
        <f t="shared" si="54"/>
        <v>0</v>
      </c>
      <c r="E191" s="34">
        <f t="shared" si="54"/>
        <v>0</v>
      </c>
      <c r="F191" s="34">
        <f t="shared" si="54"/>
        <v>0</v>
      </c>
      <c r="G191" s="34">
        <f t="shared" si="54"/>
        <v>0</v>
      </c>
      <c r="H191" s="34">
        <f t="shared" si="54"/>
        <v>0</v>
      </c>
      <c r="I191" s="34">
        <f t="shared" si="54"/>
        <v>0</v>
      </c>
      <c r="J191" s="34">
        <f t="shared" si="54"/>
        <v>0</v>
      </c>
      <c r="K191" s="34">
        <f t="shared" si="54"/>
        <v>0</v>
      </c>
    </row>
    <row r="192" spans="1:11" x14ac:dyDescent="0.3">
      <c r="A192" s="32" t="s">
        <v>10</v>
      </c>
      <c r="B192" s="32" t="s">
        <v>1</v>
      </c>
      <c r="C192" s="35">
        <v>2</v>
      </c>
      <c r="D192" s="35">
        <v>3</v>
      </c>
      <c r="E192" s="35">
        <v>4</v>
      </c>
      <c r="F192" s="35">
        <v>5</v>
      </c>
      <c r="G192" s="35">
        <v>6</v>
      </c>
      <c r="H192" s="35">
        <v>7</v>
      </c>
      <c r="I192" s="35">
        <v>8</v>
      </c>
      <c r="J192" s="35">
        <v>9</v>
      </c>
      <c r="K192" s="35">
        <v>10</v>
      </c>
    </row>
    <row r="193" spans="1:11" x14ac:dyDescent="0.3">
      <c r="A193" s="32" t="s">
        <v>1</v>
      </c>
      <c r="B193" s="34">
        <f t="shared" si="54"/>
        <v>1.6653345369377348E-16</v>
      </c>
      <c r="C193" s="34">
        <f t="shared" si="54"/>
        <v>-0.10884543059820162</v>
      </c>
      <c r="D193" s="34">
        <f t="shared" si="54"/>
        <v>-0.12443523751111085</v>
      </c>
      <c r="E193" s="34">
        <f t="shared" si="54"/>
        <v>-0.14027643760372577</v>
      </c>
      <c r="F193" s="34">
        <f t="shared" si="54"/>
        <v>-0.15714968689581776</v>
      </c>
      <c r="G193" s="34">
        <f t="shared" si="54"/>
        <v>-0.16233955035946046</v>
      </c>
      <c r="H193" s="34">
        <f t="shared" si="54"/>
        <v>-3.8617947495257154E-2</v>
      </c>
      <c r="I193" s="34">
        <f t="shared" si="54"/>
        <v>-2.5101665871916923E-2</v>
      </c>
      <c r="J193" s="34">
        <f t="shared" si="54"/>
        <v>-1.2550832935958489E-2</v>
      </c>
      <c r="K193" s="34">
        <f t="shared" si="54"/>
        <v>1.1102230246251565E-16</v>
      </c>
    </row>
    <row r="194" spans="1:11" x14ac:dyDescent="0.3">
      <c r="A194" s="32">
        <v>2</v>
      </c>
      <c r="B194" s="34">
        <f t="shared" ref="B194:K194" si="55">B153-B30</f>
        <v>0</v>
      </c>
      <c r="C194" s="34">
        <f t="shared" si="55"/>
        <v>-9.1111792343147188E-2</v>
      </c>
      <c r="D194" s="34">
        <f t="shared" si="55"/>
        <v>-0.10416163046967482</v>
      </c>
      <c r="E194" s="34">
        <f t="shared" si="55"/>
        <v>-0.24995775424132838</v>
      </c>
      <c r="F194" s="34">
        <f t="shared" si="55"/>
        <v>-0.28002409732682815</v>
      </c>
      <c r="G194" s="34">
        <f t="shared" si="55"/>
        <v>-0.2892718843276354</v>
      </c>
      <c r="H194" s="34">
        <f t="shared" si="55"/>
        <v>-1.6653345369377348E-16</v>
      </c>
      <c r="I194" s="34">
        <f t="shared" si="55"/>
        <v>0</v>
      </c>
      <c r="J194" s="34">
        <f t="shared" si="55"/>
        <v>0</v>
      </c>
      <c r="K194" s="34">
        <f t="shared" si="55"/>
        <v>0</v>
      </c>
    </row>
    <row r="195" spans="1:11" x14ac:dyDescent="0.3">
      <c r="A195" s="32">
        <v>3</v>
      </c>
      <c r="B195" s="34">
        <f t="shared" ref="B195:K195" si="56">B154-B31</f>
        <v>0</v>
      </c>
      <c r="C195" s="34">
        <f t="shared" si="56"/>
        <v>-9.8406772324628078E-2</v>
      </c>
      <c r="D195" s="34">
        <f t="shared" si="56"/>
        <v>-0.11250146211575768</v>
      </c>
      <c r="E195" s="34">
        <f t="shared" si="56"/>
        <v>-0.25841983580345929</v>
      </c>
      <c r="F195" s="34">
        <f t="shared" si="56"/>
        <v>-0.28950404628113813</v>
      </c>
      <c r="G195" s="34">
        <f t="shared" si="56"/>
        <v>-0.29906490829779164</v>
      </c>
      <c r="H195" s="34">
        <f t="shared" si="56"/>
        <v>-1.6653345369377348E-16</v>
      </c>
      <c r="I195" s="34">
        <f t="shared" si="56"/>
        <v>0</v>
      </c>
      <c r="J195" s="34">
        <f t="shared" si="56"/>
        <v>0</v>
      </c>
      <c r="K195" s="34">
        <f t="shared" si="56"/>
        <v>0</v>
      </c>
    </row>
    <row r="196" spans="1:11" x14ac:dyDescent="0.3">
      <c r="A196" s="32">
        <v>4</v>
      </c>
      <c r="B196" s="34">
        <f t="shared" ref="B196:K196" si="57">B155-B32</f>
        <v>0</v>
      </c>
      <c r="C196" s="34">
        <f t="shared" si="57"/>
        <v>-5.4100687397922682E-2</v>
      </c>
      <c r="D196" s="34">
        <f t="shared" si="57"/>
        <v>-6.1849467165285943E-2</v>
      </c>
      <c r="E196" s="34">
        <f t="shared" si="57"/>
        <v>-8.0928714002149627E-2</v>
      </c>
      <c r="F196" s="34">
        <f t="shared" si="57"/>
        <v>-9.0663280901433302E-2</v>
      </c>
      <c r="G196" s="34">
        <f t="shared" si="57"/>
        <v>-9.3657432899688725E-2</v>
      </c>
      <c r="H196" s="34">
        <f t="shared" si="57"/>
        <v>-1.6653345369377348E-16</v>
      </c>
      <c r="I196" s="34">
        <f t="shared" si="57"/>
        <v>9.0205620750793969E-17</v>
      </c>
      <c r="J196" s="34">
        <f t="shared" si="57"/>
        <v>0</v>
      </c>
      <c r="K196" s="34">
        <f t="shared" si="57"/>
        <v>0</v>
      </c>
    </row>
    <row r="197" spans="1:11" x14ac:dyDescent="0.3">
      <c r="A197" s="32">
        <v>5</v>
      </c>
      <c r="B197" s="34">
        <f t="shared" ref="B197:K197" si="58">B156-B33</f>
        <v>0</v>
      </c>
      <c r="C197" s="34">
        <f t="shared" si="58"/>
        <v>-0.10884543059820151</v>
      </c>
      <c r="D197" s="34">
        <f t="shared" si="58"/>
        <v>-0.12443523751111096</v>
      </c>
      <c r="E197" s="34">
        <f t="shared" si="58"/>
        <v>-0.14027643760372588</v>
      </c>
      <c r="F197" s="34">
        <f t="shared" si="58"/>
        <v>-0.15714968689581776</v>
      </c>
      <c r="G197" s="34">
        <f t="shared" si="58"/>
        <v>-0.16233955035946035</v>
      </c>
      <c r="H197" s="34">
        <f t="shared" si="58"/>
        <v>-3.861794749525721E-2</v>
      </c>
      <c r="I197" s="34">
        <f t="shared" si="58"/>
        <v>-2.5101665871916923E-2</v>
      </c>
      <c r="J197" s="34">
        <f t="shared" si="58"/>
        <v>-1.2550832935958489E-2</v>
      </c>
      <c r="K197" s="34">
        <f t="shared" si="58"/>
        <v>0</v>
      </c>
    </row>
    <row r="198" spans="1:11" x14ac:dyDescent="0.3">
      <c r="A198" s="32">
        <v>6</v>
      </c>
      <c r="B198" s="34">
        <f t="shared" ref="B198:K198" si="59">B157-B34</f>
        <v>0</v>
      </c>
      <c r="C198" s="34">
        <f t="shared" si="59"/>
        <v>-4.3538172239280637E-2</v>
      </c>
      <c r="D198" s="34">
        <f t="shared" si="59"/>
        <v>-0.22500292423151513</v>
      </c>
      <c r="E198" s="34">
        <f t="shared" si="59"/>
        <v>-0.28088489044438369</v>
      </c>
      <c r="F198" s="34">
        <f t="shared" si="59"/>
        <v>-0.31467132571328221</v>
      </c>
      <c r="G198" s="34">
        <f t="shared" si="59"/>
        <v>-0.32506333634107354</v>
      </c>
      <c r="H198" s="34">
        <f t="shared" si="59"/>
        <v>0</v>
      </c>
      <c r="I198" s="34">
        <f t="shared" si="59"/>
        <v>0</v>
      </c>
      <c r="J198" s="34">
        <f t="shared" si="59"/>
        <v>0</v>
      </c>
      <c r="K198" s="34">
        <f t="shared" si="59"/>
        <v>0</v>
      </c>
    </row>
    <row r="199" spans="1:11" x14ac:dyDescent="0.3">
      <c r="A199" s="32">
        <v>7</v>
      </c>
      <c r="B199" s="34">
        <f t="shared" ref="B199:K199" si="60">B158-B35</f>
        <v>0</v>
      </c>
      <c r="C199" s="34">
        <f t="shared" si="60"/>
        <v>-0.11596967862734195</v>
      </c>
      <c r="D199" s="34">
        <f t="shared" si="60"/>
        <v>-0.13257988346199739</v>
      </c>
      <c r="E199" s="34">
        <f t="shared" si="60"/>
        <v>-0.17347796129691556</v>
      </c>
      <c r="F199" s="34">
        <f t="shared" si="60"/>
        <v>-0.19434487906050812</v>
      </c>
      <c r="G199" s="34">
        <f t="shared" si="60"/>
        <v>-0.20076311257471754</v>
      </c>
      <c r="H199" s="34">
        <f t="shared" si="60"/>
        <v>0</v>
      </c>
      <c r="I199" s="34">
        <f t="shared" si="60"/>
        <v>0</v>
      </c>
      <c r="J199" s="34">
        <f t="shared" si="60"/>
        <v>0</v>
      </c>
      <c r="K199" s="34">
        <f t="shared" si="60"/>
        <v>0</v>
      </c>
    </row>
    <row r="200" spans="1:11" x14ac:dyDescent="0.3">
      <c r="A200" s="32">
        <v>8</v>
      </c>
      <c r="B200" s="34">
        <f t="shared" ref="B200:K200" si="61">B159-B36</f>
        <v>0</v>
      </c>
      <c r="C200" s="34">
        <f t="shared" si="61"/>
        <v>-0.10820137479584548</v>
      </c>
      <c r="D200" s="34">
        <f t="shared" si="61"/>
        <v>-0.12369893433057177</v>
      </c>
      <c r="E200" s="34">
        <f t="shared" si="61"/>
        <v>-0.16185742800429903</v>
      </c>
      <c r="F200" s="34">
        <f t="shared" si="61"/>
        <v>-0.1813265618028666</v>
      </c>
      <c r="G200" s="34">
        <f t="shared" si="61"/>
        <v>-0.18731486579937745</v>
      </c>
      <c r="H200" s="34">
        <f t="shared" si="61"/>
        <v>-2.2204460492503131E-16</v>
      </c>
      <c r="I200" s="34">
        <f t="shared" si="61"/>
        <v>0</v>
      </c>
      <c r="J200" s="34">
        <f t="shared" si="61"/>
        <v>0</v>
      </c>
      <c r="K200" s="34">
        <f t="shared" si="61"/>
        <v>0</v>
      </c>
    </row>
    <row r="201" spans="1:11" x14ac:dyDescent="0.3">
      <c r="A201" s="32">
        <v>9</v>
      </c>
      <c r="B201" s="34">
        <f t="shared" ref="B201:K201" si="62">B160-B37</f>
        <v>0</v>
      </c>
      <c r="C201" s="34">
        <f t="shared" si="62"/>
        <v>-0.10098794980945558</v>
      </c>
      <c r="D201" s="34">
        <f t="shared" si="62"/>
        <v>-0.11545233870853389</v>
      </c>
      <c r="E201" s="34">
        <f t="shared" si="62"/>
        <v>-0.15106693280401257</v>
      </c>
      <c r="F201" s="34">
        <f t="shared" si="62"/>
        <v>-0.16923812434934227</v>
      </c>
      <c r="G201" s="34">
        <f t="shared" si="62"/>
        <v>-0.17482720807941921</v>
      </c>
      <c r="H201" s="34">
        <f t="shared" si="62"/>
        <v>0</v>
      </c>
      <c r="I201" s="34">
        <f t="shared" si="62"/>
        <v>0</v>
      </c>
      <c r="J201" s="34">
        <f t="shared" si="62"/>
        <v>1.3877787807814457E-16</v>
      </c>
      <c r="K201" s="34">
        <f t="shared" si="62"/>
        <v>0</v>
      </c>
    </row>
    <row r="202" spans="1:11" x14ac:dyDescent="0.3">
      <c r="A202" s="32">
        <v>10</v>
      </c>
      <c r="B202" s="34">
        <f t="shared" ref="B202:K204" si="63">B161-B38</f>
        <v>0</v>
      </c>
      <c r="C202" s="34">
        <f t="shared" si="63"/>
        <v>0</v>
      </c>
      <c r="D202" s="34">
        <f t="shared" si="63"/>
        <v>0</v>
      </c>
      <c r="E202" s="34">
        <f t="shared" si="63"/>
        <v>0</v>
      </c>
      <c r="F202" s="34">
        <f t="shared" si="63"/>
        <v>0</v>
      </c>
      <c r="G202" s="34">
        <f t="shared" si="63"/>
        <v>0</v>
      </c>
      <c r="H202" s="34">
        <f t="shared" si="63"/>
        <v>0</v>
      </c>
      <c r="I202" s="34">
        <f t="shared" si="63"/>
        <v>0</v>
      </c>
      <c r="J202" s="34">
        <f t="shared" si="63"/>
        <v>0</v>
      </c>
      <c r="K202" s="34">
        <f t="shared" si="63"/>
        <v>0</v>
      </c>
    </row>
    <row r="204" spans="1:11" x14ac:dyDescent="0.3">
      <c r="A204" s="37" t="s">
        <v>11</v>
      </c>
      <c r="B204" s="38"/>
      <c r="C204" s="34">
        <f t="shared" si="63"/>
        <v>0</v>
      </c>
    </row>
  </sheetData>
  <sheetProtection sheet="1" objects="1" scenarios="1"/>
  <mergeCells count="6">
    <mergeCell ref="A165:K165"/>
    <mergeCell ref="M14:P14"/>
    <mergeCell ref="A42:K42"/>
    <mergeCell ref="A83:K83"/>
    <mergeCell ref="A124:K124"/>
    <mergeCell ref="A1:U1"/>
  </mergeCells>
  <phoneticPr fontId="16" type="noConversion"/>
  <conditionalFormatting sqref="B39:K39">
    <cfRule type="containsText" dxfId="748" priority="150" operator="containsText" text="R">
      <formula>NOT(ISERROR(SEARCH("R",B39)))</formula>
    </cfRule>
    <cfRule type="containsText" dxfId="747" priority="151" operator="containsText" text="D">
      <formula>NOT(ISERROR(SEARCH("D",B39)))</formula>
    </cfRule>
    <cfRule type="containsText" dxfId="746" priority="152" operator="containsText" text="S">
      <formula>NOT(ISERROR(SEARCH("S",B39)))</formula>
    </cfRule>
    <cfRule type="containsText" dxfId="745" priority="153" operator="containsText" text="H">
      <formula>NOT(ISERROR(SEARCH("H",B39)))</formula>
    </cfRule>
  </conditionalFormatting>
  <conditionalFormatting sqref="B39:K39">
    <cfRule type="containsText" dxfId="744" priority="149" operator="containsText" text="P">
      <formula>NOT(ISERROR(SEARCH("P",B39)))</formula>
    </cfRule>
  </conditionalFormatting>
  <conditionalFormatting sqref="B3:K17">
    <cfRule type="containsText" dxfId="743" priority="135" operator="containsText" text="R">
      <formula>NOT(ISERROR(SEARCH("R",B3)))</formula>
    </cfRule>
    <cfRule type="containsText" dxfId="742" priority="136" operator="containsText" text="D">
      <formula>NOT(ISERROR(SEARCH("D",B3)))</formula>
    </cfRule>
    <cfRule type="containsText" dxfId="741" priority="137" operator="containsText" text="S">
      <formula>NOT(ISERROR(SEARCH("S",B3)))</formula>
    </cfRule>
    <cfRule type="containsText" dxfId="740" priority="138" operator="containsText" text="H">
      <formula>NOT(ISERROR(SEARCH("H",B3)))</formula>
    </cfRule>
  </conditionalFormatting>
  <conditionalFormatting sqref="B3:K17">
    <cfRule type="containsText" dxfId="739" priority="134" operator="containsText" text="P">
      <formula>NOT(ISERROR(SEARCH("P",B3)))</formula>
    </cfRule>
  </conditionalFormatting>
  <conditionalFormatting sqref="B3:K17">
    <cfRule type="colorScale" priority="133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9:K27">
    <cfRule type="containsText" dxfId="738" priority="117" operator="containsText" text="R">
      <formula>NOT(ISERROR(SEARCH("R",B19)))</formula>
    </cfRule>
    <cfRule type="containsText" dxfId="737" priority="118" operator="containsText" text="D">
      <formula>NOT(ISERROR(SEARCH("D",B19)))</formula>
    </cfRule>
    <cfRule type="containsText" dxfId="736" priority="119" operator="containsText" text="S">
      <formula>NOT(ISERROR(SEARCH("S",B19)))</formula>
    </cfRule>
    <cfRule type="containsText" dxfId="735" priority="120" operator="containsText" text="H">
      <formula>NOT(ISERROR(SEARCH("H",B19)))</formula>
    </cfRule>
  </conditionalFormatting>
  <conditionalFormatting sqref="B19:K27">
    <cfRule type="containsText" dxfId="734" priority="116" operator="containsText" text="P">
      <formula>NOT(ISERROR(SEARCH("P",B19)))</formula>
    </cfRule>
  </conditionalFormatting>
  <conditionalFormatting sqref="B19:K27">
    <cfRule type="colorScale" priority="115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29:K38">
    <cfRule type="containsText" dxfId="733" priority="111" operator="containsText" text="R">
      <formula>NOT(ISERROR(SEARCH("R",B29)))</formula>
    </cfRule>
    <cfRule type="containsText" dxfId="732" priority="112" operator="containsText" text="D">
      <formula>NOT(ISERROR(SEARCH("D",B29)))</formula>
    </cfRule>
    <cfRule type="containsText" dxfId="731" priority="113" operator="containsText" text="S">
      <formula>NOT(ISERROR(SEARCH("S",B29)))</formula>
    </cfRule>
    <cfRule type="containsText" dxfId="730" priority="114" operator="containsText" text="H">
      <formula>NOT(ISERROR(SEARCH("H",B29)))</formula>
    </cfRule>
  </conditionalFormatting>
  <conditionalFormatting sqref="B29:K38">
    <cfRule type="containsText" dxfId="729" priority="110" operator="containsText" text="P">
      <formula>NOT(ISERROR(SEARCH("P",B29)))</formula>
    </cfRule>
  </conditionalFormatting>
  <conditionalFormatting sqref="B29:K38">
    <cfRule type="colorScale" priority="109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44:K58">
    <cfRule type="containsText" dxfId="728" priority="105" operator="containsText" text="R">
      <formula>NOT(ISERROR(SEARCH("R",B44)))</formula>
    </cfRule>
    <cfRule type="containsText" dxfId="727" priority="106" operator="containsText" text="D">
      <formula>NOT(ISERROR(SEARCH("D",B44)))</formula>
    </cfRule>
    <cfRule type="containsText" dxfId="726" priority="107" operator="containsText" text="S">
      <formula>NOT(ISERROR(SEARCH("S",B44)))</formula>
    </cfRule>
    <cfRule type="containsText" dxfId="725" priority="108" operator="containsText" text="H">
      <formula>NOT(ISERROR(SEARCH("H",B44)))</formula>
    </cfRule>
  </conditionalFormatting>
  <conditionalFormatting sqref="B44:K58">
    <cfRule type="containsText" dxfId="724" priority="104" operator="containsText" text="P">
      <formula>NOT(ISERROR(SEARCH("P",B44)))</formula>
    </cfRule>
  </conditionalFormatting>
  <conditionalFormatting sqref="B44:K58">
    <cfRule type="colorScale" priority="103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60:K68">
    <cfRule type="containsText" dxfId="723" priority="99" operator="containsText" text="R">
      <formula>NOT(ISERROR(SEARCH("R",B60)))</formula>
    </cfRule>
    <cfRule type="containsText" dxfId="722" priority="100" operator="containsText" text="D">
      <formula>NOT(ISERROR(SEARCH("D",B60)))</formula>
    </cfRule>
    <cfRule type="containsText" dxfId="721" priority="101" operator="containsText" text="S">
      <formula>NOT(ISERROR(SEARCH("S",B60)))</formula>
    </cfRule>
    <cfRule type="containsText" dxfId="720" priority="102" operator="containsText" text="H">
      <formula>NOT(ISERROR(SEARCH("H",B60)))</formula>
    </cfRule>
  </conditionalFormatting>
  <conditionalFormatting sqref="B60:K68">
    <cfRule type="containsText" dxfId="719" priority="98" operator="containsText" text="P">
      <formula>NOT(ISERROR(SEARCH("P",B60)))</formula>
    </cfRule>
  </conditionalFormatting>
  <conditionalFormatting sqref="B60:K68">
    <cfRule type="colorScale" priority="97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70:K79">
    <cfRule type="containsText" dxfId="718" priority="93" operator="containsText" text="R">
      <formula>NOT(ISERROR(SEARCH("R",B70)))</formula>
    </cfRule>
    <cfRule type="containsText" dxfId="717" priority="94" operator="containsText" text="D">
      <formula>NOT(ISERROR(SEARCH("D",B70)))</formula>
    </cfRule>
    <cfRule type="containsText" dxfId="716" priority="95" operator="containsText" text="S">
      <formula>NOT(ISERROR(SEARCH("S",B70)))</formula>
    </cfRule>
    <cfRule type="containsText" dxfId="715" priority="96" operator="containsText" text="H">
      <formula>NOT(ISERROR(SEARCH("H",B70)))</formula>
    </cfRule>
  </conditionalFormatting>
  <conditionalFormatting sqref="B70:K79">
    <cfRule type="containsText" dxfId="714" priority="92" operator="containsText" text="P">
      <formula>NOT(ISERROR(SEARCH("P",B70)))</formula>
    </cfRule>
  </conditionalFormatting>
  <conditionalFormatting sqref="B70:K79">
    <cfRule type="colorScale" priority="91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85:K99">
    <cfRule type="containsText" dxfId="713" priority="87" operator="containsText" text="R">
      <formula>NOT(ISERROR(SEARCH("R",B85)))</formula>
    </cfRule>
    <cfRule type="containsText" dxfId="712" priority="88" operator="containsText" text="D">
      <formula>NOT(ISERROR(SEARCH("D",B85)))</formula>
    </cfRule>
    <cfRule type="containsText" dxfId="711" priority="89" operator="containsText" text="S">
      <formula>NOT(ISERROR(SEARCH("S",B85)))</formula>
    </cfRule>
    <cfRule type="containsText" dxfId="710" priority="90" operator="containsText" text="H">
      <formula>NOT(ISERROR(SEARCH("H",B85)))</formula>
    </cfRule>
  </conditionalFormatting>
  <conditionalFormatting sqref="B85:K99">
    <cfRule type="containsText" dxfId="709" priority="86" operator="containsText" text="P">
      <formula>NOT(ISERROR(SEARCH("P",B85)))</formula>
    </cfRule>
  </conditionalFormatting>
  <conditionalFormatting sqref="B85:K99">
    <cfRule type="colorScale" priority="85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01:K109">
    <cfRule type="containsText" dxfId="708" priority="81" operator="containsText" text="R">
      <formula>NOT(ISERROR(SEARCH("R",B101)))</formula>
    </cfRule>
    <cfRule type="containsText" dxfId="707" priority="82" operator="containsText" text="D">
      <formula>NOT(ISERROR(SEARCH("D",B101)))</formula>
    </cfRule>
    <cfRule type="containsText" dxfId="706" priority="83" operator="containsText" text="S">
      <formula>NOT(ISERROR(SEARCH("S",B101)))</formula>
    </cfRule>
    <cfRule type="containsText" dxfId="705" priority="84" operator="containsText" text="H">
      <formula>NOT(ISERROR(SEARCH("H",B101)))</formula>
    </cfRule>
  </conditionalFormatting>
  <conditionalFormatting sqref="B101:K109">
    <cfRule type="containsText" dxfId="704" priority="80" operator="containsText" text="P">
      <formula>NOT(ISERROR(SEARCH("P",B101)))</formula>
    </cfRule>
  </conditionalFormatting>
  <conditionalFormatting sqref="B101:K109">
    <cfRule type="colorScale" priority="79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11:K120">
    <cfRule type="containsText" dxfId="703" priority="75" operator="containsText" text="R">
      <formula>NOT(ISERROR(SEARCH("R",B111)))</formula>
    </cfRule>
    <cfRule type="containsText" dxfId="702" priority="76" operator="containsText" text="D">
      <formula>NOT(ISERROR(SEARCH("D",B111)))</formula>
    </cfRule>
    <cfRule type="containsText" dxfId="701" priority="77" operator="containsText" text="S">
      <formula>NOT(ISERROR(SEARCH("S",B111)))</formula>
    </cfRule>
    <cfRule type="containsText" dxfId="700" priority="78" operator="containsText" text="H">
      <formula>NOT(ISERROR(SEARCH("H",B111)))</formula>
    </cfRule>
  </conditionalFormatting>
  <conditionalFormatting sqref="B111:K120">
    <cfRule type="containsText" dxfId="699" priority="74" operator="containsText" text="P">
      <formula>NOT(ISERROR(SEARCH("P",B111)))</formula>
    </cfRule>
  </conditionalFormatting>
  <conditionalFormatting sqref="B111:K120">
    <cfRule type="colorScale" priority="73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26:K140">
    <cfRule type="containsText" dxfId="698" priority="69" operator="containsText" text="R">
      <formula>NOT(ISERROR(SEARCH("R",B126)))</formula>
    </cfRule>
    <cfRule type="containsText" dxfId="697" priority="70" operator="containsText" text="D">
      <formula>NOT(ISERROR(SEARCH("D",B126)))</formula>
    </cfRule>
    <cfRule type="containsText" dxfId="696" priority="71" operator="containsText" text="S">
      <formula>NOT(ISERROR(SEARCH("S",B126)))</formula>
    </cfRule>
    <cfRule type="containsText" dxfId="695" priority="72" operator="containsText" text="H">
      <formula>NOT(ISERROR(SEARCH("H",B126)))</formula>
    </cfRule>
  </conditionalFormatting>
  <conditionalFormatting sqref="B126:K140">
    <cfRule type="containsText" dxfId="694" priority="68" operator="containsText" text="P">
      <formula>NOT(ISERROR(SEARCH("P",B126)))</formula>
    </cfRule>
  </conditionalFormatting>
  <conditionalFormatting sqref="B126:K140">
    <cfRule type="colorScale" priority="67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42:K150">
    <cfRule type="containsText" dxfId="693" priority="51" operator="containsText" text="R">
      <formula>NOT(ISERROR(SEARCH("R",B142)))</formula>
    </cfRule>
    <cfRule type="containsText" dxfId="692" priority="52" operator="containsText" text="D">
      <formula>NOT(ISERROR(SEARCH("D",B142)))</formula>
    </cfRule>
    <cfRule type="containsText" dxfId="691" priority="53" operator="containsText" text="S">
      <formula>NOT(ISERROR(SEARCH("S",B142)))</formula>
    </cfRule>
    <cfRule type="containsText" dxfId="690" priority="54" operator="containsText" text="H">
      <formula>NOT(ISERROR(SEARCH("H",B142)))</formula>
    </cfRule>
  </conditionalFormatting>
  <conditionalFormatting sqref="B142:K150">
    <cfRule type="containsText" dxfId="689" priority="50" operator="containsText" text="P">
      <formula>NOT(ISERROR(SEARCH("P",B142)))</formula>
    </cfRule>
  </conditionalFormatting>
  <conditionalFormatting sqref="B142:K150">
    <cfRule type="colorScale" priority="49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52:K161">
    <cfRule type="containsText" dxfId="688" priority="45" operator="containsText" text="R">
      <formula>NOT(ISERROR(SEARCH("R",B152)))</formula>
    </cfRule>
    <cfRule type="containsText" dxfId="687" priority="46" operator="containsText" text="D">
      <formula>NOT(ISERROR(SEARCH("D",B152)))</formula>
    </cfRule>
    <cfRule type="containsText" dxfId="686" priority="47" operator="containsText" text="S">
      <formula>NOT(ISERROR(SEARCH("S",B152)))</formula>
    </cfRule>
    <cfRule type="containsText" dxfId="685" priority="48" operator="containsText" text="H">
      <formula>NOT(ISERROR(SEARCH("H",B152)))</formula>
    </cfRule>
  </conditionalFormatting>
  <conditionalFormatting sqref="B152:K161">
    <cfRule type="containsText" dxfId="684" priority="44" operator="containsText" text="P">
      <formula>NOT(ISERROR(SEARCH("P",B152)))</formula>
    </cfRule>
  </conditionalFormatting>
  <conditionalFormatting sqref="B152:K161">
    <cfRule type="colorScale" priority="43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67:K181">
    <cfRule type="containsText" dxfId="683" priority="39" operator="containsText" text="R">
      <formula>NOT(ISERROR(SEARCH("R",B167)))</formula>
    </cfRule>
    <cfRule type="containsText" dxfId="682" priority="40" operator="containsText" text="D">
      <formula>NOT(ISERROR(SEARCH("D",B167)))</formula>
    </cfRule>
    <cfRule type="containsText" dxfId="681" priority="41" operator="containsText" text="S">
      <formula>NOT(ISERROR(SEARCH("S",B167)))</formula>
    </cfRule>
    <cfRule type="containsText" dxfId="680" priority="42" operator="containsText" text="H">
      <formula>NOT(ISERROR(SEARCH("H",B167)))</formula>
    </cfRule>
  </conditionalFormatting>
  <conditionalFormatting sqref="B167:K181">
    <cfRule type="containsText" dxfId="679" priority="38" operator="containsText" text="P">
      <formula>NOT(ISERROR(SEARCH("P",B167)))</formula>
    </cfRule>
  </conditionalFormatting>
  <conditionalFormatting sqref="B167:K181">
    <cfRule type="colorScale" priority="37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83:K191">
    <cfRule type="containsText" dxfId="678" priority="21" operator="containsText" text="R">
      <formula>NOT(ISERROR(SEARCH("R",B183)))</formula>
    </cfRule>
    <cfRule type="containsText" dxfId="677" priority="22" operator="containsText" text="D">
      <formula>NOT(ISERROR(SEARCH("D",B183)))</formula>
    </cfRule>
    <cfRule type="containsText" dxfId="676" priority="23" operator="containsText" text="S">
      <formula>NOT(ISERROR(SEARCH("S",B183)))</formula>
    </cfRule>
    <cfRule type="containsText" dxfId="675" priority="24" operator="containsText" text="H">
      <formula>NOT(ISERROR(SEARCH("H",B183)))</formula>
    </cfRule>
  </conditionalFormatting>
  <conditionalFormatting sqref="B183:K191">
    <cfRule type="containsText" dxfId="674" priority="20" operator="containsText" text="P">
      <formula>NOT(ISERROR(SEARCH("P",B183)))</formula>
    </cfRule>
  </conditionalFormatting>
  <conditionalFormatting sqref="B183:K191">
    <cfRule type="colorScale" priority="19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93:K202">
    <cfRule type="containsText" dxfId="673" priority="15" operator="containsText" text="R">
      <formula>NOT(ISERROR(SEARCH("R",B193)))</formula>
    </cfRule>
    <cfRule type="containsText" dxfId="672" priority="16" operator="containsText" text="D">
      <formula>NOT(ISERROR(SEARCH("D",B193)))</formula>
    </cfRule>
    <cfRule type="containsText" dxfId="671" priority="17" operator="containsText" text="S">
      <formula>NOT(ISERROR(SEARCH("S",B193)))</formula>
    </cfRule>
    <cfRule type="containsText" dxfId="670" priority="18" operator="containsText" text="H">
      <formula>NOT(ISERROR(SEARCH("H",B193)))</formula>
    </cfRule>
  </conditionalFormatting>
  <conditionalFormatting sqref="B193:K202">
    <cfRule type="containsText" dxfId="669" priority="14" operator="containsText" text="P">
      <formula>NOT(ISERROR(SEARCH("P",B193)))</formula>
    </cfRule>
  </conditionalFormatting>
  <conditionalFormatting sqref="B193:K202">
    <cfRule type="colorScale" priority="13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C163">
    <cfRule type="containsText" dxfId="668" priority="9" operator="containsText" text="R">
      <formula>NOT(ISERROR(SEARCH("R",C163)))</formula>
    </cfRule>
    <cfRule type="containsText" dxfId="667" priority="10" operator="containsText" text="D">
      <formula>NOT(ISERROR(SEARCH("D",C163)))</formula>
    </cfRule>
    <cfRule type="containsText" dxfId="666" priority="11" operator="containsText" text="S">
      <formula>NOT(ISERROR(SEARCH("S",C163)))</formula>
    </cfRule>
    <cfRule type="containsText" dxfId="665" priority="12" operator="containsText" text="H">
      <formula>NOT(ISERROR(SEARCH("H",C163)))</formula>
    </cfRule>
  </conditionalFormatting>
  <conditionalFormatting sqref="C163">
    <cfRule type="containsText" dxfId="664" priority="8" operator="containsText" text="P">
      <formula>NOT(ISERROR(SEARCH("P",C163)))</formula>
    </cfRule>
  </conditionalFormatting>
  <conditionalFormatting sqref="C163">
    <cfRule type="colorScale" priority="7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C204">
    <cfRule type="containsText" dxfId="663" priority="3" operator="containsText" text="R">
      <formula>NOT(ISERROR(SEARCH("R",C204)))</formula>
    </cfRule>
    <cfRule type="containsText" dxfId="662" priority="4" operator="containsText" text="D">
      <formula>NOT(ISERROR(SEARCH("D",C204)))</formula>
    </cfRule>
    <cfRule type="containsText" dxfId="661" priority="5" operator="containsText" text="S">
      <formula>NOT(ISERROR(SEARCH("S",C204)))</formula>
    </cfRule>
    <cfRule type="containsText" dxfId="660" priority="6" operator="containsText" text="H">
      <formula>NOT(ISERROR(SEARCH("H",C204)))</formula>
    </cfRule>
  </conditionalFormatting>
  <conditionalFormatting sqref="C204">
    <cfRule type="containsText" dxfId="659" priority="2" operator="containsText" text="P">
      <formula>NOT(ISERROR(SEARCH("P",C204)))</formula>
    </cfRule>
  </conditionalFormatting>
  <conditionalFormatting sqref="C204">
    <cfRule type="colorScale" priority="1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pageMargins left="0.25" right="0.25" top="0.75" bottom="0.75" header="0.3" footer="0.3"/>
  <pageSetup paperSize="9" scale="84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Y40"/>
  <sheetViews>
    <sheetView workbookViewId="0">
      <selection sqref="A1:Y1"/>
    </sheetView>
  </sheetViews>
  <sheetFormatPr defaultColWidth="8.796875" defaultRowHeight="15.6" x14ac:dyDescent="0.3"/>
  <cols>
    <col min="2" max="2" width="5.5" style="31" bestFit="1" customWidth="1"/>
    <col min="3" max="12" width="4" style="31" customWidth="1"/>
    <col min="14" max="14" width="24.5" customWidth="1"/>
  </cols>
  <sheetData>
    <row r="1" spans="1:25" ht="25.8" x14ac:dyDescent="0.5">
      <c r="A1" s="575" t="s">
        <v>327</v>
      </c>
      <c r="B1" s="575"/>
      <c r="C1" s="575"/>
      <c r="D1" s="575"/>
      <c r="E1" s="575"/>
      <c r="F1" s="575"/>
      <c r="G1" s="575"/>
      <c r="H1" s="575"/>
      <c r="I1" s="575"/>
      <c r="J1" s="575"/>
      <c r="K1" s="575"/>
      <c r="L1" s="575"/>
      <c r="M1" s="575"/>
      <c r="N1" s="575"/>
      <c r="O1" s="575"/>
      <c r="P1" s="575"/>
      <c r="Q1" s="575"/>
      <c r="R1" s="575"/>
      <c r="S1" s="575"/>
      <c r="T1" s="575"/>
      <c r="U1" s="575"/>
      <c r="V1" s="575"/>
      <c r="W1" s="575"/>
      <c r="X1" s="575"/>
      <c r="Y1" s="575"/>
    </row>
    <row r="2" spans="1:25" ht="21" x14ac:dyDescent="0.4">
      <c r="B2" s="538" t="s">
        <v>23</v>
      </c>
      <c r="C2" s="538"/>
      <c r="D2" s="538"/>
      <c r="E2" s="538"/>
      <c r="F2" s="538"/>
      <c r="G2" s="538"/>
      <c r="H2" s="538"/>
      <c r="I2" s="538"/>
      <c r="J2" s="538"/>
      <c r="K2" s="538"/>
      <c r="L2" s="538"/>
    </row>
    <row r="3" spans="1:25" x14ac:dyDescent="0.3">
      <c r="B3" s="48" t="s">
        <v>9</v>
      </c>
      <c r="C3" s="48" t="s">
        <v>22</v>
      </c>
      <c r="D3" s="48">
        <v>2</v>
      </c>
      <c r="E3" s="48">
        <v>3</v>
      </c>
      <c r="F3" s="48">
        <v>4</v>
      </c>
      <c r="G3" s="48">
        <v>5</v>
      </c>
      <c r="H3" s="48">
        <v>6</v>
      </c>
      <c r="I3" s="48">
        <v>7</v>
      </c>
      <c r="J3" s="48">
        <v>8</v>
      </c>
      <c r="K3" s="48">
        <v>9</v>
      </c>
      <c r="L3" s="48">
        <v>10</v>
      </c>
    </row>
    <row r="4" spans="1:25" x14ac:dyDescent="0.3">
      <c r="B4" s="48" t="s">
        <v>20</v>
      </c>
      <c r="C4" s="49" t="str">
        <f>HSDR!O7</f>
        <v>H</v>
      </c>
      <c r="D4" s="49" t="str">
        <f>HSDR!P7</f>
        <v>H</v>
      </c>
      <c r="E4" s="49" t="str">
        <f>HSDR!Q7</f>
        <v>H</v>
      </c>
      <c r="F4" s="49" t="str">
        <f>HSDR!R7</f>
        <v>H</v>
      </c>
      <c r="G4" s="49" t="str">
        <f>HSDR!S7</f>
        <v>H</v>
      </c>
      <c r="H4" s="49" t="str">
        <f>HSDR!T7</f>
        <v>H</v>
      </c>
      <c r="I4" s="49" t="str">
        <f>HSDR!U7</f>
        <v>H</v>
      </c>
      <c r="J4" s="49" t="str">
        <f>HSDR!V7</f>
        <v>H</v>
      </c>
      <c r="K4" s="49" t="str">
        <f>HSDR!W7</f>
        <v>H</v>
      </c>
      <c r="L4" s="49" t="str">
        <f>HSDR!X7</f>
        <v>H</v>
      </c>
    </row>
    <row r="5" spans="1:25" x14ac:dyDescent="0.3">
      <c r="B5" s="48">
        <v>9</v>
      </c>
      <c r="C5" s="49" t="str">
        <f>HSDR!O8</f>
        <v>H</v>
      </c>
      <c r="D5" s="49" t="str">
        <f>HSDR!P8</f>
        <v>H</v>
      </c>
      <c r="E5" s="49" t="str">
        <f>HSDR!Q8</f>
        <v>D</v>
      </c>
      <c r="F5" s="49" t="str">
        <f>HSDR!R8</f>
        <v>D</v>
      </c>
      <c r="G5" s="49" t="str">
        <f>HSDR!S8</f>
        <v>D</v>
      </c>
      <c r="H5" s="49" t="str">
        <f>HSDR!T8</f>
        <v>D</v>
      </c>
      <c r="I5" s="49" t="str">
        <f>HSDR!U8</f>
        <v>H</v>
      </c>
      <c r="J5" s="49" t="str">
        <f>HSDR!V8</f>
        <v>H</v>
      </c>
      <c r="K5" s="49" t="str">
        <f>HSDR!W8</f>
        <v>H</v>
      </c>
      <c r="L5" s="49" t="str">
        <f>HSDR!X8</f>
        <v>H</v>
      </c>
    </row>
    <row r="6" spans="1:25" x14ac:dyDescent="0.3">
      <c r="B6" s="48">
        <v>10</v>
      </c>
      <c r="C6" s="49" t="str">
        <f>HSDR!O9</f>
        <v>H</v>
      </c>
      <c r="D6" s="49" t="str">
        <f>HSDR!P9</f>
        <v>D</v>
      </c>
      <c r="E6" s="49" t="str">
        <f>HSDR!Q9</f>
        <v>D</v>
      </c>
      <c r="F6" s="49" t="str">
        <f>HSDR!R9</f>
        <v>D</v>
      </c>
      <c r="G6" s="49" t="str">
        <f>HSDR!S9</f>
        <v>D</v>
      </c>
      <c r="H6" s="49" t="str">
        <f>HSDR!T9</f>
        <v>D</v>
      </c>
      <c r="I6" s="49" t="str">
        <f>HSDR!U9</f>
        <v>D</v>
      </c>
      <c r="J6" s="49" t="str">
        <f>HSDR!V9</f>
        <v>D</v>
      </c>
      <c r="K6" s="49" t="str">
        <f>HSDR!W9</f>
        <v>D</v>
      </c>
      <c r="L6" s="49" t="str">
        <f>HSDR!X9</f>
        <v>H</v>
      </c>
    </row>
    <row r="7" spans="1:25" x14ac:dyDescent="0.3">
      <c r="B7" s="48">
        <v>11</v>
      </c>
      <c r="C7" s="49" t="str">
        <f>HSDR!O10</f>
        <v>H</v>
      </c>
      <c r="D7" s="49" t="str">
        <f>HSDR!P10</f>
        <v>D</v>
      </c>
      <c r="E7" s="49" t="str">
        <f>HSDR!Q10</f>
        <v>D</v>
      </c>
      <c r="F7" s="49" t="str">
        <f>HSDR!R10</f>
        <v>D</v>
      </c>
      <c r="G7" s="49" t="str">
        <f>HSDR!S10</f>
        <v>D</v>
      </c>
      <c r="H7" s="49" t="str">
        <f>HSDR!T10</f>
        <v>D</v>
      </c>
      <c r="I7" s="49" t="str">
        <f>HSDR!U10</f>
        <v>D</v>
      </c>
      <c r="J7" s="49" t="str">
        <f>HSDR!V10</f>
        <v>D</v>
      </c>
      <c r="K7" s="49" t="str">
        <f>HSDR!W10</f>
        <v>D</v>
      </c>
      <c r="L7" s="49" t="str">
        <f>HSDR!X10</f>
        <v>H</v>
      </c>
    </row>
    <row r="8" spans="1:25" x14ac:dyDescent="0.3">
      <c r="B8" s="48">
        <v>12</v>
      </c>
      <c r="C8" s="49" t="str">
        <f>HSDR!O11</f>
        <v>H</v>
      </c>
      <c r="D8" s="49" t="str">
        <f>HSDR!P11</f>
        <v>H</v>
      </c>
      <c r="E8" s="49" t="str">
        <f>HSDR!Q11</f>
        <v>H</v>
      </c>
      <c r="F8" s="49" t="str">
        <f>HSDR!R11</f>
        <v>S</v>
      </c>
      <c r="G8" s="49" t="str">
        <f>HSDR!S11</f>
        <v>S</v>
      </c>
      <c r="H8" s="49" t="str">
        <f>HSDR!T11</f>
        <v>S</v>
      </c>
      <c r="I8" s="49" t="str">
        <f>HSDR!U11</f>
        <v>H</v>
      </c>
      <c r="J8" s="49" t="str">
        <f>HSDR!V11</f>
        <v>H</v>
      </c>
      <c r="K8" s="49" t="str">
        <f>HSDR!W11</f>
        <v>H</v>
      </c>
      <c r="L8" s="49" t="str">
        <f>HSDR!X11</f>
        <v>H</v>
      </c>
    </row>
    <row r="9" spans="1:25" x14ac:dyDescent="0.3">
      <c r="B9" s="48">
        <v>13</v>
      </c>
      <c r="C9" s="49" t="str">
        <f>HSDR!O12</f>
        <v>H</v>
      </c>
      <c r="D9" s="49" t="str">
        <f>HSDR!P12</f>
        <v>S</v>
      </c>
      <c r="E9" s="49" t="str">
        <f>HSDR!Q12</f>
        <v>S</v>
      </c>
      <c r="F9" s="49" t="str">
        <f>HSDR!R12</f>
        <v>S</v>
      </c>
      <c r="G9" s="49" t="str">
        <f>HSDR!S12</f>
        <v>S</v>
      </c>
      <c r="H9" s="49" t="str">
        <f>HSDR!T12</f>
        <v>S</v>
      </c>
      <c r="I9" s="49" t="str">
        <f>HSDR!U12</f>
        <v>H</v>
      </c>
      <c r="J9" s="49" t="str">
        <f>HSDR!V12</f>
        <v>H</v>
      </c>
      <c r="K9" s="49" t="str">
        <f>HSDR!W12</f>
        <v>H</v>
      </c>
      <c r="L9" s="49" t="str">
        <f>HSDR!X12</f>
        <v>H</v>
      </c>
    </row>
    <row r="10" spans="1:25" x14ac:dyDescent="0.3">
      <c r="B10" s="48">
        <v>14</v>
      </c>
      <c r="C10" s="49" t="str">
        <f>HSDR!O13</f>
        <v>H</v>
      </c>
      <c r="D10" s="49" t="str">
        <f>HSDR!P13</f>
        <v>S</v>
      </c>
      <c r="E10" s="49" t="str">
        <f>HSDR!Q13</f>
        <v>S</v>
      </c>
      <c r="F10" s="49" t="str">
        <f>HSDR!R13</f>
        <v>S</v>
      </c>
      <c r="G10" s="49" t="str">
        <f>HSDR!S13</f>
        <v>S</v>
      </c>
      <c r="H10" s="49" t="str">
        <f>HSDR!T13</f>
        <v>S</v>
      </c>
      <c r="I10" s="49" t="str">
        <f>HSDR!U13</f>
        <v>H</v>
      </c>
      <c r="J10" s="49" t="str">
        <f>HSDR!V13</f>
        <v>H</v>
      </c>
      <c r="K10" s="49" t="str">
        <f>HSDR!W13</f>
        <v>H</v>
      </c>
      <c r="L10" s="49" t="str">
        <f>HSDR!X13</f>
        <v>H</v>
      </c>
    </row>
    <row r="11" spans="1:25" x14ac:dyDescent="0.3">
      <c r="B11" s="48">
        <v>15</v>
      </c>
      <c r="C11" s="49" t="str">
        <f>HSDR!O14</f>
        <v>H</v>
      </c>
      <c r="D11" s="49" t="str">
        <f>HSDR!P14</f>
        <v>S</v>
      </c>
      <c r="E11" s="49" t="str">
        <f>HSDR!Q14</f>
        <v>S</v>
      </c>
      <c r="F11" s="49" t="str">
        <f>HSDR!R14</f>
        <v>S</v>
      </c>
      <c r="G11" s="49" t="str">
        <f>HSDR!S14</f>
        <v>S</v>
      </c>
      <c r="H11" s="49" t="str">
        <f>HSDR!T14</f>
        <v>S</v>
      </c>
      <c r="I11" s="49" t="str">
        <f>HSDR!U14</f>
        <v>H</v>
      </c>
      <c r="J11" s="49" t="str">
        <f>HSDR!V14</f>
        <v>H</v>
      </c>
      <c r="K11" s="49" t="str">
        <f>HSDR!W14</f>
        <v>H</v>
      </c>
      <c r="L11" s="49" t="str">
        <f>HSDR!X14</f>
        <v>H</v>
      </c>
    </row>
    <row r="12" spans="1:25" x14ac:dyDescent="0.3">
      <c r="B12" s="48">
        <v>16</v>
      </c>
      <c r="C12" s="49" t="str">
        <f>HSDR!O15</f>
        <v>S</v>
      </c>
      <c r="D12" s="49" t="str">
        <f>HSDR!P15</f>
        <v>S</v>
      </c>
      <c r="E12" s="49" t="str">
        <f>HSDR!Q15</f>
        <v>S</v>
      </c>
      <c r="F12" s="49" t="str">
        <f>HSDR!R15</f>
        <v>S</v>
      </c>
      <c r="G12" s="49" t="str">
        <f>HSDR!S15</f>
        <v>S</v>
      </c>
      <c r="H12" s="49" t="str">
        <f>HSDR!T15</f>
        <v>S</v>
      </c>
      <c r="I12" s="49" t="str">
        <f>HSDR!U15</f>
        <v>H</v>
      </c>
      <c r="J12" s="49" t="str">
        <f>HSDR!V15</f>
        <v>H</v>
      </c>
      <c r="K12" s="49" t="str">
        <f>HSDR!W15</f>
        <v>H</v>
      </c>
      <c r="L12" s="49" t="str">
        <f>HSDR!X15</f>
        <v>H</v>
      </c>
    </row>
    <row r="13" spans="1:25" x14ac:dyDescent="0.3">
      <c r="B13" s="48" t="s">
        <v>21</v>
      </c>
      <c r="C13" s="49" t="str">
        <f>HSDR!O16</f>
        <v>S</v>
      </c>
      <c r="D13" s="49" t="str">
        <f>HSDR!P16</f>
        <v>S</v>
      </c>
      <c r="E13" s="49" t="str">
        <f>HSDR!Q16</f>
        <v>S</v>
      </c>
      <c r="F13" s="49" t="str">
        <f>HSDR!R16</f>
        <v>S</v>
      </c>
      <c r="G13" s="49" t="str">
        <f>HSDR!S16</f>
        <v>S</v>
      </c>
      <c r="H13" s="49" t="str">
        <f>HSDR!T16</f>
        <v>S</v>
      </c>
      <c r="I13" s="49" t="str">
        <f>HSDR!U16</f>
        <v>S</v>
      </c>
      <c r="J13" s="49" t="str">
        <f>HSDR!V16</f>
        <v>S</v>
      </c>
      <c r="K13" s="49" t="str">
        <f>HSDR!W16</f>
        <v>S</v>
      </c>
      <c r="L13" s="49" t="str">
        <f>HSDR!X16</f>
        <v>S</v>
      </c>
    </row>
    <row r="14" spans="1:25" x14ac:dyDescent="0.3">
      <c r="B14" s="48" t="s">
        <v>4</v>
      </c>
      <c r="C14" s="48" t="s">
        <v>22</v>
      </c>
      <c r="D14" s="48">
        <v>2</v>
      </c>
      <c r="E14" s="48">
        <v>3</v>
      </c>
      <c r="F14" s="48">
        <v>4</v>
      </c>
      <c r="G14" s="48">
        <v>5</v>
      </c>
      <c r="H14" s="48">
        <v>6</v>
      </c>
      <c r="I14" s="48">
        <v>7</v>
      </c>
      <c r="J14" s="48">
        <v>8</v>
      </c>
      <c r="K14" s="48">
        <v>9</v>
      </c>
      <c r="L14" s="48">
        <v>10</v>
      </c>
    </row>
    <row r="15" spans="1:25" x14ac:dyDescent="0.3">
      <c r="B15" s="48">
        <v>13</v>
      </c>
      <c r="C15" s="49" t="str">
        <f>HSDR!O34</f>
        <v>H</v>
      </c>
      <c r="D15" s="49" t="str">
        <f>HSDR!P34</f>
        <v>H</v>
      </c>
      <c r="E15" s="49" t="str">
        <f>HSDR!Q34</f>
        <v>H</v>
      </c>
      <c r="F15" s="49" t="str">
        <f>HSDR!R34</f>
        <v>H</v>
      </c>
      <c r="G15" s="49" t="str">
        <f>HSDR!S34</f>
        <v>H</v>
      </c>
      <c r="H15" s="49" t="str">
        <f>HSDR!T34</f>
        <v>D</v>
      </c>
      <c r="I15" s="49" t="str">
        <f>HSDR!U34</f>
        <v>H</v>
      </c>
      <c r="J15" s="49" t="str">
        <f>HSDR!V34</f>
        <v>H</v>
      </c>
      <c r="K15" s="49" t="str">
        <f>HSDR!W34</f>
        <v>H</v>
      </c>
      <c r="L15" s="49" t="str">
        <f>HSDR!X34</f>
        <v>H</v>
      </c>
    </row>
    <row r="16" spans="1:25" x14ac:dyDescent="0.3">
      <c r="B16" s="48">
        <v>14</v>
      </c>
      <c r="C16" s="49" t="str">
        <f>HSDR!O35</f>
        <v>H</v>
      </c>
      <c r="D16" s="49" t="str">
        <f>HSDR!P35</f>
        <v>H</v>
      </c>
      <c r="E16" s="49" t="str">
        <f>HSDR!Q35</f>
        <v>H</v>
      </c>
      <c r="F16" s="49" t="str">
        <f>HSDR!R35</f>
        <v>H</v>
      </c>
      <c r="G16" s="49" t="str">
        <f>HSDR!S35</f>
        <v>D</v>
      </c>
      <c r="H16" s="49" t="str">
        <f>HSDR!T35</f>
        <v>D</v>
      </c>
      <c r="I16" s="49" t="str">
        <f>HSDR!U35</f>
        <v>H</v>
      </c>
      <c r="J16" s="49" t="str">
        <f>HSDR!V35</f>
        <v>H</v>
      </c>
      <c r="K16" s="49" t="str">
        <f>HSDR!W35</f>
        <v>H</v>
      </c>
      <c r="L16" s="49" t="str">
        <f>HSDR!X35</f>
        <v>H</v>
      </c>
    </row>
    <row r="17" spans="2:12" x14ac:dyDescent="0.3">
      <c r="B17" s="48">
        <v>15</v>
      </c>
      <c r="C17" s="49" t="str">
        <f>HSDR!O36</f>
        <v>H</v>
      </c>
      <c r="D17" s="49" t="str">
        <f>HSDR!P36</f>
        <v>H</v>
      </c>
      <c r="E17" s="49" t="str">
        <f>HSDR!Q36</f>
        <v>H</v>
      </c>
      <c r="F17" s="49" t="str">
        <f>HSDR!R36</f>
        <v>H</v>
      </c>
      <c r="G17" s="49" t="str">
        <f>HSDR!S36</f>
        <v>D</v>
      </c>
      <c r="H17" s="49" t="str">
        <f>HSDR!T36</f>
        <v>D</v>
      </c>
      <c r="I17" s="49" t="str">
        <f>HSDR!U36</f>
        <v>H</v>
      </c>
      <c r="J17" s="49" t="str">
        <f>HSDR!V36</f>
        <v>H</v>
      </c>
      <c r="K17" s="49" t="str">
        <f>HSDR!W36</f>
        <v>H</v>
      </c>
      <c r="L17" s="49" t="str">
        <f>HSDR!X36</f>
        <v>H</v>
      </c>
    </row>
    <row r="18" spans="2:12" x14ac:dyDescent="0.3">
      <c r="B18" s="48">
        <v>16</v>
      </c>
      <c r="C18" s="49" t="str">
        <f>HSDR!O37</f>
        <v>H</v>
      </c>
      <c r="D18" s="49" t="str">
        <f>HSDR!P37</f>
        <v>H</v>
      </c>
      <c r="E18" s="49" t="str">
        <f>HSDR!Q37</f>
        <v>H</v>
      </c>
      <c r="F18" s="49" t="str">
        <f>HSDR!R37</f>
        <v>D</v>
      </c>
      <c r="G18" s="49" t="str">
        <f>HSDR!S37</f>
        <v>D</v>
      </c>
      <c r="H18" s="49" t="str">
        <f>HSDR!T37</f>
        <v>D</v>
      </c>
      <c r="I18" s="49" t="str">
        <f>HSDR!U37</f>
        <v>H</v>
      </c>
      <c r="J18" s="49" t="str">
        <f>HSDR!V37</f>
        <v>H</v>
      </c>
      <c r="K18" s="49" t="str">
        <f>HSDR!W37</f>
        <v>H</v>
      </c>
      <c r="L18" s="49" t="str">
        <f>HSDR!X37</f>
        <v>H</v>
      </c>
    </row>
    <row r="19" spans="2:12" x14ac:dyDescent="0.3">
      <c r="B19" s="48">
        <v>17</v>
      </c>
      <c r="C19" s="49" t="str">
        <f>HSDR!O38</f>
        <v>H</v>
      </c>
      <c r="D19" s="49" t="str">
        <f>HSDR!P38</f>
        <v>H</v>
      </c>
      <c r="E19" s="49" t="str">
        <f>HSDR!Q38</f>
        <v>D</v>
      </c>
      <c r="F19" s="49" t="str">
        <f>HSDR!R38</f>
        <v>D</v>
      </c>
      <c r="G19" s="49" t="str">
        <f>HSDR!S38</f>
        <v>D</v>
      </c>
      <c r="H19" s="49" t="str">
        <f>HSDR!T38</f>
        <v>D</v>
      </c>
      <c r="I19" s="49" t="str">
        <f>HSDR!U38</f>
        <v>H</v>
      </c>
      <c r="J19" s="49" t="str">
        <f>HSDR!V38</f>
        <v>H</v>
      </c>
      <c r="K19" s="49" t="str">
        <f>HSDR!W38</f>
        <v>H</v>
      </c>
      <c r="L19" s="49" t="str">
        <f>HSDR!X38</f>
        <v>H</v>
      </c>
    </row>
    <row r="20" spans="2:12" x14ac:dyDescent="0.3">
      <c r="B20" s="48">
        <v>18</v>
      </c>
      <c r="C20" s="49" t="str">
        <f>HSDR!O39</f>
        <v>S</v>
      </c>
      <c r="D20" s="49" t="str">
        <f>HSDR!P39</f>
        <v>S</v>
      </c>
      <c r="E20" s="49" t="str">
        <f>HSDR!Q39</f>
        <v>D</v>
      </c>
      <c r="F20" s="49" t="str">
        <f>HSDR!R39</f>
        <v>D</v>
      </c>
      <c r="G20" s="49" t="str">
        <f>HSDR!S39</f>
        <v>D</v>
      </c>
      <c r="H20" s="49" t="str">
        <f>HSDR!T39</f>
        <v>D</v>
      </c>
      <c r="I20" s="49" t="str">
        <f>HSDR!U39</f>
        <v>S</v>
      </c>
      <c r="J20" s="49" t="str">
        <f>HSDR!V39</f>
        <v>S</v>
      </c>
      <c r="K20" s="49" t="str">
        <f>HSDR!W39</f>
        <v>H</v>
      </c>
      <c r="L20" s="49" t="str">
        <f>HSDR!X39</f>
        <v>H</v>
      </c>
    </row>
    <row r="21" spans="2:12" x14ac:dyDescent="0.3">
      <c r="B21" s="48">
        <v>19</v>
      </c>
      <c r="C21" s="49" t="str">
        <f>HSDR!O40</f>
        <v>S</v>
      </c>
      <c r="D21" s="49" t="str">
        <f>HSDR!P40</f>
        <v>S</v>
      </c>
      <c r="E21" s="49" t="str">
        <f>HSDR!Q40</f>
        <v>S</v>
      </c>
      <c r="F21" s="49" t="str">
        <f>HSDR!R40</f>
        <v>S</v>
      </c>
      <c r="G21" s="49" t="str">
        <f>HSDR!S40</f>
        <v>S</v>
      </c>
      <c r="H21" s="49" t="str">
        <f>HSDR!T40</f>
        <v>S</v>
      </c>
      <c r="I21" s="49" t="str">
        <f>HSDR!U40</f>
        <v>S</v>
      </c>
      <c r="J21" s="49" t="str">
        <f>HSDR!V40</f>
        <v>S</v>
      </c>
      <c r="K21" s="49" t="str">
        <f>HSDR!W40</f>
        <v>S</v>
      </c>
      <c r="L21" s="49" t="str">
        <f>HSDR!X40</f>
        <v>S</v>
      </c>
    </row>
    <row r="22" spans="2:12" x14ac:dyDescent="0.3">
      <c r="B22" s="384">
        <v>20</v>
      </c>
      <c r="C22" s="385" t="str">
        <f>HSDR!O41</f>
        <v>S</v>
      </c>
      <c r="D22" s="385" t="str">
        <f>HSDR!P41</f>
        <v>S</v>
      </c>
      <c r="E22" s="385" t="str">
        <f>HSDR!Q41</f>
        <v>S</v>
      </c>
      <c r="F22" s="385" t="str">
        <f>HSDR!R41</f>
        <v>S</v>
      </c>
      <c r="G22" s="385" t="str">
        <f>HSDR!S41</f>
        <v>S</v>
      </c>
      <c r="H22" s="385" t="str">
        <f>HSDR!T41</f>
        <v>S</v>
      </c>
      <c r="I22" s="385" t="str">
        <f>HSDR!U41</f>
        <v>S</v>
      </c>
      <c r="J22" s="385" t="str">
        <f>HSDR!V41</f>
        <v>S</v>
      </c>
      <c r="K22" s="385" t="str">
        <f>HSDR!W41</f>
        <v>S</v>
      </c>
      <c r="L22" s="385" t="str">
        <f>HSDR!X41</f>
        <v>S</v>
      </c>
    </row>
    <row r="23" spans="2:12" x14ac:dyDescent="0.3">
      <c r="B23" s="48" t="s">
        <v>10</v>
      </c>
      <c r="C23" s="48" t="s">
        <v>22</v>
      </c>
      <c r="D23" s="48">
        <v>2</v>
      </c>
      <c r="E23" s="48">
        <v>3</v>
      </c>
      <c r="F23" s="48">
        <v>4</v>
      </c>
      <c r="G23" s="48">
        <v>5</v>
      </c>
      <c r="H23" s="48">
        <v>6</v>
      </c>
      <c r="I23" s="48">
        <v>7</v>
      </c>
      <c r="J23" s="48">
        <v>8</v>
      </c>
      <c r="K23" s="48">
        <v>9</v>
      </c>
      <c r="L23" s="48">
        <v>10</v>
      </c>
    </row>
    <row r="24" spans="2:12" x14ac:dyDescent="0.3">
      <c r="B24" s="48" t="s">
        <v>22</v>
      </c>
      <c r="C24" s="49">
        <f>Pair!O3</f>
        <v>2</v>
      </c>
      <c r="D24" s="49">
        <f>Pair!P3</f>
        <v>2</v>
      </c>
      <c r="E24" s="49">
        <f>Pair!Q3</f>
        <v>2</v>
      </c>
      <c r="F24" s="49">
        <f>Pair!R3</f>
        <v>2</v>
      </c>
      <c r="G24" s="49">
        <f>Pair!S3</f>
        <v>2</v>
      </c>
      <c r="H24" s="49">
        <f>Pair!T3</f>
        <v>2</v>
      </c>
      <c r="I24" s="49">
        <f>Pair!U3</f>
        <v>2</v>
      </c>
      <c r="J24" s="49">
        <f>Pair!V3</f>
        <v>2</v>
      </c>
      <c r="K24" s="49">
        <f>Pair!W3</f>
        <v>2</v>
      </c>
      <c r="L24" s="49">
        <f>Pair!X3</f>
        <v>2</v>
      </c>
    </row>
    <row r="25" spans="2:12" x14ac:dyDescent="0.3">
      <c r="B25" s="48">
        <v>2</v>
      </c>
      <c r="C25" s="49" t="str">
        <f>Pair!O4</f>
        <v>H</v>
      </c>
      <c r="D25" s="49" t="str">
        <f>Pair!P4</f>
        <v>H</v>
      </c>
      <c r="E25" s="49" t="str">
        <f>Pair!Q4</f>
        <v>H</v>
      </c>
      <c r="F25" s="49">
        <f>Pair!R4</f>
        <v>2</v>
      </c>
      <c r="G25" s="49">
        <f>Pair!S4</f>
        <v>2</v>
      </c>
      <c r="H25" s="49">
        <f>Pair!T4</f>
        <v>2</v>
      </c>
      <c r="I25" s="49">
        <f>Pair!U4</f>
        <v>2</v>
      </c>
      <c r="J25" s="49" t="str">
        <f>Pair!V4</f>
        <v>H</v>
      </c>
      <c r="K25" s="49" t="str">
        <f>Pair!W4</f>
        <v>H</v>
      </c>
      <c r="L25" s="49" t="str">
        <f>Pair!X4</f>
        <v>H</v>
      </c>
    </row>
    <row r="26" spans="2:12" x14ac:dyDescent="0.3">
      <c r="B26" s="48">
        <v>3</v>
      </c>
      <c r="C26" s="49" t="str">
        <f>Pair!O5</f>
        <v>H</v>
      </c>
      <c r="D26" s="49" t="str">
        <f>Pair!P5</f>
        <v>H</v>
      </c>
      <c r="E26" s="49" t="str">
        <f>Pair!Q5</f>
        <v>H</v>
      </c>
      <c r="F26" s="49">
        <f>Pair!R5</f>
        <v>2</v>
      </c>
      <c r="G26" s="49">
        <f>Pair!S5</f>
        <v>2</v>
      </c>
      <c r="H26" s="49">
        <f>Pair!T5</f>
        <v>2</v>
      </c>
      <c r="I26" s="49">
        <f>Pair!U5</f>
        <v>2</v>
      </c>
      <c r="J26" s="49" t="str">
        <f>Pair!V5</f>
        <v>H</v>
      </c>
      <c r="K26" s="49" t="str">
        <f>Pair!W5</f>
        <v>H</v>
      </c>
      <c r="L26" s="49" t="str">
        <f>Pair!X5</f>
        <v>H</v>
      </c>
    </row>
    <row r="27" spans="2:12" x14ac:dyDescent="0.3">
      <c r="B27" s="48">
        <v>4</v>
      </c>
      <c r="C27" s="49" t="str">
        <f>Pair!O6</f>
        <v>H</v>
      </c>
      <c r="D27" s="49" t="str">
        <f>Pair!P6</f>
        <v>H</v>
      </c>
      <c r="E27" s="49" t="str">
        <f>Pair!Q6</f>
        <v>H</v>
      </c>
      <c r="F27" s="49" t="str">
        <f>Pair!R6</f>
        <v>H</v>
      </c>
      <c r="G27" s="49" t="str">
        <f>Pair!S6</f>
        <v>H</v>
      </c>
      <c r="H27" s="49" t="str">
        <f>Pair!T6</f>
        <v>H</v>
      </c>
      <c r="I27" s="49" t="str">
        <f>Pair!U6</f>
        <v>H</v>
      </c>
      <c r="J27" s="49" t="str">
        <f>Pair!V6</f>
        <v>H</v>
      </c>
      <c r="K27" s="49" t="str">
        <f>Pair!W6</f>
        <v>H</v>
      </c>
      <c r="L27" s="49" t="str">
        <f>Pair!X6</f>
        <v>H</v>
      </c>
    </row>
    <row r="28" spans="2:12" x14ac:dyDescent="0.3">
      <c r="B28" s="48">
        <v>5</v>
      </c>
      <c r="C28" s="49" t="str">
        <f>Pair!O7</f>
        <v>H</v>
      </c>
      <c r="D28" s="49" t="str">
        <f>Pair!P7</f>
        <v>D</v>
      </c>
      <c r="E28" s="49" t="str">
        <f>Pair!Q7</f>
        <v>D</v>
      </c>
      <c r="F28" s="49" t="str">
        <f>Pair!R7</f>
        <v>D</v>
      </c>
      <c r="G28" s="49" t="str">
        <f>Pair!S7</f>
        <v>D</v>
      </c>
      <c r="H28" s="49" t="str">
        <f>Pair!T7</f>
        <v>D</v>
      </c>
      <c r="I28" s="49" t="str">
        <f>Pair!U7</f>
        <v>D</v>
      </c>
      <c r="J28" s="49" t="str">
        <f>Pair!V7</f>
        <v>D</v>
      </c>
      <c r="K28" s="49" t="str">
        <f>Pair!W7</f>
        <v>D</v>
      </c>
      <c r="L28" s="49" t="str">
        <f>Pair!X7</f>
        <v>H</v>
      </c>
    </row>
    <row r="29" spans="2:12" x14ac:dyDescent="0.3">
      <c r="B29" s="48">
        <v>6</v>
      </c>
      <c r="C29" s="49" t="str">
        <f>Pair!O8</f>
        <v>H</v>
      </c>
      <c r="D29" s="49" t="str">
        <f>Pair!P8</f>
        <v>H</v>
      </c>
      <c r="E29" s="49">
        <f>Pair!Q8</f>
        <v>2</v>
      </c>
      <c r="F29" s="49">
        <f>Pair!R8</f>
        <v>2</v>
      </c>
      <c r="G29" s="49">
        <f>Pair!S8</f>
        <v>2</v>
      </c>
      <c r="H29" s="49">
        <f>Pair!T8</f>
        <v>2</v>
      </c>
      <c r="I29" s="49" t="str">
        <f>Pair!U8</f>
        <v>H</v>
      </c>
      <c r="J29" s="49" t="str">
        <f>Pair!V8</f>
        <v>H</v>
      </c>
      <c r="K29" s="49" t="str">
        <f>Pair!W8</f>
        <v>H</v>
      </c>
      <c r="L29" s="49" t="str">
        <f>Pair!X8</f>
        <v>H</v>
      </c>
    </row>
    <row r="30" spans="2:12" x14ac:dyDescent="0.3">
      <c r="B30" s="48">
        <v>7</v>
      </c>
      <c r="C30" s="49" t="str">
        <f>Pair!O9</f>
        <v>H</v>
      </c>
      <c r="D30" s="49">
        <f>Pair!P9</f>
        <v>2</v>
      </c>
      <c r="E30" s="49">
        <f>Pair!Q9</f>
        <v>2</v>
      </c>
      <c r="F30" s="49">
        <f>Pair!R9</f>
        <v>2</v>
      </c>
      <c r="G30" s="49">
        <f>Pair!S9</f>
        <v>2</v>
      </c>
      <c r="H30" s="49">
        <f>Pair!T9</f>
        <v>2</v>
      </c>
      <c r="I30" s="49">
        <f>Pair!U9</f>
        <v>2</v>
      </c>
      <c r="J30" s="49" t="str">
        <f>Pair!V9</f>
        <v>H</v>
      </c>
      <c r="K30" s="49" t="str">
        <f>Pair!W9</f>
        <v>H</v>
      </c>
      <c r="L30" s="49" t="str">
        <f>Pair!X9</f>
        <v>H</v>
      </c>
    </row>
    <row r="31" spans="2:12" x14ac:dyDescent="0.3">
      <c r="B31" s="48">
        <v>8</v>
      </c>
      <c r="C31" s="49" t="str">
        <f>Pair!O10</f>
        <v>S</v>
      </c>
      <c r="D31" s="49">
        <f>Pair!P10</f>
        <v>2</v>
      </c>
      <c r="E31" s="49">
        <f>Pair!Q10</f>
        <v>2</v>
      </c>
      <c r="F31" s="49">
        <f>Pair!R10</f>
        <v>2</v>
      </c>
      <c r="G31" s="49">
        <f>Pair!S10</f>
        <v>2</v>
      </c>
      <c r="H31" s="49">
        <f>Pair!T10</f>
        <v>2</v>
      </c>
      <c r="I31" s="49">
        <f>Pair!U10</f>
        <v>2</v>
      </c>
      <c r="J31" s="49">
        <f>Pair!V10</f>
        <v>2</v>
      </c>
      <c r="K31" s="49">
        <f>Pair!W10</f>
        <v>2</v>
      </c>
      <c r="L31" s="49" t="str">
        <f>Pair!X10</f>
        <v>H</v>
      </c>
    </row>
    <row r="32" spans="2:12" x14ac:dyDescent="0.3">
      <c r="B32" s="48">
        <v>9</v>
      </c>
      <c r="C32" s="49" t="str">
        <f>Pair!O11</f>
        <v>S</v>
      </c>
      <c r="D32" s="49">
        <f>Pair!P11</f>
        <v>2</v>
      </c>
      <c r="E32" s="49">
        <f>Pair!Q11</f>
        <v>2</v>
      </c>
      <c r="F32" s="49">
        <f>Pair!R11</f>
        <v>2</v>
      </c>
      <c r="G32" s="49">
        <f>Pair!S11</f>
        <v>2</v>
      </c>
      <c r="H32" s="49">
        <f>Pair!T11</f>
        <v>2</v>
      </c>
      <c r="I32" s="49" t="str">
        <f>Pair!U11</f>
        <v>S</v>
      </c>
      <c r="J32" s="49">
        <f>Pair!V11</f>
        <v>2</v>
      </c>
      <c r="K32" s="49">
        <f>Pair!W11</f>
        <v>2</v>
      </c>
      <c r="L32" s="49" t="str">
        <f>Pair!X11</f>
        <v>S</v>
      </c>
    </row>
    <row r="33" spans="2:12" x14ac:dyDescent="0.3">
      <c r="B33" s="48">
        <v>10</v>
      </c>
      <c r="C33" s="49" t="str">
        <f>Pair!O12</f>
        <v>S</v>
      </c>
      <c r="D33" s="49" t="str">
        <f>Pair!P12</f>
        <v>S</v>
      </c>
      <c r="E33" s="49" t="str">
        <f>Pair!Q12</f>
        <v>S</v>
      </c>
      <c r="F33" s="49" t="str">
        <f>Pair!R12</f>
        <v>S</v>
      </c>
      <c r="G33" s="49" t="str">
        <f>Pair!S12</f>
        <v>S</v>
      </c>
      <c r="H33" s="49" t="str">
        <f>Pair!T12</f>
        <v>S</v>
      </c>
      <c r="I33" s="49" t="str">
        <f>Pair!U12</f>
        <v>S</v>
      </c>
      <c r="J33" s="49" t="str">
        <f>Pair!V12</f>
        <v>S</v>
      </c>
      <c r="K33" s="49" t="str">
        <f>Pair!W12</f>
        <v>S</v>
      </c>
      <c r="L33" s="49" t="str">
        <f>Pair!X12</f>
        <v>S</v>
      </c>
    </row>
    <row r="34" spans="2:12" x14ac:dyDescent="0.3">
      <c r="B34" s="504" t="str">
        <f>"EV = " &amp; EV!$H$46</f>
        <v>EV = -0.0313878519608082</v>
      </c>
      <c r="C34" s="504"/>
      <c r="D34" s="504"/>
      <c r="E34" s="504"/>
      <c r="F34" s="504"/>
      <c r="G34" s="504"/>
      <c r="H34" s="504"/>
      <c r="I34" s="504"/>
      <c r="J34" s="504"/>
      <c r="K34" s="504"/>
      <c r="L34" s="504"/>
    </row>
    <row r="35" spans="2:12" x14ac:dyDescent="0.3">
      <c r="B35" s="504" t="str">
        <f>"EV = " &amp; EV!H46*100 &amp; " %"</f>
        <v>EV = -3.13878519608082 %</v>
      </c>
      <c r="C35" s="504"/>
      <c r="D35" s="504"/>
      <c r="E35" s="504"/>
      <c r="F35" s="504"/>
      <c r="G35" s="504"/>
      <c r="H35" s="504"/>
      <c r="I35" s="504"/>
      <c r="J35" s="504"/>
      <c r="K35" s="504"/>
      <c r="L35" s="504"/>
    </row>
    <row r="36" spans="2:12" x14ac:dyDescent="0.3">
      <c r="B36" s="505" t="s">
        <v>24</v>
      </c>
      <c r="C36" s="505"/>
      <c r="D36" s="505"/>
      <c r="E36" s="505"/>
      <c r="F36" s="505"/>
      <c r="G36" s="505"/>
      <c r="H36" s="505"/>
      <c r="I36" s="505"/>
      <c r="J36" s="505"/>
      <c r="K36" s="505"/>
      <c r="L36" s="505"/>
    </row>
    <row r="37" spans="2:12" x14ac:dyDescent="0.3">
      <c r="B37" s="506" t="s">
        <v>25</v>
      </c>
      <c r="C37" s="506"/>
      <c r="D37" s="506"/>
      <c r="E37" s="506"/>
      <c r="F37" s="506"/>
      <c r="G37" s="506"/>
      <c r="H37" s="506"/>
      <c r="I37" s="506"/>
      <c r="J37" s="506"/>
      <c r="K37" s="506"/>
      <c r="L37" s="506"/>
    </row>
    <row r="38" spans="2:12" x14ac:dyDescent="0.3">
      <c r="B38" s="510" t="s">
        <v>26</v>
      </c>
      <c r="C38" s="510"/>
      <c r="D38" s="510"/>
      <c r="E38" s="510"/>
      <c r="F38" s="510"/>
      <c r="G38" s="510"/>
      <c r="H38" s="510"/>
      <c r="I38" s="510"/>
      <c r="J38" s="510"/>
      <c r="K38" s="510"/>
      <c r="L38" s="510"/>
    </row>
    <row r="39" spans="2:12" x14ac:dyDescent="0.3">
      <c r="B39" s="481" t="s">
        <v>199</v>
      </c>
      <c r="C39" s="481"/>
      <c r="D39" s="481"/>
      <c r="E39" s="481"/>
      <c r="F39" s="481"/>
      <c r="G39" s="481"/>
      <c r="H39" s="481"/>
      <c r="I39" s="481"/>
      <c r="J39" s="481"/>
      <c r="K39" s="481"/>
      <c r="L39" s="481"/>
    </row>
    <row r="40" spans="2:12" x14ac:dyDescent="0.3">
      <c r="B40" s="504" t="s">
        <v>27</v>
      </c>
      <c r="C40" s="504"/>
      <c r="D40" s="504"/>
      <c r="E40" s="504"/>
      <c r="F40" s="504"/>
      <c r="G40" s="504"/>
      <c r="H40" s="504"/>
      <c r="I40" s="504"/>
      <c r="J40" s="504"/>
      <c r="K40" s="504"/>
      <c r="L40" s="504"/>
    </row>
  </sheetData>
  <sheetProtection sheet="1" objects="1" scenarios="1"/>
  <mergeCells count="9">
    <mergeCell ref="A1:Y1"/>
    <mergeCell ref="B39:L39"/>
    <mergeCell ref="B40:L40"/>
    <mergeCell ref="B2:L2"/>
    <mergeCell ref="B34:L34"/>
    <mergeCell ref="B36:L36"/>
    <mergeCell ref="B37:L37"/>
    <mergeCell ref="B38:L38"/>
    <mergeCell ref="B35:L35"/>
  </mergeCells>
  <phoneticPr fontId="16" type="noConversion"/>
  <conditionalFormatting sqref="C4:L13 C24:L33 C15:L22">
    <cfRule type="containsText" dxfId="658" priority="4" operator="containsText" text="S">
      <formula>NOT(ISERROR(SEARCH("S",C4)))</formula>
    </cfRule>
    <cfRule type="containsText" dxfId="657" priority="5" operator="containsText" text="H">
      <formula>NOT(ISERROR(SEARCH("H",C4)))</formula>
    </cfRule>
  </conditionalFormatting>
  <conditionalFormatting sqref="C4:L13 C24:L33 C15:L22">
    <cfRule type="containsText" dxfId="656" priority="3" operator="containsText" text="D">
      <formula>NOT(ISERROR(SEARCH("D",C4)))</formula>
    </cfRule>
  </conditionalFormatting>
  <conditionalFormatting sqref="C4:L13 C24:L33 C15:L22">
    <cfRule type="containsText" dxfId="655" priority="2" operator="containsText" text="R">
      <formula>NOT(ISERROR(SEARCH("R",C4)))</formula>
    </cfRule>
  </conditionalFormatting>
  <conditionalFormatting sqref="C4:L13 C24:L33 C15:L22">
    <cfRule type="cellIs" dxfId="654" priority="1" operator="between">
      <formula>2</formula>
      <formula>5</formula>
    </cfRule>
  </conditionalFormatting>
  <pageMargins left="0.25" right="0.25" top="0.75" bottom="0.75" header="0.3" footer="0.3"/>
  <pageSetup paperSize="9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pageSetUpPr fitToPage="1"/>
  </sheetPr>
  <dimension ref="A1:Y131"/>
  <sheetViews>
    <sheetView workbookViewId="0">
      <selection sqref="A1:R1"/>
    </sheetView>
  </sheetViews>
  <sheetFormatPr defaultColWidth="8.796875" defaultRowHeight="14.4" x14ac:dyDescent="0.3"/>
  <cols>
    <col min="1" max="1" width="5" style="33" bestFit="1" customWidth="1"/>
    <col min="2" max="12" width="11.69921875" style="33" customWidth="1"/>
    <col min="13" max="16384" width="8.796875" style="33"/>
  </cols>
  <sheetData>
    <row r="1" spans="1:25" ht="26.4" thickBot="1" x14ac:dyDescent="0.55000000000000004">
      <c r="A1" s="575" t="s">
        <v>128</v>
      </c>
      <c r="B1" s="575"/>
      <c r="C1" s="575"/>
      <c r="D1" s="575"/>
      <c r="E1" s="575"/>
      <c r="F1" s="575"/>
      <c r="G1" s="575"/>
      <c r="H1" s="575"/>
      <c r="I1" s="575"/>
      <c r="J1" s="575"/>
      <c r="K1" s="575"/>
      <c r="L1" s="575"/>
      <c r="M1" s="575"/>
      <c r="N1" s="575"/>
      <c r="O1" s="575"/>
      <c r="P1" s="575"/>
      <c r="Q1" s="575"/>
      <c r="R1" s="575"/>
      <c r="S1" s="576"/>
      <c r="T1" s="576"/>
      <c r="U1" s="576"/>
      <c r="V1" s="576"/>
      <c r="W1" s="576"/>
      <c r="X1" s="576"/>
      <c r="Y1" s="576"/>
    </row>
    <row r="2" spans="1:25" x14ac:dyDescent="0.3">
      <c r="A2" s="42" t="s">
        <v>9</v>
      </c>
      <c r="B2" s="43" t="s">
        <v>1</v>
      </c>
      <c r="C2" s="43">
        <v>2</v>
      </c>
      <c r="D2" s="43">
        <v>3</v>
      </c>
      <c r="E2" s="43">
        <v>4</v>
      </c>
      <c r="F2" s="43">
        <v>5</v>
      </c>
      <c r="G2" s="43">
        <v>6</v>
      </c>
      <c r="H2" s="43">
        <v>7</v>
      </c>
      <c r="I2" s="43">
        <v>8</v>
      </c>
      <c r="J2" s="43">
        <v>9</v>
      </c>
      <c r="K2" s="44">
        <v>10</v>
      </c>
      <c r="L2" s="44" t="s">
        <v>2</v>
      </c>
    </row>
    <row r="3" spans="1:25" x14ac:dyDescent="0.3">
      <c r="A3" s="45">
        <v>5</v>
      </c>
      <c r="B3" s="34">
        <f>Prob!B3*'ER EL'!B3</f>
        <v>-2.5607651825935876E-4</v>
      </c>
      <c r="C3" s="34">
        <f>Prob!C3*'ER EL'!C3</f>
        <v>-1.1671876837846839E-4</v>
      </c>
      <c r="D3" s="34">
        <f>Prob!D3*'ER EL'!D3</f>
        <v>-8.6763975659071311E-5</v>
      </c>
      <c r="E3" s="34">
        <f>Prob!E3*'ER EL'!E3</f>
        <v>-5.5966740281924695E-5</v>
      </c>
      <c r="F3" s="34">
        <f>Prob!F3*'ER EL'!F3</f>
        <v>-2.1828830579754027E-5</v>
      </c>
      <c r="G3" s="34">
        <f>Prob!G3*'ER EL'!G3</f>
        <v>-1.0799616189715336E-6</v>
      </c>
      <c r="H3" s="34">
        <f>Prob!H3*'ER EL'!H3</f>
        <v>-1.0873686106886531E-4</v>
      </c>
      <c r="I3" s="34">
        <f>Prob!I3*'ER EL'!I3</f>
        <v>-1.7122740455456097E-4</v>
      </c>
      <c r="J3" s="34">
        <f>Prob!J3*'ER EL'!J3</f>
        <v>-2.4270828708052719E-4</v>
      </c>
      <c r="K3" s="46">
        <f>Prob!K3*'ER EL'!K3</f>
        <v>-1.2024568974393825E-3</v>
      </c>
      <c r="L3" s="46">
        <f>SUM(B3:K3)</f>
        <v>-2.2635642449208848E-3</v>
      </c>
    </row>
    <row r="4" spans="1:25" x14ac:dyDescent="0.3">
      <c r="A4" s="45">
        <v>6</v>
      </c>
      <c r="B4" s="34">
        <f>Prob!B4*'ER EL'!B4</f>
        <v>-2.6449929142810817E-4</v>
      </c>
      <c r="C4" s="34">
        <f>Prob!C4*'ER EL'!C4</f>
        <v>-1.2813756710060989E-4</v>
      </c>
      <c r="D4" s="34">
        <f>Prob!D4*'ER EL'!D4</f>
        <v>-9.7670530731550604E-5</v>
      </c>
      <c r="E4" s="34">
        <f>Prob!E4*'ER EL'!E4</f>
        <v>-6.6378827425022616E-5</v>
      </c>
      <c r="F4" s="34">
        <f>Prob!F4*'ER EL'!F4</f>
        <v>-3.1785137305509662E-5</v>
      </c>
      <c r="G4" s="34">
        <f>Prob!G4*'ER EL'!G4</f>
        <v>-1.183963179779185E-5</v>
      </c>
      <c r="H4" s="34">
        <f>Prob!H4*'ER EL'!H4</f>
        <v>-1.3830924646035457E-4</v>
      </c>
      <c r="I4" s="34">
        <f>Prob!I4*'ER EL'!I4</f>
        <v>-1.9776229523967663E-4</v>
      </c>
      <c r="J4" s="34">
        <f>Prob!J4*'ER EL'!J4</f>
        <v>-2.6640027327967783E-4</v>
      </c>
      <c r="K4" s="46">
        <f>Prob!K4*'ER EL'!K4</f>
        <v>-1.2789725702922858E-3</v>
      </c>
      <c r="L4" s="46">
        <f t="shared" ref="L4:L38" si="0">SUM(B4:K4)</f>
        <v>-2.4817553710605876E-3</v>
      </c>
    </row>
    <row r="5" spans="1:25" x14ac:dyDescent="0.3">
      <c r="A5" s="45">
        <v>7</v>
      </c>
      <c r="B5" s="34">
        <f>Prob!B5*'ER EL'!B5</f>
        <v>-5.0381897742112955E-4</v>
      </c>
      <c r="C5" s="34">
        <f>Prob!C5*'ER EL'!C5</f>
        <v>-1.9878639575169113E-4</v>
      </c>
      <c r="D5" s="34">
        <f>Prob!D5*'ER EL'!D5</f>
        <v>-1.3943191971682028E-4</v>
      </c>
      <c r="E5" s="34">
        <f>Prob!E5*'ER EL'!E5</f>
        <v>-7.8328254900941093E-5</v>
      </c>
      <c r="F5" s="34">
        <f>Prob!F5*'ER EL'!F5</f>
        <v>-1.3238708972127555E-5</v>
      </c>
      <c r="G5" s="34">
        <f>Prob!G5*'ER EL'!G5</f>
        <v>5.3136717986091622E-5</v>
      </c>
      <c r="H5" s="34">
        <f>Prob!H5*'ER EL'!H5</f>
        <v>-1.2527592094752445E-4</v>
      </c>
      <c r="I5" s="34">
        <f>Prob!I5*'ER EL'!I5</f>
        <v>-3.8344063491005864E-4</v>
      </c>
      <c r="J5" s="34">
        <f>Prob!J5*'ER EL'!J5</f>
        <v>-5.1955473916591129E-4</v>
      </c>
      <c r="K5" s="46">
        <f>Prob!K5*'ER EL'!K5</f>
        <v>-2.454219272752277E-3</v>
      </c>
      <c r="L5" s="46">
        <f t="shared" si="0"/>
        <v>-4.3629581065523894E-3</v>
      </c>
    </row>
    <row r="6" spans="1:25" x14ac:dyDescent="0.3">
      <c r="A6" s="45">
        <v>8</v>
      </c>
      <c r="B6" s="34">
        <f>Prob!B6*'ER EL'!B6</f>
        <v>-4.1638080057649344E-4</v>
      </c>
      <c r="C6" s="34">
        <f>Prob!C6*'ER EL'!C6</f>
        <v>-3.9687187999646193E-5</v>
      </c>
      <c r="D6" s="34">
        <f>Prob!D6*'ER EL'!D6</f>
        <v>1.4574897643431509E-5</v>
      </c>
      <c r="E6" s="34">
        <f>Prob!E6*'ER EL'!E6</f>
        <v>7.0613515297603656E-5</v>
      </c>
      <c r="F6" s="34">
        <f>Prob!F6*'ER EL'!F6</f>
        <v>1.2891149018303815E-4</v>
      </c>
      <c r="G6" s="34">
        <f>Prob!G6*'ER EL'!G6</f>
        <v>2.0930386908734304E-4</v>
      </c>
      <c r="H6" s="34">
        <f>Prob!H6*'ER EL'!H6</f>
        <v>1.4967216998405621E-4</v>
      </c>
      <c r="I6" s="34">
        <f>Prob!I6*'ER EL'!I6</f>
        <v>-1.0905466665208244E-4</v>
      </c>
      <c r="J6" s="34">
        <f>Prob!J6*'ER EL'!J6</f>
        <v>-3.8267880199948604E-4</v>
      </c>
      <c r="K6" s="46">
        <f>Prob!K6*'ER EL'!K6</f>
        <v>-2.0286845047071266E-3</v>
      </c>
      <c r="L6" s="46">
        <f t="shared" si="0"/>
        <v>-2.403410019739362E-3</v>
      </c>
    </row>
    <row r="7" spans="1:25" x14ac:dyDescent="0.3">
      <c r="A7" s="45">
        <v>9</v>
      </c>
      <c r="B7" s="34">
        <f>Prob!B7*'ER EL'!B7</f>
        <v>-4.7631165350019009E-4</v>
      </c>
      <c r="C7" s="34">
        <f>Prob!C7*'ER EL'!C7</f>
        <v>2.0331189142377946E-4</v>
      </c>
      <c r="D7" s="34">
        <f>Prob!D7*'ER EL'!D7</f>
        <v>3.2994907600363254E-4</v>
      </c>
      <c r="E7" s="34">
        <f>Prob!E7*'ER EL'!E7</f>
        <v>4.9690195917821125E-4</v>
      </c>
      <c r="F7" s="34">
        <f>Prob!F7*'ER EL'!F7</f>
        <v>6.637885067083373E-4</v>
      </c>
      <c r="G7" s="34">
        <f>Prob!G7*'ER EL'!G7</f>
        <v>8.6587550032316842E-4</v>
      </c>
      <c r="H7" s="34">
        <f>Prob!H7*'ER EL'!H7</f>
        <v>4.6937057788881036E-4</v>
      </c>
      <c r="I7" s="34">
        <f>Prob!I7*'ER EL'!I7</f>
        <v>2.68665136373398E-4</v>
      </c>
      <c r="J7" s="34">
        <f>Prob!J7*'ER EL'!J7</f>
        <v>-1.424980977587213E-4</v>
      </c>
      <c r="K7" s="46">
        <f>Prob!K7*'ER EL'!K7</f>
        <v>-2.1521769833981633E-3</v>
      </c>
      <c r="L7" s="46">
        <f t="shared" si="0"/>
        <v>5.2687591324226263E-4</v>
      </c>
    </row>
    <row r="8" spans="1:25" x14ac:dyDescent="0.3">
      <c r="A8" s="45">
        <v>10</v>
      </c>
      <c r="B8" s="34">
        <f>Prob!B8*'ER EL'!B8</f>
        <v>-2.7730353286087219E-4</v>
      </c>
      <c r="C8" s="34">
        <f>Prob!C8*'ER EL'!C8</f>
        <v>9.8026239174046252E-4</v>
      </c>
      <c r="D8" s="34">
        <f>Prob!D8*'ER EL'!D8</f>
        <v>1.1178534460881372E-3</v>
      </c>
      <c r="E8" s="34">
        <f>Prob!E8*'ER EL'!E8</f>
        <v>1.2588263371716543E-3</v>
      </c>
      <c r="F8" s="34">
        <f>Prob!F8*'ER EL'!F8</f>
        <v>1.3996825917249006E-3</v>
      </c>
      <c r="G8" s="34">
        <f>Prob!G8*'ER EL'!G8</f>
        <v>1.5719349165164368E-3</v>
      </c>
      <c r="H8" s="34">
        <f>Prob!H8*'ER EL'!H8</f>
        <v>1.0716771650863116E-3</v>
      </c>
      <c r="I8" s="34">
        <f>Prob!I8*'ER EL'!I8</f>
        <v>7.8280122954834015E-4</v>
      </c>
      <c r="J8" s="34">
        <f>Prob!J8*'ER EL'!J8</f>
        <v>3.9416031419418587E-4</v>
      </c>
      <c r="K8" s="46">
        <f>Prob!K8*'ER EL'!K8</f>
        <v>-4.5366741327266326E-4</v>
      </c>
      <c r="L8" s="46">
        <f t="shared" si="0"/>
        <v>7.8462274459368923E-3</v>
      </c>
    </row>
    <row r="9" spans="1:25" x14ac:dyDescent="0.3">
      <c r="A9" s="45">
        <v>11</v>
      </c>
      <c r="B9" s="34">
        <f>Prob!B9*'ER EL'!B9</f>
        <v>-1.0584546278570466E-4</v>
      </c>
      <c r="C9" s="34">
        <f>Prob!C9*'ER EL'!C9</f>
        <v>1.7137584828018906E-3</v>
      </c>
      <c r="D9" s="34">
        <f>Prob!D9*'ER EL'!D9</f>
        <v>1.8854629153289655E-3</v>
      </c>
      <c r="E9" s="34">
        <f>Prob!E9*'ER EL'!E9</f>
        <v>2.0611399195920844E-3</v>
      </c>
      <c r="F9" s="34">
        <f>Prob!F9*'ER EL'!F9</f>
        <v>2.2383214125044257E-3</v>
      </c>
      <c r="G9" s="34">
        <f>Prob!G9*'ER EL'!G9</f>
        <v>2.4301505504144547E-3</v>
      </c>
      <c r="H9" s="34">
        <f>Prob!H9*'ER EL'!H9</f>
        <v>1.6855309926783466E-3</v>
      </c>
      <c r="I9" s="34">
        <f>Prob!I9*'ER EL'!I9</f>
        <v>1.2769871310707882E-3</v>
      </c>
      <c r="J9" s="34">
        <f>Prob!J9*'ER EL'!J9</f>
        <v>8.294344038323342E-4</v>
      </c>
      <c r="K9" s="46">
        <f>Prob!K9*'ER EL'!K9</f>
        <v>8.0253721445667147E-4</v>
      </c>
      <c r="L9" s="46">
        <f t="shared" si="0"/>
        <v>1.4817477559894257E-2</v>
      </c>
    </row>
    <row r="10" spans="1:25" x14ac:dyDescent="0.3">
      <c r="A10" s="45">
        <v>12</v>
      </c>
      <c r="B10" s="34">
        <f>Prob!B10*'ER EL'!B10</f>
        <v>-2.0543129987003884E-3</v>
      </c>
      <c r="C10" s="34">
        <f>Prob!C10*'ER EL'!C10</f>
        <v>-1.6146835701105753E-3</v>
      </c>
      <c r="D10" s="34">
        <f>Prob!D10*'ER EL'!D10</f>
        <v>-1.4891545731330054E-3</v>
      </c>
      <c r="E10" s="34">
        <f>Prob!E10*'ER EL'!E10</f>
        <v>-1.3449629157618582E-3</v>
      </c>
      <c r="F10" s="34">
        <f>Prob!F10*'ER EL'!F10</f>
        <v>-1.0654061227567853E-3</v>
      </c>
      <c r="G10" s="34">
        <f>Prob!G10*'ER EL'!G10</f>
        <v>-9.7942021921714373E-4</v>
      </c>
      <c r="H10" s="34">
        <f>Prob!H10*'ER EL'!H10</f>
        <v>-1.3563350037516617E-3</v>
      </c>
      <c r="I10" s="34">
        <f>Prob!I10*'ER EL'!I10</f>
        <v>-1.7305631635594022E-3</v>
      </c>
      <c r="J10" s="34">
        <f>Prob!J10*'ER EL'!J10</f>
        <v>-2.1666754340123355E-3</v>
      </c>
      <c r="K10" s="46">
        <f>Prob!K10*'ER EL'!K10</f>
        <v>-9.8983872765952222E-3</v>
      </c>
      <c r="L10" s="46">
        <f t="shared" si="0"/>
        <v>-2.3699901277598377E-2</v>
      </c>
    </row>
    <row r="11" spans="1:25" x14ac:dyDescent="0.3">
      <c r="A11" s="45">
        <v>13</v>
      </c>
      <c r="B11" s="34">
        <f>Prob!B11*'ER EL'!B11</f>
        <v>-2.2226913729172732E-3</v>
      </c>
      <c r="C11" s="34">
        <f>Prob!C11*'ER EL'!C11</f>
        <v>-1.8657133276877035E-3</v>
      </c>
      <c r="D11" s="34">
        <f>Prob!D11*'ER EL'!D11</f>
        <v>-1.6074206687755987E-3</v>
      </c>
      <c r="E11" s="34">
        <f>Prob!E11*'ER EL'!E11</f>
        <v>-1.3449629157618582E-3</v>
      </c>
      <c r="F11" s="34">
        <f>Prob!F11*'ER EL'!F11</f>
        <v>-1.0654061227567853E-3</v>
      </c>
      <c r="G11" s="34">
        <f>Prob!G11*'ER EL'!G11</f>
        <v>-9.7942021921714373E-4</v>
      </c>
      <c r="H11" s="34">
        <f>Prob!H11*'ER EL'!H11</f>
        <v>-1.7146200676946229E-3</v>
      </c>
      <c r="I11" s="34">
        <f>Prob!I11*'ER EL'!I11</f>
        <v>-2.0621176446589539E-3</v>
      </c>
      <c r="J11" s="34">
        <f>Prob!J11*'ER EL'!J11</f>
        <v>-2.4670790386509627E-3</v>
      </c>
      <c r="K11" s="46">
        <f>Prob!K11*'ER EL'!K11</f>
        <v>-1.0871973037881002E-2</v>
      </c>
      <c r="L11" s="46">
        <f t="shared" si="0"/>
        <v>-2.6201404416001904E-2</v>
      </c>
    </row>
    <row r="12" spans="1:25" x14ac:dyDescent="0.3">
      <c r="A12" s="45">
        <v>14</v>
      </c>
      <c r="B12" s="34">
        <f>Prob!B12*'ER EL'!B12</f>
        <v>-2.0391794746323264E-3</v>
      </c>
      <c r="C12" s="34">
        <f>Prob!C12*'ER EL'!C12</f>
        <v>-1.5991828523037458E-3</v>
      </c>
      <c r="D12" s="34">
        <f>Prob!D12*'ER EL'!D12</f>
        <v>-1.3777891446647987E-3</v>
      </c>
      <c r="E12" s="34">
        <f>Prob!E12*'ER EL'!E12</f>
        <v>-1.1528253563673069E-3</v>
      </c>
      <c r="F12" s="34">
        <f>Prob!F12*'ER EL'!F12</f>
        <v>-9.1320524807724445E-4</v>
      </c>
      <c r="G12" s="34">
        <f>Prob!G12*'ER EL'!G12</f>
        <v>-8.3950304504326601E-4</v>
      </c>
      <c r="H12" s="34">
        <f>Prob!H12*'ER EL'!H12</f>
        <v>-1.7548400068765236E-3</v>
      </c>
      <c r="I12" s="34">
        <f>Prob!I12*'ER EL'!I12</f>
        <v>-2.0314197109909909E-3</v>
      </c>
      <c r="J12" s="34">
        <f>Prob!J12*'ER EL'!J12</f>
        <v>-2.3537359225356512E-3</v>
      </c>
      <c r="K12" s="46">
        <f>Prob!K12*'ER EL'!K12</f>
        <v>-1.0093728822064236E-2</v>
      </c>
      <c r="L12" s="46">
        <f t="shared" si="0"/>
        <v>-2.4155409583556092E-2</v>
      </c>
    </row>
    <row r="13" spans="1:25" x14ac:dyDescent="0.3">
      <c r="A13" s="45">
        <v>15</v>
      </c>
      <c r="B13" s="34">
        <f>Prob!B13*'ER EL'!B13</f>
        <v>-2.1636223838567585E-3</v>
      </c>
      <c r="C13" s="34">
        <f>Prob!C13*'ER EL'!C13</f>
        <v>-1.5991828523037458E-3</v>
      </c>
      <c r="D13" s="34">
        <f>Prob!D13*'ER EL'!D13</f>
        <v>-1.3777891446647987E-3</v>
      </c>
      <c r="E13" s="34">
        <f>Prob!E13*'ER EL'!E13</f>
        <v>-1.1528253563673069E-3</v>
      </c>
      <c r="F13" s="34">
        <f>Prob!F13*'ER EL'!F13</f>
        <v>-9.1320524807724445E-4</v>
      </c>
      <c r="G13" s="34">
        <f>Prob!G13*'ER EL'!G13</f>
        <v>-8.3950304504326601E-4</v>
      </c>
      <c r="H13" s="34">
        <f>Prob!H13*'ER EL'!H13</f>
        <v>-2.0196366940763506E-3</v>
      </c>
      <c r="I13" s="34">
        <f>Prob!I13*'ER EL'!I13</f>
        <v>-2.2764607050397845E-3</v>
      </c>
      <c r="J13" s="34">
        <f>Prob!J13*'ER EL'!J13</f>
        <v>-2.5757543300455404E-3</v>
      </c>
      <c r="K13" s="46">
        <f>Prob!K13*'ER EL'!K13</f>
        <v>-1.0813273983830838E-2</v>
      </c>
      <c r="L13" s="46">
        <f t="shared" si="0"/>
        <v>-2.5731253743305635E-2</v>
      </c>
    </row>
    <row r="14" spans="1:25" x14ac:dyDescent="0.3">
      <c r="A14" s="45">
        <v>16</v>
      </c>
      <c r="B14" s="34">
        <f>Prob!B14*'ER EL'!B14</f>
        <v>-1.8143750642069312E-3</v>
      </c>
      <c r="C14" s="34">
        <f>Prob!C14*'ER EL'!C14</f>
        <v>-1.3326523769197881E-3</v>
      </c>
      <c r="D14" s="34">
        <f>Prob!D14*'ER EL'!D14</f>
        <v>-1.1481576205539989E-3</v>
      </c>
      <c r="E14" s="34">
        <f>Prob!E14*'ER EL'!E14</f>
        <v>-9.6068779697275569E-4</v>
      </c>
      <c r="F14" s="34">
        <f>Prob!F14*'ER EL'!F14</f>
        <v>-7.6100437339770373E-4</v>
      </c>
      <c r="G14" s="34">
        <f>Prob!G14*'ER EL'!G14</f>
        <v>-6.9958587086938829E-4</v>
      </c>
      <c r="H14" s="34">
        <f>Prob!H14*'ER EL'!H14</f>
        <v>-1.8879327768253965E-3</v>
      </c>
      <c r="I14" s="34">
        <f>Prob!I14*'ER EL'!I14</f>
        <v>-2.0866656424518631E-3</v>
      </c>
      <c r="J14" s="34">
        <f>Prob!J14*'ER EL'!J14</f>
        <v>-2.3182618998967932E-3</v>
      </c>
      <c r="K14" s="46">
        <f>Prob!K14*'ER EL'!K14</f>
        <v>-9.5678525521784279E-3</v>
      </c>
      <c r="L14" s="46">
        <f t="shared" si="0"/>
        <v>-2.2577175974273046E-2</v>
      </c>
    </row>
    <row r="15" spans="1:25" x14ac:dyDescent="0.3">
      <c r="A15" s="45">
        <v>17</v>
      </c>
      <c r="B15" s="34">
        <f>Prob!B15*'ER EL'!B15</f>
        <v>-1.4632602409502087E-3</v>
      </c>
      <c r="C15" s="34">
        <f>Prob!C15*'ER EL'!C15</f>
        <v>-6.9628851926054655E-4</v>
      </c>
      <c r="D15" s="34">
        <f>Prob!D15*'ER EL'!D15</f>
        <v>-5.3352863643410823E-4</v>
      </c>
      <c r="E15" s="34">
        <f>Prob!E15*'ER EL'!E15</f>
        <v>-3.667427088999371E-4</v>
      </c>
      <c r="F15" s="34">
        <f>Prob!F15*'ER EL'!F15</f>
        <v>-2.0455792246210571E-4</v>
      </c>
      <c r="G15" s="34">
        <f>Prob!G15*'ER EL'!G15</f>
        <v>5.3432683993362769E-5</v>
      </c>
      <c r="H15" s="34">
        <f>Prob!H15*'ER EL'!H15</f>
        <v>-4.8615834994399077E-4</v>
      </c>
      <c r="I15" s="34">
        <f>Prob!I15*'ER EL'!I15</f>
        <v>-1.7385114749587953E-3</v>
      </c>
      <c r="J15" s="34">
        <f>Prob!J15*'ER EL'!J15</f>
        <v>-1.9260548003878816E-3</v>
      </c>
      <c r="K15" s="46">
        <f>Prob!K15*'ER EL'!K15</f>
        <v>-7.8040546184011102E-3</v>
      </c>
      <c r="L15" s="46">
        <f t="shared" si="0"/>
        <v>-1.5165724587705322E-2</v>
      </c>
    </row>
    <row r="16" spans="1:25" x14ac:dyDescent="0.3">
      <c r="A16" s="45">
        <v>18</v>
      </c>
      <c r="B16" s="34">
        <f>Prob!B16*'ER EL'!B16</f>
        <v>-6.0882447554940974E-4</v>
      </c>
      <c r="C16" s="34">
        <f>Prob!C16*'ER EL'!C16</f>
        <v>4.4330232943427502E-4</v>
      </c>
      <c r="D16" s="34">
        <f>Prob!D16*'ER EL'!D16</f>
        <v>5.4000936856189806E-4</v>
      </c>
      <c r="E16" s="34">
        <f>Prob!E16*'ER EL'!E16</f>
        <v>6.4034387691392009E-4</v>
      </c>
      <c r="F16" s="34">
        <f>Prob!F16*'ER EL'!F16</f>
        <v>7.2666798352727217E-4</v>
      </c>
      <c r="G16" s="34">
        <f>Prob!G16*'ER EL'!G16</f>
        <v>1.0321125755007683E-3</v>
      </c>
      <c r="H16" s="34">
        <f>Prob!H16*'ER EL'!H16</f>
        <v>1.4549082106019183E-3</v>
      </c>
      <c r="I16" s="34">
        <f>Prob!I16*'ER EL'!I16</f>
        <v>3.8580372733408683E-4</v>
      </c>
      <c r="J16" s="34">
        <f>Prob!J16*'ER EL'!J16</f>
        <v>-6.6695805798246133E-4</v>
      </c>
      <c r="K16" s="46">
        <f>Prob!K16*'ER EL'!K16</f>
        <v>-3.2470638695968517E-3</v>
      </c>
      <c r="L16" s="46">
        <f t="shared" si="0"/>
        <v>7.0030166874541621E-4</v>
      </c>
    </row>
    <row r="17" spans="1:12" x14ac:dyDescent="0.3">
      <c r="A17" s="45">
        <v>19</v>
      </c>
      <c r="B17" s="34">
        <f>Prob!B17*'ER EL'!B17</f>
        <v>-4.7040758338653256E-5</v>
      </c>
      <c r="C17" s="34">
        <f>Prob!C17*'ER EL'!C17</f>
        <v>1.4066624889234047E-3</v>
      </c>
      <c r="D17" s="34">
        <f>Prob!D17*'ER EL'!D17</f>
        <v>1.4724185219763687E-3</v>
      </c>
      <c r="E17" s="34">
        <f>Prob!E17*'ER EL'!E17</f>
        <v>1.5409337271825091E-3</v>
      </c>
      <c r="F17" s="34">
        <f>Prob!F17*'ER EL'!F17</f>
        <v>1.6004082081415886E-3</v>
      </c>
      <c r="G17" s="34">
        <f>Prob!G17*'ER EL'!G17</f>
        <v>1.8060157443325229E-3</v>
      </c>
      <c r="H17" s="34">
        <f>Prob!H17*'ER EL'!H17</f>
        <v>2.2429731297348436E-3</v>
      </c>
      <c r="I17" s="34">
        <f>Prob!I17*'ER EL'!I17</f>
        <v>2.1624166346352097E-3</v>
      </c>
      <c r="J17" s="34">
        <f>Prob!J17*'ER EL'!J17</f>
        <v>1.0472344362952443E-3</v>
      </c>
      <c r="K17" s="46">
        <f>Prob!K17*'ER EL'!K17</f>
        <v>-2.5088404447281664E-4</v>
      </c>
      <c r="L17" s="46">
        <f t="shared" si="0"/>
        <v>1.2981138088410222E-2</v>
      </c>
    </row>
    <row r="18" spans="1:12" x14ac:dyDescent="0.3">
      <c r="A18" s="45" t="s">
        <v>4</v>
      </c>
      <c r="B18" s="32" t="s">
        <v>1</v>
      </c>
      <c r="C18" s="35">
        <v>2</v>
      </c>
      <c r="D18" s="35">
        <v>3</v>
      </c>
      <c r="E18" s="35">
        <v>4</v>
      </c>
      <c r="F18" s="35">
        <v>5</v>
      </c>
      <c r="G18" s="35">
        <v>6</v>
      </c>
      <c r="H18" s="35">
        <v>7</v>
      </c>
      <c r="I18" s="35">
        <v>8</v>
      </c>
      <c r="J18" s="35">
        <v>9</v>
      </c>
      <c r="K18" s="47">
        <v>10</v>
      </c>
      <c r="L18" s="47" t="s">
        <v>2</v>
      </c>
    </row>
    <row r="19" spans="1:12" x14ac:dyDescent="0.3">
      <c r="A19" s="45">
        <v>13</v>
      </c>
      <c r="B19" s="34">
        <f>Prob!B19*'ER EL'!B19</f>
        <v>-1.4792871413606273E-4</v>
      </c>
      <c r="C19" s="34">
        <f>Prob!C19*'ER EL'!C19</f>
        <v>4.2454376600190774E-5</v>
      </c>
      <c r="D19" s="34">
        <f>Prob!D19*'ER EL'!D19</f>
        <v>6.7472747740322372E-5</v>
      </c>
      <c r="E19" s="34">
        <f>Prob!E19*'ER EL'!E19</f>
        <v>9.3288253866213186E-5</v>
      </c>
      <c r="F19" s="34">
        <f>Prob!F19*'ER EL'!F19</f>
        <v>1.2140440462741662E-4</v>
      </c>
      <c r="G19" s="34">
        <f>Prob!G19*'ER EL'!G19</f>
        <v>1.6363059246965407E-4</v>
      </c>
      <c r="H19" s="34">
        <f>Prob!H19*'ER EL'!H19</f>
        <v>1.1141164786435321E-4</v>
      </c>
      <c r="I19" s="34">
        <f>Prob!I19*'ER EL'!I19</f>
        <v>4.9209895490497397E-5</v>
      </c>
      <c r="J19" s="34">
        <f>Prob!J19*'ER EL'!J19</f>
        <v>-3.431469105824303E-5</v>
      </c>
      <c r="K19" s="46">
        <f>Prob!K19*'ER EL'!K19</f>
        <v>-5.405064009499764E-4</v>
      </c>
      <c r="L19" s="46">
        <f t="shared" si="0"/>
        <v>-7.3877887485634594E-5</v>
      </c>
    </row>
    <row r="20" spans="1:12" x14ac:dyDescent="0.3">
      <c r="A20" s="45">
        <v>14</v>
      </c>
      <c r="B20" s="34">
        <f>Prob!B20*'ER EL'!B20</f>
        <v>-1.6642458927803479E-4</v>
      </c>
      <c r="C20" s="34">
        <f>Prob!C20*'ER EL'!C20</f>
        <v>2.0384030029894475E-5</v>
      </c>
      <c r="D20" s="34">
        <f>Prob!D20*'ER EL'!D20</f>
        <v>4.6251014036670794E-5</v>
      </c>
      <c r="E20" s="34">
        <f>Prob!E20*'ER EL'!E20</f>
        <v>7.2900695776158581E-5</v>
      </c>
      <c r="F20" s="34">
        <f>Prob!F20*'ER EL'!F20</f>
        <v>1.1466043263420932E-4</v>
      </c>
      <c r="G20" s="34">
        <f>Prob!G20*'ER EL'!G20</f>
        <v>1.6363059246965402E-4</v>
      </c>
      <c r="H20" s="34">
        <f>Prob!H20*'ER EL'!H20</f>
        <v>7.2378232584859565E-5</v>
      </c>
      <c r="I20" s="34">
        <f>Prob!I20*'ER EL'!I20</f>
        <v>1.2086681350212569E-5</v>
      </c>
      <c r="J20" s="34">
        <f>Prob!J20*'ER EL'!J20</f>
        <v>-6.8423476961023132E-5</v>
      </c>
      <c r="K20" s="46">
        <f>Prob!K20*'ER EL'!K20</f>
        <v>-6.4973705315412883E-4</v>
      </c>
      <c r="L20" s="46">
        <f t="shared" si="0"/>
        <v>-3.8229344051152745E-4</v>
      </c>
    </row>
    <row r="21" spans="1:12" x14ac:dyDescent="0.3">
      <c r="A21" s="45">
        <v>15</v>
      </c>
      <c r="B21" s="34">
        <f>Prob!B21*'ER EL'!B21</f>
        <v>-1.8473891756210439E-4</v>
      </c>
      <c r="C21" s="34">
        <f>Prob!C21*'ER EL'!C21</f>
        <v>-1.098632139521418E-7</v>
      </c>
      <c r="D21" s="34">
        <f>Prob!D21*'ER EL'!D21</f>
        <v>2.6545118454708601E-5</v>
      </c>
      <c r="E21" s="34">
        <f>Prob!E21*'ER EL'!E21</f>
        <v>5.3969391835393597E-5</v>
      </c>
      <c r="F21" s="34">
        <f>Prob!F21*'ER EL'!F21</f>
        <v>1.1466043263420932E-4</v>
      </c>
      <c r="G21" s="34">
        <f>Prob!G21*'ER EL'!G21</f>
        <v>1.6363059246965402E-4</v>
      </c>
      <c r="H21" s="34">
        <f>Prob!H21*'ER EL'!H21</f>
        <v>3.3708040308847782E-5</v>
      </c>
      <c r="I21" s="34">
        <f>Prob!I21*'ER EL'!I21</f>
        <v>-2.4628839784161724E-5</v>
      </c>
      <c r="J21" s="34">
        <f>Prob!J21*'ER EL'!J21</f>
        <v>-1.0212905661351204E-4</v>
      </c>
      <c r="K21" s="46">
        <f>Prob!K21*'ER EL'!K21</f>
        <v>-7.5775475732324624E-4</v>
      </c>
      <c r="L21" s="46">
        <f t="shared" si="0"/>
        <v>-6.7684785879416323E-4</v>
      </c>
    </row>
    <row r="22" spans="1:12" x14ac:dyDescent="0.3">
      <c r="A22" s="45">
        <v>16</v>
      </c>
      <c r="B22" s="34">
        <f>Prob!B22*'ER EL'!B22</f>
        <v>-1.9794962769603734E-4</v>
      </c>
      <c r="C22" s="34">
        <f>Prob!C22*'ER EL'!C22</f>
        <v>-1.91399069403811E-5</v>
      </c>
      <c r="D22" s="34">
        <f>Prob!D22*'ER EL'!D22</f>
        <v>8.2467868428865791E-6</v>
      </c>
      <c r="E22" s="34">
        <f>Prob!E22*'ER EL'!E22</f>
        <v>5.3187545510919311E-5</v>
      </c>
      <c r="F22" s="34">
        <f>Prob!F22*'ER EL'!F22</f>
        <v>1.1466043263420932E-4</v>
      </c>
      <c r="G22" s="34">
        <f>Prob!G22*'ER EL'!G22</f>
        <v>1.6363059246965402E-4</v>
      </c>
      <c r="H22" s="34">
        <f>Prob!H22*'ER EL'!H22</f>
        <v>-4.4516678862229025E-6</v>
      </c>
      <c r="I22" s="34">
        <f>Prob!I22*'ER EL'!I22</f>
        <v>-6.0805505616835758E-5</v>
      </c>
      <c r="J22" s="34">
        <f>Prob!J22*'ER EL'!J22</f>
        <v>-1.353150064907372E-4</v>
      </c>
      <c r="K22" s="46">
        <f>Prob!K22*'ER EL'!K22</f>
        <v>-8.6417549250210877E-4</v>
      </c>
      <c r="L22" s="46">
        <f t="shared" si="0"/>
        <v>-9.421118496746538E-4</v>
      </c>
    </row>
    <row r="23" spans="1:12" x14ac:dyDescent="0.3">
      <c r="A23" s="45">
        <v>17</v>
      </c>
      <c r="B23" s="34">
        <f>Prob!B23*'ER EL'!B23</f>
        <v>-1.8966630816317812E-4</v>
      </c>
      <c r="C23" s="34">
        <f>Prob!C23*'ER EL'!C23</f>
        <v>-4.4701282010846632E-7</v>
      </c>
      <c r="D23" s="34">
        <f>Prob!D23*'ER EL'!D23</f>
        <v>5.0155015456803362E-5</v>
      </c>
      <c r="E23" s="34">
        <f>Prob!E23*'ER EL'!E23</f>
        <v>1.0801324594841028E-4</v>
      </c>
      <c r="F23" s="34">
        <f>Prob!F23*'ER EL'!F23</f>
        <v>1.660247204128799E-4</v>
      </c>
      <c r="G23" s="34">
        <f>Prob!G23*'ER EL'!G23</f>
        <v>2.3313999753390798E-4</v>
      </c>
      <c r="H23" s="34">
        <f>Prob!H23*'ER EL'!H23</f>
        <v>4.8997235972796267E-5</v>
      </c>
      <c r="I23" s="34">
        <f>Prob!I23*'ER EL'!I23</f>
        <v>-6.6377240536770221E-5</v>
      </c>
      <c r="J23" s="34">
        <f>Prob!J23*'ER EL'!J23</f>
        <v>-1.3635584176798665E-4</v>
      </c>
      <c r="K23" s="46">
        <f>Prob!K23*'ER EL'!K23</f>
        <v>-8.3834382613866049E-4</v>
      </c>
      <c r="L23" s="46">
        <f t="shared" si="0"/>
        <v>-6.2486001410190614E-4</v>
      </c>
    </row>
    <row r="24" spans="1:12" x14ac:dyDescent="0.3">
      <c r="A24" s="45">
        <v>18</v>
      </c>
      <c r="B24" s="34">
        <f>Prob!B24*'ER EL'!B24</f>
        <v>-1.5220611888735244E-4</v>
      </c>
      <c r="C24" s="34">
        <f>Prob!C24*'ER EL'!C24</f>
        <v>1.1082558235856875E-4</v>
      </c>
      <c r="D24" s="34">
        <f>Prob!D24*'ER EL'!D24</f>
        <v>1.617125859617093E-4</v>
      </c>
      <c r="E24" s="34">
        <f>Prob!E24*'ER EL'!E24</f>
        <v>2.1575225102924141E-4</v>
      </c>
      <c r="F24" s="34">
        <f>Prob!F24*'ER EL'!F24</f>
        <v>2.6875329597022104E-4</v>
      </c>
      <c r="G24" s="34">
        <f>Prob!G24*'ER EL'!G24</f>
        <v>3.4729766233845545E-4</v>
      </c>
      <c r="H24" s="34">
        <f>Prob!H24*'ER EL'!H24</f>
        <v>3.6372705265047957E-4</v>
      </c>
      <c r="I24" s="34">
        <f>Prob!I24*'ER EL'!I24</f>
        <v>9.6450931833521708E-5</v>
      </c>
      <c r="J24" s="34">
        <f>Prob!J24*'ER EL'!J24</f>
        <v>-9.1710794338111361E-5</v>
      </c>
      <c r="K24" s="46">
        <f>Prob!K24*'ER EL'!K24</f>
        <v>-6.7593577416848378E-4</v>
      </c>
      <c r="L24" s="46">
        <f t="shared" si="0"/>
        <v>6.4466667474824958E-4</v>
      </c>
    </row>
    <row r="25" spans="1:12" x14ac:dyDescent="0.3">
      <c r="A25" s="45">
        <v>19</v>
      </c>
      <c r="B25" s="34">
        <f>Prob!B25*'ER EL'!B25</f>
        <v>-1.1760189584663314E-5</v>
      </c>
      <c r="C25" s="34">
        <f>Prob!C25*'ER EL'!C25</f>
        <v>3.5166562223085118E-4</v>
      </c>
      <c r="D25" s="34">
        <f>Prob!D25*'ER EL'!D25</f>
        <v>3.6810463049409217E-4</v>
      </c>
      <c r="E25" s="34">
        <f>Prob!E25*'ER EL'!E25</f>
        <v>3.8523343179562726E-4</v>
      </c>
      <c r="F25" s="34">
        <f>Prob!F25*'ER EL'!F25</f>
        <v>4.0010205203539715E-4</v>
      </c>
      <c r="G25" s="34">
        <f>Prob!G25*'ER EL'!G25</f>
        <v>4.5150393608313073E-4</v>
      </c>
      <c r="H25" s="34">
        <f>Prob!H25*'ER EL'!H25</f>
        <v>5.6074328243371091E-4</v>
      </c>
      <c r="I25" s="34">
        <f>Prob!I25*'ER EL'!I25</f>
        <v>5.4060415865880243E-4</v>
      </c>
      <c r="J25" s="34">
        <f>Prob!J25*'ER EL'!J25</f>
        <v>2.6180860907381106E-4</v>
      </c>
      <c r="K25" s="46">
        <f>Prob!K25*'ER EL'!K25</f>
        <v>-6.2721011118204161E-5</v>
      </c>
      <c r="L25" s="46">
        <f t="shared" si="0"/>
        <v>3.2452845221025554E-3</v>
      </c>
    </row>
    <row r="26" spans="1:12" x14ac:dyDescent="0.3">
      <c r="A26" s="45">
        <v>20</v>
      </c>
      <c r="B26" s="34">
        <f>Prob!B26*'ER EL'!B26</f>
        <v>1.2868573971802584E-4</v>
      </c>
      <c r="C26" s="34">
        <f>Prob!C26*'ER EL'!C26</f>
        <v>5.826004326052245E-4</v>
      </c>
      <c r="D26" s="34">
        <f>Prob!D26*'ER EL'!D26</f>
        <v>5.9196367250931412E-4</v>
      </c>
      <c r="E26" s="34">
        <f>Prob!E26*'ER EL'!E26</f>
        <v>6.0177511328909591E-4</v>
      </c>
      <c r="F26" s="34">
        <f>Prob!F26*'ER EL'!F26</f>
        <v>6.1025005974765594E-4</v>
      </c>
      <c r="G26" s="34">
        <f>Prob!G26*'ER EL'!G26</f>
        <v>6.4083620407040932E-4</v>
      </c>
      <c r="H26" s="34">
        <f>Prob!H26*'ER EL'!H26</f>
        <v>7.0389369734836149E-4</v>
      </c>
      <c r="I26" s="34">
        <f>Prob!I26*'ER EL'!I26</f>
        <v>7.2081489262803698E-4</v>
      </c>
      <c r="J26" s="34">
        <f>Prob!J26*'ER EL'!J26</f>
        <v>6.9035673264323735E-4</v>
      </c>
      <c r="K26" s="46">
        <f>Prob!K26*'ER EL'!K26</f>
        <v>1.4619916792703699E-3</v>
      </c>
      <c r="L26" s="46">
        <f t="shared" si="0"/>
        <v>6.733168223829732E-3</v>
      </c>
    </row>
    <row r="27" spans="1:12" x14ac:dyDescent="0.3">
      <c r="A27" s="45">
        <v>21</v>
      </c>
      <c r="B27" s="34">
        <f>Prob!B27*'ER EL'!B27</f>
        <v>3.781380203774378E-3</v>
      </c>
      <c r="C27" s="34">
        <f>Prob!C27*'ER EL'!C27</f>
        <v>5.461993627674102E-3</v>
      </c>
      <c r="D27" s="34">
        <f>Prob!D27*'ER EL'!D27</f>
        <v>5.461993627674102E-3</v>
      </c>
      <c r="E27" s="34">
        <f>Prob!E27*'ER EL'!E27</f>
        <v>5.461993627674102E-3</v>
      </c>
      <c r="F27" s="34">
        <f>Prob!F27*'ER EL'!F27</f>
        <v>5.461993627674102E-3</v>
      </c>
      <c r="G27" s="34">
        <f>Prob!G27*'ER EL'!G27</f>
        <v>5.461993627674102E-3</v>
      </c>
      <c r="H27" s="34">
        <f>Prob!H27*'ER EL'!H27</f>
        <v>5.461993627674102E-3</v>
      </c>
      <c r="I27" s="34">
        <f>Prob!I27*'ER EL'!I27</f>
        <v>5.461993627674102E-3</v>
      </c>
      <c r="J27" s="34">
        <f>Prob!J27*'ER EL'!J27</f>
        <v>5.461993627674102E-3</v>
      </c>
      <c r="K27" s="46">
        <f>Prob!K27*'ER EL'!K27</f>
        <v>2.0167361086796686E-2</v>
      </c>
      <c r="L27" s="46">
        <f t="shared" si="0"/>
        <v>6.7644690311963893E-2</v>
      </c>
    </row>
    <row r="28" spans="1:12" x14ac:dyDescent="0.3">
      <c r="A28" s="45" t="s">
        <v>10</v>
      </c>
      <c r="B28" s="32" t="s">
        <v>1</v>
      </c>
      <c r="C28" s="35">
        <v>2</v>
      </c>
      <c r="D28" s="35">
        <v>3</v>
      </c>
      <c r="E28" s="35">
        <v>4</v>
      </c>
      <c r="F28" s="35">
        <v>5</v>
      </c>
      <c r="G28" s="35">
        <v>6</v>
      </c>
      <c r="H28" s="35">
        <v>7</v>
      </c>
      <c r="I28" s="35">
        <v>8</v>
      </c>
      <c r="J28" s="35">
        <v>9</v>
      </c>
      <c r="K28" s="47">
        <v>10</v>
      </c>
      <c r="L28" s="47" t="s">
        <v>2</v>
      </c>
    </row>
    <row r="29" spans="1:12" x14ac:dyDescent="0.3">
      <c r="A29" s="45" t="s">
        <v>1</v>
      </c>
      <c r="B29" s="34">
        <f>Prob!B29*'ER EL'!B29</f>
        <v>-3.7233092652879158E-5</v>
      </c>
      <c r="C29" s="34">
        <f>Prob!C29*'ER EL'!C29</f>
        <v>2.1421981035023627E-4</v>
      </c>
      <c r="D29" s="34">
        <f>Prob!D29*'ER EL'!D29</f>
        <v>2.3568286441612063E-4</v>
      </c>
      <c r="E29" s="34">
        <f>Prob!E29*'ER EL'!E29</f>
        <v>2.5764248994901049E-4</v>
      </c>
      <c r="F29" s="34">
        <f>Prob!F29*'ER EL'!F29</f>
        <v>2.7979017656305316E-4</v>
      </c>
      <c r="G29" s="34">
        <f>Prob!G29*'ER EL'!G29</f>
        <v>3.0376881880180679E-4</v>
      </c>
      <c r="H29" s="34">
        <f>Prob!H29*'ER EL'!H29</f>
        <v>2.1069137408479327E-4</v>
      </c>
      <c r="I29" s="34">
        <f>Prob!I29*'ER EL'!I29</f>
        <v>1.5962339138384849E-4</v>
      </c>
      <c r="J29" s="34">
        <f>Prob!J29*'ER EL'!J29</f>
        <v>1.0367930047904175E-4</v>
      </c>
      <c r="K29" s="46">
        <f>Prob!K29*'ER EL'!K29</f>
        <v>9.9757249738836179E-5</v>
      </c>
      <c r="L29" s="46">
        <f t="shared" si="0"/>
        <v>1.827622383113868E-3</v>
      </c>
    </row>
    <row r="30" spans="1:12" x14ac:dyDescent="0.3">
      <c r="A30" s="45">
        <v>2</v>
      </c>
      <c r="B30" s="34">
        <f>Prob!B30*'ER EL'!B30</f>
        <v>-1.214406974388781E-4</v>
      </c>
      <c r="C30" s="34">
        <f>Prob!C30*'ER EL'!C30</f>
        <v>-5.2304655265781244E-5</v>
      </c>
      <c r="D30" s="34">
        <f>Prob!D30*'ER EL'!D30</f>
        <v>-3.7602783022186766E-5</v>
      </c>
      <c r="E30" s="34">
        <f>Prob!E30*'ER EL'!E30</f>
        <v>-2.0118718375816491E-5</v>
      </c>
      <c r="F30" s="34">
        <f>Prob!F30*'ER EL'!F30</f>
        <v>1.2498891474541105E-5</v>
      </c>
      <c r="G30" s="34">
        <f>Prob!G30*'ER EL'!G30</f>
        <v>3.5396824712154015E-5</v>
      </c>
      <c r="H30" s="34">
        <f>Prob!H30*'ER EL'!H30</f>
        <v>-2.4812946177389397E-5</v>
      </c>
      <c r="I30" s="34">
        <f>Prob!I30*'ER EL'!I30</f>
        <v>-7.2523510541741069E-5</v>
      </c>
      <c r="J30" s="34">
        <f>Prob!J30*'ER EL'!J30</f>
        <v>-1.0954309474436302E-4</v>
      </c>
      <c r="K30" s="46">
        <f>Prob!K30*'ER EL'!K30</f>
        <v>-5.6317333039629326E-4</v>
      </c>
      <c r="L30" s="46">
        <f t="shared" si="0"/>
        <v>-9.536240197757542E-4</v>
      </c>
    </row>
    <row r="31" spans="1:12" x14ac:dyDescent="0.3">
      <c r="A31" s="45">
        <v>3</v>
      </c>
      <c r="B31" s="34">
        <f>Prob!B31*'ER EL'!B31</f>
        <v>-1.3224964571405409E-4</v>
      </c>
      <c r="C31" s="34">
        <f>Prob!C31*'ER EL'!C31</f>
        <v>-6.4068783550304945E-5</v>
      </c>
      <c r="D31" s="34">
        <f>Prob!D31*'ER EL'!D31</f>
        <v>-4.8835265365775302E-5</v>
      </c>
      <c r="E31" s="34">
        <f>Prob!E31*'ER EL'!E31</f>
        <v>-3.3009823130546541E-5</v>
      </c>
      <c r="F31" s="34">
        <f>Prob!F31*'ER EL'!F31</f>
        <v>1.5471745234111107E-7</v>
      </c>
      <c r="G31" s="34">
        <f>Prob!G31*'ER EL'!G31</f>
        <v>2.2277017029184629E-5</v>
      </c>
      <c r="H31" s="34">
        <f>Prob!H31*'ER EL'!H31</f>
        <v>-5.2287290432732513E-5</v>
      </c>
      <c r="I31" s="34">
        <f>Prob!I31*'ER EL'!I31</f>
        <v>-9.8881147619838314E-5</v>
      </c>
      <c r="J31" s="34">
        <f>Prob!J31*'ER EL'!J31</f>
        <v>-1.3320013663983891E-4</v>
      </c>
      <c r="K31" s="46">
        <f>Prob!K31*'ER EL'!K31</f>
        <v>-6.394862851461429E-4</v>
      </c>
      <c r="L31" s="46">
        <f t="shared" si="0"/>
        <v>-1.1795866431177078E-3</v>
      </c>
    </row>
    <row r="32" spans="1:12" x14ac:dyDescent="0.3">
      <c r="A32" s="45">
        <v>4</v>
      </c>
      <c r="B32" s="34">
        <f>Prob!B32*'ER EL'!B32</f>
        <v>-1.0409520014412336E-4</v>
      </c>
      <c r="C32" s="34">
        <f>Prob!C32*'ER EL'!C32</f>
        <v>-9.9217969999115483E-6</v>
      </c>
      <c r="D32" s="34">
        <f>Prob!D32*'ER EL'!D32</f>
        <v>3.6437244108578773E-6</v>
      </c>
      <c r="E32" s="34">
        <f>Prob!E32*'ER EL'!E32</f>
        <v>1.7653378824400914E-5</v>
      </c>
      <c r="F32" s="34">
        <f>Prob!F32*'ER EL'!F32</f>
        <v>3.2227872545759537E-5</v>
      </c>
      <c r="G32" s="34">
        <f>Prob!G32*'ER EL'!G32</f>
        <v>5.2325967271835759E-5</v>
      </c>
      <c r="H32" s="34">
        <f>Prob!H32*'ER EL'!H32</f>
        <v>3.7418042496014052E-5</v>
      </c>
      <c r="I32" s="34">
        <f>Prob!I32*'ER EL'!I32</f>
        <v>-2.7263666663020611E-5</v>
      </c>
      <c r="J32" s="34">
        <f>Prob!J32*'ER EL'!J32</f>
        <v>-9.566970049987151E-5</v>
      </c>
      <c r="K32" s="46">
        <f>Prob!K32*'ER EL'!K32</f>
        <v>-5.0717112617678164E-4</v>
      </c>
      <c r="L32" s="46">
        <f t="shared" si="0"/>
        <v>-6.0085250493484049E-4</v>
      </c>
    </row>
    <row r="33" spans="1:12" x14ac:dyDescent="0.3">
      <c r="A33" s="45">
        <v>5</v>
      </c>
      <c r="B33" s="34">
        <f>Prob!B33*'ER EL'!B33</f>
        <v>-4.6217255476812023E-5</v>
      </c>
      <c r="C33" s="34">
        <f>Prob!C33*'ER EL'!C33</f>
        <v>1.6337706529007703E-4</v>
      </c>
      <c r="D33" s="34">
        <f>Prob!D33*'ER EL'!D33</f>
        <v>1.8630890768135615E-4</v>
      </c>
      <c r="E33" s="34">
        <f>Prob!E33*'ER EL'!E33</f>
        <v>2.0980438952860901E-4</v>
      </c>
      <c r="F33" s="34">
        <f>Prob!F33*'ER EL'!F33</f>
        <v>2.3328043195415006E-4</v>
      </c>
      <c r="G33" s="34">
        <f>Prob!G33*'ER EL'!G33</f>
        <v>2.6198915275273945E-4</v>
      </c>
      <c r="H33" s="34">
        <f>Prob!H33*'ER EL'!H33</f>
        <v>1.7861286084771858E-4</v>
      </c>
      <c r="I33" s="34">
        <f>Prob!I33*'ER EL'!I33</f>
        <v>1.3046687159139E-4</v>
      </c>
      <c r="J33" s="34">
        <f>Prob!J33*'ER EL'!J33</f>
        <v>6.5693385699030964E-5</v>
      </c>
      <c r="K33" s="46">
        <f>Prob!K33*'ER EL'!K33</f>
        <v>-7.5611235545443859E-5</v>
      </c>
      <c r="L33" s="46">
        <f t="shared" si="0"/>
        <v>1.3077045743228155E-3</v>
      </c>
    </row>
    <row r="34" spans="1:12" x14ac:dyDescent="0.3">
      <c r="A34" s="45">
        <v>6</v>
      </c>
      <c r="B34" s="34">
        <f>Prob!B34*'ER EL'!B34</f>
        <v>-1.4673664276431344E-4</v>
      </c>
      <c r="C34" s="34">
        <f>Prob!C34*'ER EL'!C34</f>
        <v>-1.1533454072218391E-4</v>
      </c>
      <c r="D34" s="34">
        <f>Prob!D34*'ER EL'!D34</f>
        <v>-9.7670530731550604E-5</v>
      </c>
      <c r="E34" s="34">
        <f>Prob!E34*'ER EL'!E34</f>
        <v>-6.6378827425022616E-5</v>
      </c>
      <c r="F34" s="34">
        <f>Prob!F34*'ER EL'!F34</f>
        <v>-3.1785137305509662E-5</v>
      </c>
      <c r="G34" s="34">
        <f>Prob!G34*'ER EL'!G34</f>
        <v>-1.183963179779185E-5</v>
      </c>
      <c r="H34" s="34">
        <f>Prob!H34*'ER EL'!H34</f>
        <v>-9.6881071696547241E-5</v>
      </c>
      <c r="I34" s="34">
        <f>Prob!I34*'ER EL'!I34</f>
        <v>-1.2361165453995729E-4</v>
      </c>
      <c r="J34" s="34">
        <f>Prob!J34*'ER EL'!J34</f>
        <v>-1.5476253100088106E-4</v>
      </c>
      <c r="K34" s="46">
        <f>Prob!K34*'ER EL'!K34</f>
        <v>-7.0702766261394434E-4</v>
      </c>
      <c r="L34" s="46">
        <f t="shared" si="0"/>
        <v>-1.552028230597702E-3</v>
      </c>
    </row>
    <row r="35" spans="1:12" x14ac:dyDescent="0.3">
      <c r="A35" s="45">
        <v>7</v>
      </c>
      <c r="B35" s="34">
        <f>Prob!B35*'ER EL'!B35</f>
        <v>-1.6993162288602716E-4</v>
      </c>
      <c r="C35" s="34">
        <f>Prob!C35*'ER EL'!C35</f>
        <v>-9.9393197875845567E-5</v>
      </c>
      <c r="D35" s="34">
        <f>Prob!D35*'ER EL'!D35</f>
        <v>-6.971595985841014E-5</v>
      </c>
      <c r="E35" s="34">
        <f>Prob!E35*'ER EL'!E35</f>
        <v>-3.9164127450470547E-5</v>
      </c>
      <c r="F35" s="34">
        <f>Prob!F35*'ER EL'!F35</f>
        <v>-6.6193544860637773E-6</v>
      </c>
      <c r="G35" s="34">
        <f>Prob!G35*'ER EL'!G35</f>
        <v>2.6568358993045811E-5</v>
      </c>
      <c r="H35" s="34">
        <f>Prob!H35*'ER EL'!H35</f>
        <v>-6.2637960473762227E-5</v>
      </c>
      <c r="I35" s="34">
        <f>Prob!I35*'ER EL'!I35</f>
        <v>-1.6928497591591588E-4</v>
      </c>
      <c r="J35" s="34">
        <f>Prob!J35*'ER EL'!J35</f>
        <v>-1.9614466021130423E-4</v>
      </c>
      <c r="K35" s="46">
        <f>Prob!K35*'ER EL'!K35</f>
        <v>-8.4114406850535281E-4</v>
      </c>
      <c r="L35" s="46">
        <f t="shared" si="0"/>
        <v>-1.6274675686701065E-3</v>
      </c>
    </row>
    <row r="36" spans="1:12" x14ac:dyDescent="0.3">
      <c r="A36" s="45">
        <v>8</v>
      </c>
      <c r="B36" s="34">
        <f>Prob!B36*'ER EL'!B36</f>
        <v>-1.8143750642069309E-4</v>
      </c>
      <c r="C36" s="34">
        <f>Prob!C36*'ER EL'!C36</f>
        <v>-1.9843593999823097E-5</v>
      </c>
      <c r="D36" s="34">
        <f>Prob!D36*'ER EL'!D36</f>
        <v>7.2874488217157545E-6</v>
      </c>
      <c r="E36" s="34">
        <f>Prob!E36*'ER EL'!E36</f>
        <v>3.5306757648801828E-5</v>
      </c>
      <c r="F36" s="34">
        <f>Prob!F36*'ER EL'!F36</f>
        <v>6.4455745091519074E-5</v>
      </c>
      <c r="G36" s="34">
        <f>Prob!G36*'ER EL'!G36</f>
        <v>1.0465193454367152E-4</v>
      </c>
      <c r="H36" s="34">
        <f>Prob!H36*'ER EL'!H36</f>
        <v>7.4836084992028104E-5</v>
      </c>
      <c r="I36" s="34">
        <f>Prob!I36*'ER EL'!I36</f>
        <v>-5.4527333326041222E-5</v>
      </c>
      <c r="J36" s="34">
        <f>Prob!J36*'ER EL'!J36</f>
        <v>-1.9133940099974302E-4</v>
      </c>
      <c r="K36" s="46">
        <f>Prob!K36*'ER EL'!K36</f>
        <v>-9.5678525521784266E-4</v>
      </c>
      <c r="L36" s="46">
        <f t="shared" si="0"/>
        <v>-1.1173951188664067E-3</v>
      </c>
    </row>
    <row r="37" spans="1:12" x14ac:dyDescent="0.3">
      <c r="A37" s="45">
        <v>9</v>
      </c>
      <c r="B37" s="34">
        <f>Prob!B37*'ER EL'!B37</f>
        <v>-7.6103059443676218E-5</v>
      </c>
      <c r="C37" s="34">
        <f>Prob!C37*'ER EL'!C37</f>
        <v>6.7770630474593143E-5</v>
      </c>
      <c r="D37" s="34">
        <f>Prob!D37*'ER EL'!D37</f>
        <v>9.2184525934343992E-5</v>
      </c>
      <c r="E37" s="34">
        <f>Prob!E37*'ER EL'!E37</f>
        <v>1.1741545853048866E-4</v>
      </c>
      <c r="F37" s="34">
        <f>Prob!F37*'ER EL'!F37</f>
        <v>1.4386149864953777E-4</v>
      </c>
      <c r="G37" s="34">
        <f>Prob!G37*'ER EL'!G37</f>
        <v>1.7844227515455505E-4</v>
      </c>
      <c r="H37" s="34">
        <f>Prob!H37*'ER EL'!H37</f>
        <v>1.8186352632523978E-4</v>
      </c>
      <c r="I37" s="34">
        <f>Prob!I37*'ER EL'!I37</f>
        <v>8.9555045457799328E-5</v>
      </c>
      <c r="J37" s="34">
        <f>Prob!J37*'ER EL'!J37</f>
        <v>-4.7499365919573756E-5</v>
      </c>
      <c r="K37" s="46">
        <f>Prob!K37*'ER EL'!K37</f>
        <v>-4.0588298369960646E-4</v>
      </c>
      <c r="L37" s="46">
        <f t="shared" si="0"/>
        <v>3.4160755146370137E-4</v>
      </c>
    </row>
    <row r="38" spans="1:12" ht="15" thickBot="1" x14ac:dyDescent="0.35">
      <c r="A38" s="67">
        <v>10</v>
      </c>
      <c r="B38" s="68">
        <f>Prob!B38*'ER EL'!B38</f>
        <v>1.0294859177442067E-3</v>
      </c>
      <c r="C38" s="68">
        <f>Prob!C38*'ER EL'!C38</f>
        <v>4.660803460841796E-3</v>
      </c>
      <c r="D38" s="68">
        <f>Prob!D38*'ER EL'!D38</f>
        <v>4.7357093800745129E-3</v>
      </c>
      <c r="E38" s="68">
        <f>Prob!E38*'ER EL'!E38</f>
        <v>4.8142009063127673E-3</v>
      </c>
      <c r="F38" s="68">
        <f>Prob!F38*'ER EL'!F38</f>
        <v>4.8820004779812475E-3</v>
      </c>
      <c r="G38" s="68">
        <f>Prob!G38*'ER EL'!G38</f>
        <v>5.1266896325632746E-3</v>
      </c>
      <c r="H38" s="68">
        <f>Prob!H38*'ER EL'!H38</f>
        <v>5.6311495787868919E-3</v>
      </c>
      <c r="I38" s="68">
        <f>Prob!I38*'ER EL'!I38</f>
        <v>5.7665191410242959E-3</v>
      </c>
      <c r="J38" s="68">
        <f>Prob!J38*'ER EL'!J38</f>
        <v>5.5228538611458988E-3</v>
      </c>
      <c r="K38" s="145">
        <f>Prob!K38*'ER EL'!K38</f>
        <v>1.1695933434162959E-2</v>
      </c>
      <c r="L38" s="145">
        <f t="shared" si="0"/>
        <v>5.3865345790637856E-2</v>
      </c>
    </row>
    <row r="39" spans="1:12" ht="15" thickBot="1" x14ac:dyDescent="0.35">
      <c r="A39" s="146" t="s">
        <v>2</v>
      </c>
      <c r="B39" s="69">
        <f>SUM(B3:B17,B19:B27,B29:B38)</f>
        <v>-1.1840110332996086E-2</v>
      </c>
      <c r="C39" s="69">
        <f t="shared" ref="C39:K39" si="1">SUM(C3:C17,C19:C27,C29:C38)</f>
        <v>6.8517954535745346E-3</v>
      </c>
      <c r="D39" s="69">
        <f t="shared" si="1"/>
        <v>9.2919995228002757E-3</v>
      </c>
      <c r="E39" s="69">
        <f t="shared" si="1"/>
        <v>1.1884543903734456E-2</v>
      </c>
      <c r="F39" s="69">
        <f t="shared" si="1"/>
        <v>1.4750517256695177E-2</v>
      </c>
      <c r="G39" s="69">
        <f t="shared" si="1"/>
        <v>1.7561174712950278E-2</v>
      </c>
      <c r="H39" s="69">
        <f t="shared" si="1"/>
        <v>1.0912640666032539E-2</v>
      </c>
      <c r="I39" s="69">
        <f t="shared" si="1"/>
        <v>4.4188712784938786E-3</v>
      </c>
      <c r="J39" s="69">
        <f t="shared" si="1"/>
        <v>-3.1475527690042505E-3</v>
      </c>
      <c r="K39" s="70">
        <f t="shared" si="1"/>
        <v>-4.6975271445113091E-2</v>
      </c>
      <c r="L39" s="70">
        <f>SUM(L3:L17,L19:L27,L29:L38)</f>
        <v>1.3708608247167686E-2</v>
      </c>
    </row>
    <row r="40" spans="1:12" x14ac:dyDescent="0.3">
      <c r="B40" s="36"/>
      <c r="C40" s="36"/>
      <c r="D40" s="36"/>
      <c r="E40" s="36"/>
      <c r="F40" s="36"/>
      <c r="G40" s="36"/>
      <c r="H40" s="36"/>
      <c r="I40" s="36"/>
      <c r="J40" s="36"/>
      <c r="K40" s="36"/>
    </row>
    <row r="41" spans="1:12" x14ac:dyDescent="0.3">
      <c r="F41" s="542" t="s">
        <v>11</v>
      </c>
      <c r="G41" s="543"/>
      <c r="H41" s="39">
        <f>Blackjack!C4*'ER EL'!C40</f>
        <v>-4.5096460207975919E-2</v>
      </c>
    </row>
    <row r="42" spans="1:12" ht="15" thickBot="1" x14ac:dyDescent="0.35"/>
    <row r="43" spans="1:12" x14ac:dyDescent="0.3">
      <c r="B43" s="547" t="s">
        <v>16</v>
      </c>
      <c r="C43" s="548"/>
      <c r="D43" s="113">
        <f>SUM(B3:K17)</f>
        <v>-0.11217053664848452</v>
      </c>
      <c r="F43" s="142" t="s">
        <v>28</v>
      </c>
      <c r="G43" s="143"/>
      <c r="H43" s="50">
        <f>H41</f>
        <v>-4.5096460207975919E-2</v>
      </c>
      <c r="J43" s="544">
        <f>SUM(D43:D45)</f>
        <v>1.3708608247167749E-2</v>
      </c>
      <c r="K43" s="110" t="s">
        <v>67</v>
      </c>
      <c r="L43" s="113">
        <f>SUMIF($B$3:$K$17,"&gt;0")+SUMIF($B$19:$K$27,"&gt;0")+ SUMIF($B$29:$K$38,"&gt;0")</f>
        <v>0.18628964679527144</v>
      </c>
    </row>
    <row r="44" spans="1:12" ht="15" thickBot="1" x14ac:dyDescent="0.35">
      <c r="B44" s="549" t="s">
        <v>17</v>
      </c>
      <c r="C44" s="550"/>
      <c r="D44" s="144">
        <f>SUM(B19:K27)</f>
        <v>7.5567818682076543E-2</v>
      </c>
      <c r="F44" s="131" t="s">
        <v>113</v>
      </c>
      <c r="G44" s="132"/>
      <c r="H44" s="50">
        <f>IF(Rules!$B$16=Rules!$D$16,'Three 7 Cards'!$D$3,IF(Rules!$B$16=Rules!$E$16,2*'Three 7 Cards'!$D$3,0))</f>
        <v>0</v>
      </c>
      <c r="J44" s="545"/>
      <c r="K44" s="111" t="s">
        <v>68</v>
      </c>
      <c r="L44" s="114">
        <f>SUMIF($B$3:$K$17,"&lt;0")+SUMIF($B$19:$K$27,"&lt;0")+ SUMIF($B$29:$K$38,"&lt;0")+H41</f>
        <v>-0.21767749875607956</v>
      </c>
    </row>
    <row r="45" spans="1:12" ht="15" thickBot="1" x14ac:dyDescent="0.35">
      <c r="B45" s="551" t="s">
        <v>18</v>
      </c>
      <c r="C45" s="552"/>
      <c r="D45" s="114">
        <f>SUM(B29:K38)</f>
        <v>5.0311326213575723E-2</v>
      </c>
      <c r="F45" s="131" t="s">
        <v>110</v>
      </c>
      <c r="G45" s="132"/>
      <c r="H45" s="50">
        <f>IF(Rules!$B$17=Rules!$D$17,'5 Cards'!$G$122,IF(Rules!$B$17=Rules!$E$17,2*'5 Cards'!$G$122,0))</f>
        <v>0</v>
      </c>
      <c r="J45" s="546"/>
      <c r="K45" s="111" t="s">
        <v>2</v>
      </c>
      <c r="L45" s="114">
        <f>L43+L44</f>
        <v>-3.1387851960808122E-2</v>
      </c>
    </row>
    <row r="46" spans="1:12" ht="15" thickBot="1" x14ac:dyDescent="0.35">
      <c r="F46" s="140" t="s">
        <v>19</v>
      </c>
      <c r="G46" s="141"/>
      <c r="H46" s="51">
        <f>SUM(D43:D45,H43:H45)</f>
        <v>-3.138785196080817E-2</v>
      </c>
    </row>
    <row r="47" spans="1:12" ht="15" thickBot="1" x14ac:dyDescent="0.35">
      <c r="H47" s="92">
        <f>H46</f>
        <v>-3.138785196080817E-2</v>
      </c>
    </row>
    <row r="48" spans="1:12" ht="15" thickBot="1" x14ac:dyDescent="0.35"/>
    <row r="49" spans="1:12" ht="21.6" thickBot="1" x14ac:dyDescent="0.45">
      <c r="A49" s="539" t="s">
        <v>238</v>
      </c>
      <c r="B49" s="540"/>
      <c r="C49" s="540"/>
      <c r="D49" s="540"/>
      <c r="E49" s="540"/>
      <c r="F49" s="540"/>
      <c r="G49" s="540"/>
      <c r="H49" s="540"/>
      <c r="I49" s="540"/>
      <c r="J49" s="540"/>
      <c r="K49" s="540"/>
      <c r="L49" s="541"/>
    </row>
    <row r="50" spans="1:12" x14ac:dyDescent="0.3">
      <c r="A50" s="42" t="s">
        <v>9</v>
      </c>
      <c r="B50" s="43" t="s">
        <v>1</v>
      </c>
      <c r="C50" s="43">
        <v>2</v>
      </c>
      <c r="D50" s="43">
        <v>3</v>
      </c>
      <c r="E50" s="43">
        <v>4</v>
      </c>
      <c r="F50" s="43">
        <v>5</v>
      </c>
      <c r="G50" s="43">
        <v>6</v>
      </c>
      <c r="H50" s="43">
        <v>7</v>
      </c>
      <c r="I50" s="43">
        <v>8</v>
      </c>
      <c r="J50" s="43">
        <v>9</v>
      </c>
      <c r="K50" s="44">
        <v>10</v>
      </c>
      <c r="L50" s="44" t="s">
        <v>2</v>
      </c>
    </row>
    <row r="51" spans="1:12" x14ac:dyDescent="0.3">
      <c r="A51" s="45">
        <v>5</v>
      </c>
      <c r="B51" s="34">
        <f>Prob!B3*'ER EL'!B44</f>
        <v>1.6089011041130021E-4</v>
      </c>
      <c r="C51" s="34">
        <f>Prob!C3*'ER EL'!C44</f>
        <v>3.7939775571234894E-4</v>
      </c>
      <c r="D51" s="34">
        <f>Prob!D3*'ER EL'!D44</f>
        <v>3.9492353314673877E-4</v>
      </c>
      <c r="E51" s="34">
        <f>Prob!E3*'ER EL'!E44</f>
        <v>4.1333065465126115E-4</v>
      </c>
      <c r="F51" s="34">
        <f>Prob!F3*'ER EL'!F44</f>
        <v>4.3090590178402488E-4</v>
      </c>
      <c r="G51" s="34">
        <f>Prob!G3*'ER EL'!G44</f>
        <v>4.4140153221381378E-4</v>
      </c>
      <c r="H51" s="34">
        <f>Prob!H3*'ER EL'!H44</f>
        <v>3.6125241697237742E-4</v>
      </c>
      <c r="I51" s="34">
        <f>Prob!I3*'ER EL'!I44</f>
        <v>3.2856230300066071E-4</v>
      </c>
      <c r="J51" s="34">
        <f>Prob!J3*'ER EL'!J44</f>
        <v>2.925420931240726E-4</v>
      </c>
      <c r="K51" s="34">
        <f>Prob!K3*'ER EL'!K44</f>
        <v>9.2615377145055912E-4</v>
      </c>
      <c r="L51" s="46">
        <f>SUM(B51:K51)</f>
        <v>4.1293600724671576E-3</v>
      </c>
    </row>
    <row r="52" spans="1:12" x14ac:dyDescent="0.3">
      <c r="A52" s="45">
        <v>6</v>
      </c>
      <c r="B52" s="34">
        <f>Prob!B4*'ER EL'!B45</f>
        <v>1.6267368047745624E-4</v>
      </c>
      <c r="C52" s="34">
        <f>Prob!C4*'ER EL'!C45</f>
        <v>3.7507268319182489E-4</v>
      </c>
      <c r="D52" s="34">
        <f>Prob!D4*'ER EL'!D45</f>
        <v>3.9081070971200136E-4</v>
      </c>
      <c r="E52" s="34">
        <f>Prob!E4*'ER EL'!E45</f>
        <v>4.0925561032910548E-4</v>
      </c>
      <c r="F52" s="34">
        <f>Prob!F4*'ER EL'!F45</f>
        <v>4.2701942470330605E-4</v>
      </c>
      <c r="G52" s="34">
        <f>Prob!G4*'ER EL'!G45</f>
        <v>4.3707213115170868E-4</v>
      </c>
      <c r="H52" s="34">
        <f>Prob!H4*'ER EL'!H45</f>
        <v>3.4792223609097112E-4</v>
      </c>
      <c r="I52" s="34">
        <f>Prob!I4*'ER EL'!I45</f>
        <v>3.1723875313980753E-4</v>
      </c>
      <c r="J52" s="34">
        <f>Prob!J4*'ER EL'!J45</f>
        <v>2.8215329026817169E-4</v>
      </c>
      <c r="K52" s="34">
        <f>Prob!K4*'ER EL'!K45</f>
        <v>8.9336762475485283E-4</v>
      </c>
      <c r="L52" s="46">
        <f t="shared" ref="L52:L65" si="2">SUM(B52:K52)</f>
        <v>4.0425861438192056E-3</v>
      </c>
    </row>
    <row r="53" spans="1:12" x14ac:dyDescent="0.3">
      <c r="A53" s="45">
        <v>7</v>
      </c>
      <c r="B53" s="34">
        <f>Prob!B5*'ER EL'!B46</f>
        <v>3.2063221426054198E-4</v>
      </c>
      <c r="C53" s="34">
        <f>Prob!C5*'ER EL'!C46</f>
        <v>7.417946792179841E-4</v>
      </c>
      <c r="D53" s="34">
        <f>Prob!D5*'ER EL'!D46</f>
        <v>7.7375540782699797E-4</v>
      </c>
      <c r="E53" s="34">
        <f>Prob!E5*'ER EL'!E46</f>
        <v>8.1058212223321564E-4</v>
      </c>
      <c r="F53" s="34">
        <f>Prob!F5*'ER EL'!F46</f>
        <v>8.4620561365687894E-4</v>
      </c>
      <c r="G53" s="34">
        <f>Prob!G5*'ER EL'!G46</f>
        <v>8.6903042772231624E-4</v>
      </c>
      <c r="H53" s="34">
        <f>Prob!H5*'ER EL'!H46</f>
        <v>6.9049826890954838E-4</v>
      </c>
      <c r="I53" s="34">
        <f>Prob!I5*'ER EL'!I46</f>
        <v>6.1155160261370481E-4</v>
      </c>
      <c r="J53" s="34">
        <f>Prob!J5*'ER EL'!J46</f>
        <v>5.5788914899845626E-4</v>
      </c>
      <c r="K53" s="34">
        <f>Prob!K5*'ER EL'!K46</f>
        <v>1.7963118792482229E-3</v>
      </c>
      <c r="L53" s="46">
        <f t="shared" si="2"/>
        <v>8.0182513646878673E-3</v>
      </c>
    </row>
    <row r="54" spans="1:12" x14ac:dyDescent="0.3">
      <c r="A54" s="45">
        <v>8</v>
      </c>
      <c r="B54" s="34">
        <f>Prob!B6*'ER EL'!B47</f>
        <v>3.6347048616460902E-4</v>
      </c>
      <c r="C54" s="34">
        <f>Prob!C6*'ER EL'!C47</f>
        <v>8.1893924337331214E-4</v>
      </c>
      <c r="D54" s="34">
        <f>Prob!D6*'ER EL'!D47</f>
        <v>8.4838675920015827E-4</v>
      </c>
      <c r="E54" s="34">
        <f>Prob!E6*'ER EL'!E47</f>
        <v>8.825223802836576E-4</v>
      </c>
      <c r="F54" s="34">
        <f>Prob!F6*'ER EL'!F47</f>
        <v>9.1387761018354779E-4</v>
      </c>
      <c r="G54" s="34">
        <f>Prob!G6*'ER EL'!G47</f>
        <v>9.5676410763634583E-4</v>
      </c>
      <c r="H54" s="34">
        <f>Prob!H6*'ER EL'!H47</f>
        <v>8.7810800506076209E-4</v>
      </c>
      <c r="I54" s="34">
        <f>Prob!I6*'ER EL'!I47</f>
        <v>6.9939872098237043E-4</v>
      </c>
      <c r="J54" s="34">
        <f>Prob!J6*'ER EL'!J47</f>
        <v>6.132208167821631E-4</v>
      </c>
      <c r="K54" s="34">
        <f>Prob!K6*'ER EL'!K47</f>
        <v>2.010195792701174E-3</v>
      </c>
      <c r="L54" s="46">
        <f t="shared" si="2"/>
        <v>8.9848839223681011E-3</v>
      </c>
    </row>
    <row r="55" spans="1:12" x14ac:dyDescent="0.3">
      <c r="A55" s="45">
        <v>9</v>
      </c>
      <c r="B55" s="34">
        <f>Prob!B7*'ER EL'!B48</f>
        <v>6.1903069932237617E-4</v>
      </c>
      <c r="C55" s="34">
        <f>Prob!C7*'ER EL'!C48</f>
        <v>1.3570884952323625E-3</v>
      </c>
      <c r="D55" s="34">
        <f>Prob!D7*'ER EL'!D48</f>
        <v>2.7093881613711565E-3</v>
      </c>
      <c r="E55" s="34">
        <f>Prob!E7*'ER EL'!E48</f>
        <v>2.7991057703442347E-3</v>
      </c>
      <c r="F55" s="34">
        <f>Prob!F7*'ER EL'!F48</f>
        <v>2.8888532473483261E-3</v>
      </c>
      <c r="G55" s="34">
        <f>Prob!G7*'ER EL'!G48</f>
        <v>2.9961912801427034E-3</v>
      </c>
      <c r="H55" s="34">
        <f>Prob!H7*'ER EL'!H48</f>
        <v>1.4605199672547775E-3</v>
      </c>
      <c r="I55" s="34">
        <f>Prob!I7*'ER EL'!I48</f>
        <v>1.3411728948595583E-3</v>
      </c>
      <c r="J55" s="34">
        <f>Prob!J7*'ER EL'!J48</f>
        <v>1.062207328159169E-3</v>
      </c>
      <c r="K55" s="34">
        <f>Prob!K7*'ER EL'!K48</f>
        <v>3.3926787096599793E-3</v>
      </c>
      <c r="L55" s="46">
        <f t="shared" si="2"/>
        <v>2.0626236553694645E-2</v>
      </c>
    </row>
    <row r="56" spans="1:12" x14ac:dyDescent="0.3">
      <c r="A56" s="45">
        <v>10</v>
      </c>
      <c r="B56" s="34">
        <f>Prob!B8*'ER EL'!B49</f>
        <v>7.0532128442470478E-4</v>
      </c>
      <c r="C56" s="34">
        <f>Prob!C8*'ER EL'!C49</f>
        <v>3.0071709568901487E-3</v>
      </c>
      <c r="D56" s="34">
        <f>Prob!D8*'ER EL'!D49</f>
        <v>3.0825545423065798E-3</v>
      </c>
      <c r="E56" s="34">
        <f>Prob!E8*'ER EL'!E49</f>
        <v>3.1597898165080809E-3</v>
      </c>
      <c r="F56" s="34">
        <f>Prob!F8*'ER EL'!F49</f>
        <v>3.2369288870341155E-3</v>
      </c>
      <c r="G56" s="34">
        <f>Prob!G8*'ER EL'!G49</f>
        <v>3.3316778478545686E-3</v>
      </c>
      <c r="H56" s="34">
        <f>Prob!H8*'ER EL'!H49</f>
        <v>3.0623123710349994E-3</v>
      </c>
      <c r="I56" s="34">
        <f>Prob!I8*'ER EL'!I49</f>
        <v>2.9200003980737249E-3</v>
      </c>
      <c r="J56" s="34">
        <f>Prob!J8*'ER EL'!J49</f>
        <v>2.6903623604464383E-3</v>
      </c>
      <c r="K56" s="34">
        <f>Prob!K8*'ER EL'!K49</f>
        <v>3.9742395075903388E-3</v>
      </c>
      <c r="L56" s="46">
        <f t="shared" si="2"/>
        <v>2.9170357972163701E-2</v>
      </c>
    </row>
    <row r="57" spans="1:12" x14ac:dyDescent="0.3">
      <c r="A57" s="45">
        <v>11</v>
      </c>
      <c r="B57" s="34">
        <f>Prob!B9*'ER EL'!B50</f>
        <v>1.0052495773726425E-3</v>
      </c>
      <c r="C57" s="34">
        <f>Prob!C9*'ER EL'!C50</f>
        <v>4.218001802341385E-3</v>
      </c>
      <c r="D57" s="34">
        <f>Prob!D9*'ER EL'!D50</f>
        <v>4.3122986177183738E-3</v>
      </c>
      <c r="E57" s="34">
        <f>Prob!E9*'ER EL'!E50</f>
        <v>4.4088187114224723E-3</v>
      </c>
      <c r="F57" s="34">
        <f>Prob!F9*'ER EL'!F50</f>
        <v>4.5060631674736298E-3</v>
      </c>
      <c r="G57" s="34">
        <f>Prob!G9*'ER EL'!G50</f>
        <v>4.6131805862573289E-3</v>
      </c>
      <c r="H57" s="34">
        <f>Prob!H9*'ER EL'!H50</f>
        <v>4.215222005916599E-3</v>
      </c>
      <c r="I57" s="34">
        <f>Prob!I9*'ER EL'!I50</f>
        <v>4.0099599432681342E-3</v>
      </c>
      <c r="J57" s="34">
        <f>Prob!J9*'ER EL'!J50</f>
        <v>3.7888157636965488E-3</v>
      </c>
      <c r="K57" s="34">
        <f>Prob!K9*'ER EL'!K50</f>
        <v>6.3607000521955928E-3</v>
      </c>
      <c r="L57" s="46">
        <f t="shared" si="2"/>
        <v>4.1438310227662707E-2</v>
      </c>
    </row>
    <row r="58" spans="1:12" x14ac:dyDescent="0.3">
      <c r="A58" s="45">
        <v>12</v>
      </c>
      <c r="B58" s="34">
        <f>Prob!B10*'ER EL'!B51</f>
        <v>1.0116765094817187E-3</v>
      </c>
      <c r="C58" s="34">
        <f>Prob!C10*'ER EL'!C51</f>
        <v>2.2203973331397183E-3</v>
      </c>
      <c r="D58" s="34">
        <f>Prob!D10*'ER EL'!D51</f>
        <v>2.2881289981460441E-3</v>
      </c>
      <c r="E58" s="34">
        <f>Prob!E10*'ER EL'!E51</f>
        <v>2.5136814915956312E-3</v>
      </c>
      <c r="F58" s="34">
        <f>Prob!F10*'ER EL'!F51</f>
        <v>2.6534598880981683E-3</v>
      </c>
      <c r="G58" s="34">
        <f>Prob!G10*'ER EL'!G51</f>
        <v>2.6964528398679887E-3</v>
      </c>
      <c r="H58" s="34">
        <f>Prob!H10*'ER EL'!H51</f>
        <v>2.2648109744212732E-3</v>
      </c>
      <c r="I58" s="34">
        <f>Prob!I10*'ER EL'!I51</f>
        <v>2.0719044224436871E-3</v>
      </c>
      <c r="J58" s="34">
        <f>Prob!J10*'ER EL'!J51</f>
        <v>1.8484695631487702E-3</v>
      </c>
      <c r="K58" s="34">
        <f>Prob!K10*'ER EL'!K51</f>
        <v>5.856081030329423E-3</v>
      </c>
      <c r="L58" s="46">
        <f t="shared" si="2"/>
        <v>2.5425063050672419E-2</v>
      </c>
    </row>
    <row r="59" spans="1:12" x14ac:dyDescent="0.3">
      <c r="A59" s="45">
        <v>13</v>
      </c>
      <c r="B59" s="34">
        <f>Prob!B11*'ER EL'!B52</f>
        <v>9.3941390166159592E-4</v>
      </c>
      <c r="C59" s="34">
        <f>Prob!C11*'ER EL'!C52</f>
        <v>2.2533062856327085E-3</v>
      </c>
      <c r="D59" s="34">
        <f>Prob!D11*'ER EL'!D52</f>
        <v>2.3824526150887609E-3</v>
      </c>
      <c r="E59" s="34">
        <f>Prob!E11*'ER EL'!E52</f>
        <v>2.5136814915956312E-3</v>
      </c>
      <c r="F59" s="34">
        <f>Prob!F11*'ER EL'!F52</f>
        <v>2.6534598880981683E-3</v>
      </c>
      <c r="G59" s="34">
        <f>Prob!G11*'ER EL'!G52</f>
        <v>2.6964528398679887E-3</v>
      </c>
      <c r="H59" s="34">
        <f>Prob!H11*'ER EL'!H52</f>
        <v>2.10303876196261E-3</v>
      </c>
      <c r="I59" s="34">
        <f>Prob!I11*'ER EL'!I52</f>
        <v>1.9239112494119951E-3</v>
      </c>
      <c r="J59" s="34">
        <f>Prob!J11*'ER EL'!J52</f>
        <v>1.7164360229238581E-3</v>
      </c>
      <c r="K59" s="34">
        <f>Prob!K11*'ER EL'!K52</f>
        <v>5.4377895281630352E-3</v>
      </c>
      <c r="L59" s="46">
        <f t="shared" si="2"/>
        <v>2.4619942584406352E-2</v>
      </c>
    </row>
    <row r="60" spans="1:12" x14ac:dyDescent="0.3">
      <c r="A60" s="45">
        <v>14</v>
      </c>
      <c r="B60" s="34">
        <f>Prob!B12*'ER EL'!B53</f>
        <v>7.4769677887351511E-4</v>
      </c>
      <c r="C60" s="34">
        <f>Prob!C12*'ER EL'!C53</f>
        <v>1.9314053876851789E-3</v>
      </c>
      <c r="D60" s="34">
        <f>Prob!D12*'ER EL'!D53</f>
        <v>2.0421022415046523E-3</v>
      </c>
      <c r="E60" s="34">
        <f>Prob!E12*'ER EL'!E53</f>
        <v>2.154584135653398E-3</v>
      </c>
      <c r="F60" s="34">
        <f>Prob!F12*'ER EL'!F53</f>
        <v>2.2743941897984299E-3</v>
      </c>
      <c r="G60" s="34">
        <f>Prob!G12*'ER EL'!G53</f>
        <v>2.3112452913154188E-3</v>
      </c>
      <c r="H60" s="34">
        <f>Prob!H12*'ER EL'!H53</f>
        <v>1.6738471778886081E-3</v>
      </c>
      <c r="I60" s="34">
        <f>Prob!I12*'ER EL'!I53</f>
        <v>1.5312763005524042E-3</v>
      </c>
      <c r="J60" s="34">
        <f>Prob!J12*'ER EL'!J53</f>
        <v>1.3661429570210302E-3</v>
      </c>
      <c r="K60" s="34">
        <f>Prob!K12*'ER EL'!K53</f>
        <v>4.3280365632318036E-3</v>
      </c>
      <c r="L60" s="46">
        <f t="shared" si="2"/>
        <v>2.0360731023524439E-2</v>
      </c>
    </row>
    <row r="61" spans="1:12" x14ac:dyDescent="0.3">
      <c r="A61" s="45">
        <v>15</v>
      </c>
      <c r="B61" s="34">
        <f>Prob!B13*'ER EL'!B54</f>
        <v>6.9428986609683548E-4</v>
      </c>
      <c r="C61" s="34">
        <f>Prob!C13*'ER EL'!C54</f>
        <v>1.9314053876851789E-3</v>
      </c>
      <c r="D61" s="34">
        <f>Prob!D13*'ER EL'!D54</f>
        <v>2.0421022415046523E-3</v>
      </c>
      <c r="E61" s="34">
        <f>Prob!E13*'ER EL'!E54</f>
        <v>2.154584135653398E-3</v>
      </c>
      <c r="F61" s="34">
        <f>Prob!F13*'ER EL'!F54</f>
        <v>2.2743941897984299E-3</v>
      </c>
      <c r="G61" s="34">
        <f>Prob!G13*'ER EL'!G54</f>
        <v>2.3112452913154188E-3</v>
      </c>
      <c r="H61" s="34">
        <f>Prob!H13*'ER EL'!H54</f>
        <v>1.5542866651822793E-3</v>
      </c>
      <c r="I61" s="34">
        <f>Prob!I13*'ER EL'!I54</f>
        <v>1.4218994219415183E-3</v>
      </c>
      <c r="J61" s="34">
        <f>Prob!J13*'ER EL'!J54</f>
        <v>1.2685613172338137E-3</v>
      </c>
      <c r="K61" s="34">
        <f>Prob!K13*'ER EL'!K54</f>
        <v>4.0188910944295312E-3</v>
      </c>
      <c r="L61" s="46">
        <f t="shared" si="2"/>
        <v>1.9671659610841056E-2</v>
      </c>
    </row>
    <row r="62" spans="1:12" x14ac:dyDescent="0.3">
      <c r="A62" s="45">
        <v>16</v>
      </c>
      <c r="B62" s="34">
        <f>Prob!B14*'ER EL'!B55</f>
        <v>6.6838755280252565E-4</v>
      </c>
      <c r="C62" s="34">
        <f>Prob!C14*'ER EL'!C55</f>
        <v>1.609504489737649E-3</v>
      </c>
      <c r="D62" s="34">
        <f>Prob!D14*'ER EL'!D55</f>
        <v>1.7017518679205436E-3</v>
      </c>
      <c r="E62" s="34">
        <f>Prob!E14*'ER EL'!E55</f>
        <v>1.795486779711165E-3</v>
      </c>
      <c r="F62" s="34">
        <f>Prob!F14*'ER EL'!F55</f>
        <v>1.8953284914986915E-3</v>
      </c>
      <c r="G62" s="34">
        <f>Prob!G14*'ER EL'!G55</f>
        <v>1.9260377427628489E-3</v>
      </c>
      <c r="H62" s="34">
        <f>Prob!H14*'ER EL'!H55</f>
        <v>1.2027218242481922E-3</v>
      </c>
      <c r="I62" s="34">
        <f>Prob!I14*'ER EL'!I55</f>
        <v>1.1002793145976034E-3</v>
      </c>
      <c r="J62" s="34">
        <f>Prob!J14*'ER EL'!J55</f>
        <v>9.8162482881187954E-4</v>
      </c>
      <c r="K62" s="34">
        <f>Prob!K14*'ER EL'!K55</f>
        <v>3.1098562040228518E-3</v>
      </c>
      <c r="L62" s="46">
        <f t="shared" si="2"/>
        <v>1.5990979096113953E-2</v>
      </c>
    </row>
    <row r="63" spans="1:12" x14ac:dyDescent="0.3">
      <c r="A63" s="45">
        <v>17</v>
      </c>
      <c r="B63" s="34">
        <f>Prob!B15*'ER EL'!B56</f>
        <v>6.6838755280252565E-4</v>
      </c>
      <c r="C63" s="34">
        <f>Prob!C15*'ER EL'!C56</f>
        <v>1.609504489737649E-3</v>
      </c>
      <c r="D63" s="34">
        <f>Prob!D15*'ER EL'!D56</f>
        <v>1.7017518679205436E-3</v>
      </c>
      <c r="E63" s="34">
        <f>Prob!E15*'ER EL'!E56</f>
        <v>1.795486779711165E-3</v>
      </c>
      <c r="F63" s="34">
        <f>Prob!F15*'ER EL'!F56</f>
        <v>1.8953284914986915E-3</v>
      </c>
      <c r="G63" s="34">
        <f>Prob!G15*'ER EL'!G56</f>
        <v>1.9260377427628489E-3</v>
      </c>
      <c r="H63" s="34">
        <f>Prob!H15*'ER EL'!H56</f>
        <v>1.1939572524421185E-3</v>
      </c>
      <c r="I63" s="34">
        <f>Prob!I15*'ER EL'!I56</f>
        <v>1.1139792546708762E-3</v>
      </c>
      <c r="J63" s="34">
        <f>Prob!J15*'ER EL'!J56</f>
        <v>1.039713971026151E-3</v>
      </c>
      <c r="K63" s="34">
        <f>Prob!K15*'ER EL'!K56</f>
        <v>3.5647336149468036E-3</v>
      </c>
      <c r="L63" s="46">
        <f t="shared" si="2"/>
        <v>1.6508881017519374E-2</v>
      </c>
    </row>
    <row r="64" spans="1:12" x14ac:dyDescent="0.3">
      <c r="A64" s="45">
        <v>18</v>
      </c>
      <c r="B64" s="34">
        <f>Prob!B16*'ER EL'!B57</f>
        <v>8.1560190084739863E-4</v>
      </c>
      <c r="C64" s="34">
        <f>Prob!C16*'ER EL'!C57</f>
        <v>1.7966946779175122E-3</v>
      </c>
      <c r="D64" s="34">
        <f>Prob!D16*'ER EL'!D57</f>
        <v>1.8531046816323471E-3</v>
      </c>
      <c r="E64" s="34">
        <f>Prob!E16*'ER EL'!E57</f>
        <v>1.9115454942271869E-3</v>
      </c>
      <c r="F64" s="34">
        <f>Prob!F16*'ER EL'!F57</f>
        <v>1.9614199539474313E-3</v>
      </c>
      <c r="G64" s="34">
        <f>Prob!G16*'ER EL'!G57</f>
        <v>2.1432450381004796E-3</v>
      </c>
      <c r="H64" s="34">
        <f>Prob!H16*'ER EL'!H57</f>
        <v>2.2972366032071811E-3</v>
      </c>
      <c r="I64" s="34">
        <f>Prob!I16*'ER EL'!I57</f>
        <v>1.3593365014123314E-3</v>
      </c>
      <c r="J64" s="34">
        <f>Prob!J16*'ER EL'!J57</f>
        <v>1.2687140679848426E-3</v>
      </c>
      <c r="K64" s="34">
        <f>Prob!K16*'ER EL'!K57</f>
        <v>4.3498768045194605E-3</v>
      </c>
      <c r="L64" s="46">
        <f t="shared" si="2"/>
        <v>1.9756775723796173E-2</v>
      </c>
    </row>
    <row r="65" spans="1:12" x14ac:dyDescent="0.3">
      <c r="A65" s="45">
        <v>19</v>
      </c>
      <c r="B65" s="34">
        <f>Prob!B17*'ER EL'!B58</f>
        <v>1.096493759452777E-3</v>
      </c>
      <c r="C65" s="34">
        <f>Prob!C17*'ER EL'!C58</f>
        <v>2.2879367366328311E-3</v>
      </c>
      <c r="D65" s="34">
        <f>Prob!D17*'ER EL'!D58</f>
        <v>2.3282337720456196E-3</v>
      </c>
      <c r="E65" s="34">
        <f>Prob!E17*'ER EL'!E58</f>
        <v>2.3701274678028014E-3</v>
      </c>
      <c r="F65" s="34">
        <f>Prob!F17*'ER EL'!F58</f>
        <v>2.4065771146959095E-3</v>
      </c>
      <c r="G65" s="34">
        <f>Prob!G17*'ER EL'!G58</f>
        <v>2.5301966225163568E-3</v>
      </c>
      <c r="H65" s="34">
        <f>Prob!H17*'ER EL'!H58</f>
        <v>2.7990006925108055E-3</v>
      </c>
      <c r="I65" s="34">
        <f>Prob!I17*'ER EL'!I58</f>
        <v>2.667796311037824E-3</v>
      </c>
      <c r="J65" s="34">
        <f>Prob!J17*'ER EL'!J58</f>
        <v>1.7056569591487644E-3</v>
      </c>
      <c r="K65" s="34">
        <f>Prob!K17*'ER EL'!K58</f>
        <v>5.8479667170814788E-3</v>
      </c>
      <c r="L65" s="46">
        <f t="shared" si="2"/>
        <v>2.6039986152925167E-2</v>
      </c>
    </row>
    <row r="66" spans="1:12" x14ac:dyDescent="0.3">
      <c r="A66" s="45" t="s">
        <v>4</v>
      </c>
      <c r="B66" s="32" t="s">
        <v>1</v>
      </c>
      <c r="C66" s="35">
        <v>2</v>
      </c>
      <c r="D66" s="35">
        <v>3</v>
      </c>
      <c r="E66" s="35">
        <v>4</v>
      </c>
      <c r="F66" s="35">
        <v>5</v>
      </c>
      <c r="G66" s="35">
        <v>6</v>
      </c>
      <c r="H66" s="35">
        <v>7</v>
      </c>
      <c r="I66" s="35">
        <v>8</v>
      </c>
      <c r="J66" s="35">
        <v>9</v>
      </c>
      <c r="K66" s="47">
        <v>10</v>
      </c>
      <c r="L66" s="47" t="s">
        <v>2</v>
      </c>
    </row>
    <row r="67" spans="1:12" x14ac:dyDescent="0.3">
      <c r="A67" s="45">
        <v>13</v>
      </c>
      <c r="B67" s="34">
        <f>Prob!B19*'ER EL'!B60</f>
        <v>2.0651644856214062E-4</v>
      </c>
      <c r="C67" s="34">
        <f>Prob!C19*'ER EL'!C60</f>
        <v>4.4831351263261077E-4</v>
      </c>
      <c r="D67" s="34">
        <f>Prob!D19*'ER EL'!D60</f>
        <v>4.6168992932441516E-4</v>
      </c>
      <c r="E67" s="34">
        <f>Prob!E19*'ER EL'!E60</f>
        <v>4.7768286202340703E-4</v>
      </c>
      <c r="F67" s="34">
        <f>Prob!F19*'ER EL'!F60</f>
        <v>4.9249682469436568E-4</v>
      </c>
      <c r="G67" s="34">
        <f>Prob!G19*'ER EL'!G60</f>
        <v>9.5175335807334805E-4</v>
      </c>
      <c r="H67" s="34">
        <f>Prob!H19*'ER EL'!H60</f>
        <v>4.7082062921998357E-4</v>
      </c>
      <c r="I67" s="34">
        <f>Prob!I19*'ER EL'!I60</f>
        <v>4.3039720786598951E-4</v>
      </c>
      <c r="J67" s="34">
        <f>Prob!J19*'ER EL'!J60</f>
        <v>3.8748472417587877E-4</v>
      </c>
      <c r="K67" s="34">
        <f>Prob!K19*'ER EL'!K60</f>
        <v>1.216999352853178E-3</v>
      </c>
      <c r="L67" s="46">
        <f t="shared" ref="L67:L75" si="3">SUM(B67:K67)</f>
        <v>5.5441548494253173E-3</v>
      </c>
    </row>
    <row r="68" spans="1:12" x14ac:dyDescent="0.3">
      <c r="A68" s="45">
        <v>14</v>
      </c>
      <c r="B68" s="34">
        <f>Prob!B20*'ER EL'!B61</f>
        <v>1.9861231376441918E-4</v>
      </c>
      <c r="C68" s="34">
        <f>Prob!C20*'ER EL'!C61</f>
        <v>4.3928404015510495E-4</v>
      </c>
      <c r="D68" s="34">
        <f>Prob!D20*'ER EL'!D61</f>
        <v>4.5302281820010763E-4</v>
      </c>
      <c r="E68" s="34">
        <f>Prob!E20*'ER EL'!E61</f>
        <v>4.692124687318946E-4</v>
      </c>
      <c r="F68" s="34">
        <f>Prob!F20*'ER EL'!F61</f>
        <v>9.2679582813617759E-4</v>
      </c>
      <c r="G68" s="34">
        <f>Prob!G20*'ER EL'!G61</f>
        <v>9.5175335807334827E-4</v>
      </c>
      <c r="H68" s="34">
        <f>Prob!H20*'ER EL'!H61</f>
        <v>4.5251885513548489E-4</v>
      </c>
      <c r="I68" s="34">
        <f>Prob!I20*'ER EL'!I61</f>
        <v>4.1367722690626129E-4</v>
      </c>
      <c r="J68" s="34">
        <f>Prob!J20*'ER EL'!J61</f>
        <v>3.723177105169885E-4</v>
      </c>
      <c r="K68" s="34">
        <f>Prob!K20*'ER EL'!K61</f>
        <v>1.1697048621112092E-3</v>
      </c>
      <c r="L68" s="46">
        <f t="shared" si="3"/>
        <v>5.8468994817309963E-3</v>
      </c>
    </row>
    <row r="69" spans="1:12" x14ac:dyDescent="0.3">
      <c r="A69" s="45">
        <v>15</v>
      </c>
      <c r="B69" s="34">
        <f>Prob!B21*'ER EL'!B62</f>
        <v>1.907836857308511E-4</v>
      </c>
      <c r="C69" s="34">
        <f>Prob!C21*'ER EL'!C62</f>
        <v>4.3089952999742095E-4</v>
      </c>
      <c r="D69" s="34">
        <f>Prob!D21*'ER EL'!D62</f>
        <v>4.4497478644182198E-4</v>
      </c>
      <c r="E69" s="34">
        <f>Prob!E21*'ER EL'!E62</f>
        <v>4.6134710353263307E-4</v>
      </c>
      <c r="F69" s="34">
        <f>Prob!F21*'ER EL'!F62</f>
        <v>9.2679582813617759E-4</v>
      </c>
      <c r="G69" s="34">
        <f>Prob!G21*'ER EL'!G62</f>
        <v>9.5175335807334805E-4</v>
      </c>
      <c r="H69" s="34">
        <f>Prob!H21*'ER EL'!H62</f>
        <v>4.3442947413846564E-4</v>
      </c>
      <c r="I69" s="34">
        <f>Prob!I21*'ER EL'!I62</f>
        <v>3.9714991053330052E-4</v>
      </c>
      <c r="J69" s="34">
        <f>Prob!J21*'ER EL'!J62</f>
        <v>3.5734045021663409E-4</v>
      </c>
      <c r="K69" s="34">
        <f>Prob!K21*'ER EL'!K62</f>
        <v>1.1229575468178219E-3</v>
      </c>
      <c r="L69" s="46">
        <f t="shared" si="3"/>
        <v>5.7184316736184748E-3</v>
      </c>
    </row>
    <row r="70" spans="1:12" x14ac:dyDescent="0.3">
      <c r="A70" s="45">
        <v>16</v>
      </c>
      <c r="B70" s="34">
        <f>Prob!B22*'ER EL'!B63</f>
        <v>1.9055378740676193E-4</v>
      </c>
      <c r="C70" s="34">
        <f>Prob!C22*'ER EL'!C63</f>
        <v>4.231139134224287E-4</v>
      </c>
      <c r="D70" s="34">
        <f>Prob!D22*'ER EL'!D63</f>
        <v>4.3750161409484249E-4</v>
      </c>
      <c r="E70" s="34">
        <f>Prob!E22*'ER EL'!E63</f>
        <v>8.945233582393396E-4</v>
      </c>
      <c r="F70" s="34">
        <f>Prob!F22*'ER EL'!F63</f>
        <v>9.2679582813617759E-4</v>
      </c>
      <c r="G70" s="34">
        <f>Prob!G22*'ER EL'!G63</f>
        <v>9.5175335807334805E-4</v>
      </c>
      <c r="H70" s="34">
        <f>Prob!H22*'ER EL'!H63</f>
        <v>4.1661552075767619E-4</v>
      </c>
      <c r="I70" s="34">
        <f>Prob!I22*'ER EL'!I63</f>
        <v>3.8087304126001645E-4</v>
      </c>
      <c r="J70" s="34">
        <f>Prob!J22*'ER EL'!J63</f>
        <v>3.4260321837491719E-4</v>
      </c>
      <c r="K70" s="34">
        <f>Prob!K22*'ER EL'!K63</f>
        <v>1.0769205374739428E-3</v>
      </c>
      <c r="L70" s="46">
        <f t="shared" si="3"/>
        <v>6.0412541772394517E-3</v>
      </c>
    </row>
    <row r="71" spans="1:12" x14ac:dyDescent="0.3">
      <c r="A71" s="45">
        <v>17</v>
      </c>
      <c r="B71" s="34">
        <f>Prob!B23*'ER EL'!B64</f>
        <v>1.8649119620345786E-4</v>
      </c>
      <c r="C71" s="34">
        <f>Prob!C23*'ER EL'!C64</f>
        <v>4.158844123170788E-4</v>
      </c>
      <c r="D71" s="34">
        <f>Prob!D23*'ER EL'!D64</f>
        <v>8.6319752607150787E-4</v>
      </c>
      <c r="E71" s="34">
        <f>Prob!E23*'ER EL'!E64</f>
        <v>8.945233582393396E-4</v>
      </c>
      <c r="F71" s="34">
        <f>Prob!F23*'ER EL'!F64</f>
        <v>9.2679582813617737E-4</v>
      </c>
      <c r="G71" s="34">
        <f>Prob!G23*'ER EL'!G64</f>
        <v>9.5175335807334827E-4</v>
      </c>
      <c r="H71" s="34">
        <f>Prob!H23*'ER EL'!H64</f>
        <v>4.035381769467551E-4</v>
      </c>
      <c r="I71" s="34">
        <f>Prob!I23*'ER EL'!I64</f>
        <v>3.7016895366845376E-4</v>
      </c>
      <c r="J71" s="34">
        <f>Prob!J23*'ER EL'!J64</f>
        <v>3.354741513148369E-4</v>
      </c>
      <c r="K71" s="34">
        <f>Prob!K23*'ER EL'!K64</f>
        <v>1.0704171540503564E-3</v>
      </c>
      <c r="L71" s="46">
        <f t="shared" si="3"/>
        <v>6.418244115021312E-3</v>
      </c>
    </row>
    <row r="72" spans="1:12" x14ac:dyDescent="0.3">
      <c r="A72" s="45">
        <v>18</v>
      </c>
      <c r="B72" s="34">
        <f>Prob!B24*'ER EL'!B65</f>
        <v>2.0390047521184966E-4</v>
      </c>
      <c r="C72" s="34">
        <f>Prob!C24*'ER EL'!C65</f>
        <v>4.4917366947937805E-4</v>
      </c>
      <c r="D72" s="34">
        <f>Prob!D24*'ER EL'!D65</f>
        <v>9.1993250922103615E-4</v>
      </c>
      <c r="E72" s="34">
        <f>Prob!E24*'ER EL'!E65</f>
        <v>9.4934905867683059E-4</v>
      </c>
      <c r="F72" s="34">
        <f>Prob!F24*'ER EL'!F65</f>
        <v>9.7816011591484809E-4</v>
      </c>
      <c r="G72" s="34">
        <f>Prob!G24*'ER EL'!G65</f>
        <v>1.0212627631376022E-3</v>
      </c>
      <c r="H72" s="34">
        <f>Prob!H24*'ER EL'!H65</f>
        <v>5.7430915080179527E-4</v>
      </c>
      <c r="I72" s="34">
        <f>Prob!I24*'ER EL'!I65</f>
        <v>3.3983412535308285E-4</v>
      </c>
      <c r="J72" s="34">
        <f>Prob!J24*'ER EL'!J65</f>
        <v>3.5757497517585943E-4</v>
      </c>
      <c r="K72" s="34">
        <f>Prob!K24*'ER EL'!K65</f>
        <v>1.1518899741575722E-3</v>
      </c>
      <c r="L72" s="46">
        <f t="shared" si="3"/>
        <v>6.9453868171298538E-3</v>
      </c>
    </row>
    <row r="73" spans="1:12" x14ac:dyDescent="0.3">
      <c r="A73" s="45">
        <v>19</v>
      </c>
      <c r="B73" s="34">
        <f>Prob!B25*'ER EL'!B66</f>
        <v>2.7412343986319424E-4</v>
      </c>
      <c r="C73" s="34">
        <f>Prob!C25*'ER EL'!C66</f>
        <v>5.7198418415820777E-4</v>
      </c>
      <c r="D73" s="34">
        <f>Prob!D25*'ER EL'!D66</f>
        <v>5.8205844301140489E-4</v>
      </c>
      <c r="E73" s="34">
        <f>Prob!E25*'ER EL'!E66</f>
        <v>5.9253186695070034E-4</v>
      </c>
      <c r="F73" s="34">
        <f>Prob!F25*'ER EL'!F66</f>
        <v>6.0164427867397737E-4</v>
      </c>
      <c r="G73" s="34">
        <f>Prob!G25*'ER EL'!G66</f>
        <v>6.325491556290892E-4</v>
      </c>
      <c r="H73" s="34">
        <f>Prob!H25*'ER EL'!H66</f>
        <v>6.9975017312770137E-4</v>
      </c>
      <c r="I73" s="34">
        <f>Prob!I25*'ER EL'!I66</f>
        <v>6.6694907775945601E-4</v>
      </c>
      <c r="J73" s="34">
        <f>Prob!J25*'ER EL'!J66</f>
        <v>4.2641423978719109E-4</v>
      </c>
      <c r="K73" s="34">
        <f>Prob!K25*'ER EL'!K66</f>
        <v>1.4619916792703697E-3</v>
      </c>
      <c r="L73" s="46">
        <f t="shared" si="3"/>
        <v>6.5099965382312917E-3</v>
      </c>
    </row>
    <row r="74" spans="1:12" x14ac:dyDescent="0.3">
      <c r="A74" s="45">
        <v>20</v>
      </c>
      <c r="B74" s="34">
        <f>Prob!B26*'ER EL'!B67</f>
        <v>3.4434640451453882E-4</v>
      </c>
      <c r="C74" s="34">
        <f>Prob!C26*'ER EL'!C67</f>
        <v>6.9001370935166059E-4</v>
      </c>
      <c r="D74" s="34">
        <f>Prob!D26*'ER EL'!D67</f>
        <v>6.963784587617044E-4</v>
      </c>
      <c r="E74" s="34">
        <f>Prob!E26*'ER EL'!E67</f>
        <v>7.03033836123944E-4</v>
      </c>
      <c r="F74" s="34">
        <f>Prob!F26*'ER EL'!F67</f>
        <v>7.087900446404368E-4</v>
      </c>
      <c r="G74" s="34">
        <f>Prob!G26*'ER EL'!G67</f>
        <v>7.292870517330586E-4</v>
      </c>
      <c r="H74" s="34">
        <f>Prob!H26*'ER EL'!H67</f>
        <v>7.7132538058502661E-4</v>
      </c>
      <c r="I74" s="34">
        <f>Prob!I26*'ER EL'!I67</f>
        <v>7.8398735217836372E-4</v>
      </c>
      <c r="J74" s="34">
        <f>Prob!J26*'ER EL'!J67</f>
        <v>7.4572664056563693E-4</v>
      </c>
      <c r="K74" s="34">
        <f>Prob!K26*'ER EL'!K67</f>
        <v>1.8365141574108743E-3</v>
      </c>
      <c r="L74" s="46">
        <f t="shared" si="3"/>
        <v>8.0094030358652431E-3</v>
      </c>
    </row>
    <row r="75" spans="1:12" x14ac:dyDescent="0.3">
      <c r="A75" s="45">
        <v>21</v>
      </c>
      <c r="B75" s="34">
        <f>Prob!B27*'ER EL'!B68</f>
        <v>3.781380203774378E-3</v>
      </c>
      <c r="C75" s="34">
        <f>Prob!C27*'ER EL'!C68</f>
        <v>5.461993627674102E-3</v>
      </c>
      <c r="D75" s="34">
        <f>Prob!D27*'ER EL'!D68</f>
        <v>5.461993627674102E-3</v>
      </c>
      <c r="E75" s="34">
        <f>Prob!E27*'ER EL'!E68</f>
        <v>5.461993627674102E-3</v>
      </c>
      <c r="F75" s="34">
        <f>Prob!F27*'ER EL'!F68</f>
        <v>5.461993627674102E-3</v>
      </c>
      <c r="G75" s="34">
        <f>Prob!G27*'ER EL'!G68</f>
        <v>5.461993627674102E-3</v>
      </c>
      <c r="H75" s="34">
        <f>Prob!H27*'ER EL'!H68</f>
        <v>5.461993627674102E-3</v>
      </c>
      <c r="I75" s="34">
        <f>Prob!I27*'ER EL'!I68</f>
        <v>5.461993627674102E-3</v>
      </c>
      <c r="J75" s="34">
        <f>Prob!J27*'ER EL'!J68</f>
        <v>5.461993627674102E-3</v>
      </c>
      <c r="K75" s="34">
        <f>Prob!K27*'ER EL'!K68</f>
        <v>2.0167361086796686E-2</v>
      </c>
      <c r="L75" s="46">
        <f t="shared" si="3"/>
        <v>6.7644690311963893E-2</v>
      </c>
    </row>
    <row r="76" spans="1:12" x14ac:dyDescent="0.3">
      <c r="A76" s="45" t="s">
        <v>10</v>
      </c>
      <c r="B76" s="32" t="s">
        <v>1</v>
      </c>
      <c r="C76" s="35">
        <v>2</v>
      </c>
      <c r="D76" s="35">
        <v>3</v>
      </c>
      <c r="E76" s="35">
        <v>4</v>
      </c>
      <c r="F76" s="35">
        <v>5</v>
      </c>
      <c r="G76" s="35">
        <v>6</v>
      </c>
      <c r="H76" s="35">
        <v>7</v>
      </c>
      <c r="I76" s="35">
        <v>8</v>
      </c>
      <c r="J76" s="35">
        <v>9</v>
      </c>
      <c r="K76" s="47">
        <v>10</v>
      </c>
      <c r="L76" s="47" t="s">
        <v>2</v>
      </c>
    </row>
    <row r="77" spans="1:12" x14ac:dyDescent="0.3">
      <c r="A77" s="45" t="s">
        <v>1</v>
      </c>
      <c r="B77" s="34">
        <f>Prob!B29*'ER EL'!B70</f>
        <v>2.5251637381662673E-4</v>
      </c>
      <c r="C77" s="34">
        <f>Prob!C29*'ER EL'!C70</f>
        <v>5.2725022529267302E-4</v>
      </c>
      <c r="D77" s="34">
        <f>Prob!D29*'ER EL'!D70</f>
        <v>5.3903732721479662E-4</v>
      </c>
      <c r="E77" s="34">
        <f>Prob!E29*'ER EL'!E70</f>
        <v>5.5110233892780892E-4</v>
      </c>
      <c r="F77" s="34">
        <f>Prob!F29*'ER EL'!F70</f>
        <v>5.6325789593420351E-4</v>
      </c>
      <c r="G77" s="34">
        <f>Prob!G29*'ER EL'!G70</f>
        <v>5.76647573282166E-4</v>
      </c>
      <c r="H77" s="34">
        <f>Prob!H29*'ER EL'!H70</f>
        <v>5.2690275073957477E-4</v>
      </c>
      <c r="I77" s="34">
        <f>Prob!I29*'ER EL'!I70</f>
        <v>5.0124499290851656E-4</v>
      </c>
      <c r="J77" s="34">
        <f>Prob!J29*'ER EL'!J70</f>
        <v>4.7360197046206849E-4</v>
      </c>
      <c r="K77" s="34">
        <f>Prob!K29*'ER EL'!K70</f>
        <v>1.5854209887986961E-3</v>
      </c>
      <c r="L77" s="46">
        <f t="shared" ref="L77:L86" si="4">SUM(B77:K77)</f>
        <v>6.0969824373771301E-3</v>
      </c>
    </row>
    <row r="78" spans="1:12" x14ac:dyDescent="0.3">
      <c r="A78" s="45">
        <v>2</v>
      </c>
      <c r="B78" s="34">
        <f>Prob!B30*'ER EL'!B71</f>
        <v>8.3287057417460859E-5</v>
      </c>
      <c r="C78" s="34">
        <f>Prob!C30*'ER EL'!C71</f>
        <v>1.9204339331076241E-4</v>
      </c>
      <c r="D78" s="34">
        <f>Prob!D30*'ER EL'!D71</f>
        <v>1.9968997843778757E-4</v>
      </c>
      <c r="E78" s="34">
        <f>Prob!E30*'ER EL'!E71</f>
        <v>4.2769098563245287E-4</v>
      </c>
      <c r="F78" s="34">
        <f>Prob!F30*'ER EL'!F71</f>
        <v>4.4463452417058813E-4</v>
      </c>
      <c r="G78" s="34">
        <f>Prob!G30*'ER EL'!G71</f>
        <v>4.5625774967354845E-4</v>
      </c>
      <c r="H78" s="34">
        <f>Prob!H30*'ER EL'!H71</f>
        <v>3.9913480057276882E-4</v>
      </c>
      <c r="I78" s="34">
        <f>Prob!I30*'ER EL'!I71</f>
        <v>1.7009733706680271E-4</v>
      </c>
      <c r="J78" s="34">
        <f>Prob!J30*'ER EL'!J71</f>
        <v>1.5143467947733867E-4</v>
      </c>
      <c r="K78" s="34">
        <f>Prob!K30*'ER EL'!K71</f>
        <v>4.7939081595970063E-4</v>
      </c>
      <c r="L78" s="46">
        <f t="shared" si="4"/>
        <v>3.0036613217192111E-3</v>
      </c>
    </row>
    <row r="79" spans="1:12" x14ac:dyDescent="0.3">
      <c r="A79" s="45">
        <v>3</v>
      </c>
      <c r="B79" s="34">
        <f>Prob!B31*'ER EL'!B72</f>
        <v>8.1336840238728118E-5</v>
      </c>
      <c r="C79" s="34">
        <f>Prob!C31*'ER EL'!C72</f>
        <v>1.8753634159591245E-4</v>
      </c>
      <c r="D79" s="34">
        <f>Prob!D31*'ER EL'!D72</f>
        <v>1.9540535485600068E-4</v>
      </c>
      <c r="E79" s="34">
        <f>Prob!E31*'ER EL'!E72</f>
        <v>4.2252761401237471E-4</v>
      </c>
      <c r="F79" s="34">
        <f>Prob!F31*'ER EL'!F72</f>
        <v>4.3969848052860847E-4</v>
      </c>
      <c r="G79" s="34">
        <f>Prob!G31*'ER EL'!G72</f>
        <v>4.509137202113297E-4</v>
      </c>
      <c r="H79" s="34">
        <f>Prob!H31*'ER EL'!H72</f>
        <v>3.8673046883598821E-4</v>
      </c>
      <c r="I79" s="34">
        <f>Prob!I31*'ER EL'!I72</f>
        <v>1.5861937656990377E-4</v>
      </c>
      <c r="J79" s="34">
        <f>Prob!J31*'ER EL'!J72</f>
        <v>1.4107664513408584E-4</v>
      </c>
      <c r="K79" s="34">
        <f>Prob!K31*'ER EL'!K72</f>
        <v>4.4668381237742642E-4</v>
      </c>
      <c r="L79" s="46">
        <f t="shared" si="4"/>
        <v>2.9105286543603583E-3</v>
      </c>
    </row>
    <row r="80" spans="1:12" x14ac:dyDescent="0.3">
      <c r="A80" s="45">
        <v>4</v>
      </c>
      <c r="B80" s="34">
        <f>Prob!B32*'ER EL'!B73</f>
        <v>9.0867621541152255E-5</v>
      </c>
      <c r="C80" s="34">
        <f>Prob!C32*'ER EL'!C73</f>
        <v>2.0473481084332804E-4</v>
      </c>
      <c r="D80" s="34">
        <f>Prob!D32*'ER EL'!D73</f>
        <v>2.1209668980003957E-4</v>
      </c>
      <c r="E80" s="34">
        <f>Prob!E32*'ER EL'!E73</f>
        <v>2.206305950709144E-4</v>
      </c>
      <c r="F80" s="34">
        <f>Prob!F32*'ER EL'!F73</f>
        <v>2.2846940254588695E-4</v>
      </c>
      <c r="G80" s="34">
        <f>Prob!G32*'ER EL'!G73</f>
        <v>2.3919102690908646E-4</v>
      </c>
      <c r="H80" s="34">
        <f>Prob!H32*'ER EL'!H73</f>
        <v>2.1952700126519052E-4</v>
      </c>
      <c r="I80" s="34">
        <f>Prob!I32*'ER EL'!I73</f>
        <v>1.7484968024559261E-4</v>
      </c>
      <c r="J80" s="34">
        <f>Prob!J32*'ER EL'!J73</f>
        <v>1.5330520419554078E-4</v>
      </c>
      <c r="K80" s="34">
        <f>Prob!K32*'ER EL'!K73</f>
        <v>5.025489481752935E-4</v>
      </c>
      <c r="L80" s="46">
        <f t="shared" si="4"/>
        <v>2.2462209805920253E-3</v>
      </c>
    </row>
    <row r="81" spans="1:12" x14ac:dyDescent="0.3">
      <c r="A81" s="45">
        <v>5</v>
      </c>
      <c r="B81" s="34">
        <f>Prob!B33*'ER EL'!B74</f>
        <v>1.1755354740411744E-4</v>
      </c>
      <c r="C81" s="34">
        <f>Prob!C33*'ER EL'!C74</f>
        <v>5.0119515948169138E-4</v>
      </c>
      <c r="D81" s="34">
        <f>Prob!D33*'ER EL'!D74</f>
        <v>5.1375909038442989E-4</v>
      </c>
      <c r="E81" s="34">
        <f>Prob!E33*'ER EL'!E74</f>
        <v>5.2663163608468E-4</v>
      </c>
      <c r="F81" s="34">
        <f>Prob!F33*'ER EL'!F74</f>
        <v>5.394881478390191E-4</v>
      </c>
      <c r="G81" s="34">
        <f>Prob!G33*'ER EL'!G74</f>
        <v>5.5527964130909469E-4</v>
      </c>
      <c r="H81" s="34">
        <f>Prob!H33*'ER EL'!H74</f>
        <v>5.1038539517249978E-4</v>
      </c>
      <c r="I81" s="34">
        <f>Prob!I33*'ER EL'!I74</f>
        <v>4.8666673301228739E-4</v>
      </c>
      <c r="J81" s="34">
        <f>Prob!J33*'ER EL'!J74</f>
        <v>4.4839372674107297E-4</v>
      </c>
      <c r="K81" s="34">
        <f>Prob!K33*'ER EL'!K74</f>
        <v>6.6237325126505635E-4</v>
      </c>
      <c r="L81" s="46">
        <f t="shared" si="4"/>
        <v>4.861726328693949E-3</v>
      </c>
    </row>
    <row r="82" spans="1:12" x14ac:dyDescent="0.3">
      <c r="A82" s="45">
        <v>6</v>
      </c>
      <c r="B82" s="34">
        <f>Prob!B34*'ER EL'!B75</f>
        <v>7.2262607820122745E-5</v>
      </c>
      <c r="C82" s="34">
        <f>Prob!C34*'ER EL'!C75</f>
        <v>1.5859980950997985E-4</v>
      </c>
      <c r="D82" s="34">
        <f>Prob!D34*'ER EL'!D75</f>
        <v>3.9081070971200147E-4</v>
      </c>
      <c r="E82" s="34">
        <f>Prob!E34*'ER EL'!E75</f>
        <v>4.0925561032910542E-4</v>
      </c>
      <c r="F82" s="34">
        <f>Prob!F34*'ER EL'!F75</f>
        <v>4.2701942470330616E-4</v>
      </c>
      <c r="G82" s="34">
        <f>Prob!G34*'ER EL'!G75</f>
        <v>4.3707213115170868E-4</v>
      </c>
      <c r="H82" s="34">
        <f>Prob!H34*'ER EL'!H75</f>
        <v>1.6177221245866231E-4</v>
      </c>
      <c r="I82" s="34">
        <f>Prob!I34*'ER EL'!I75</f>
        <v>1.4799317303169188E-4</v>
      </c>
      <c r="J82" s="34">
        <f>Prob!J34*'ER EL'!J75</f>
        <v>1.3203354022491213E-4</v>
      </c>
      <c r="K82" s="34">
        <f>Prob!K34*'ER EL'!K75</f>
        <v>4.1829150216638725E-4</v>
      </c>
      <c r="L82" s="46">
        <f t="shared" si="4"/>
        <v>2.7551107211078781E-3</v>
      </c>
    </row>
    <row r="83" spans="1:12" x14ac:dyDescent="0.3">
      <c r="A83" s="45">
        <v>7</v>
      </c>
      <c r="B83" s="34">
        <f>Prob!B35*'ER EL'!B76</f>
        <v>6.230806490612625E-5</v>
      </c>
      <c r="C83" s="34">
        <f>Prob!C35*'ER EL'!C76</f>
        <v>3.7089733960899205E-4</v>
      </c>
      <c r="D83" s="34">
        <f>Prob!D35*'ER EL'!D76</f>
        <v>3.8687770391349898E-4</v>
      </c>
      <c r="E83" s="34">
        <f>Prob!E35*'ER EL'!E76</f>
        <v>4.0529106111660782E-4</v>
      </c>
      <c r="F83" s="34">
        <f>Prob!F35*'ER EL'!F76</f>
        <v>4.2310280682843952E-4</v>
      </c>
      <c r="G83" s="34">
        <f>Prob!G35*'ER EL'!G76</f>
        <v>4.3451521386115807E-4</v>
      </c>
      <c r="H83" s="34">
        <f>Prob!H35*'ER EL'!H76</f>
        <v>3.4524913445477408E-4</v>
      </c>
      <c r="I83" s="34">
        <f>Prob!I35*'ER EL'!I76</f>
        <v>1.2760635837936698E-4</v>
      </c>
      <c r="J83" s="34">
        <f>Prob!J35*'ER EL'!J76</f>
        <v>1.1384524641841916E-4</v>
      </c>
      <c r="K83" s="34">
        <f>Prob!K35*'ER EL'!K76</f>
        <v>3.6066971360265021E-4</v>
      </c>
      <c r="L83" s="46">
        <f t="shared" si="4"/>
        <v>3.030362643090033E-3</v>
      </c>
    </row>
    <row r="84" spans="1:12" x14ac:dyDescent="0.3">
      <c r="A84" s="45">
        <v>8</v>
      </c>
      <c r="B84" s="34">
        <f>Prob!B36*'ER EL'!B77</f>
        <v>6.6838755280252551E-5</v>
      </c>
      <c r="C84" s="34">
        <f>Prob!C36*'ER EL'!C77</f>
        <v>4.0946962168665607E-4</v>
      </c>
      <c r="D84" s="34">
        <f>Prob!D36*'ER EL'!D77</f>
        <v>4.2419337960007919E-4</v>
      </c>
      <c r="E84" s="34">
        <f>Prob!E36*'ER EL'!E77</f>
        <v>4.412611901418288E-4</v>
      </c>
      <c r="F84" s="34">
        <f>Prob!F36*'ER EL'!F77</f>
        <v>4.56938805091774E-4</v>
      </c>
      <c r="G84" s="34">
        <f>Prob!G36*'ER EL'!G77</f>
        <v>4.7838205381817292E-4</v>
      </c>
      <c r="H84" s="34">
        <f>Prob!H36*'ER EL'!H77</f>
        <v>4.3905400253038104E-4</v>
      </c>
      <c r="I84" s="34">
        <f>Prob!I36*'ER EL'!I77</f>
        <v>3.4969936049118516E-4</v>
      </c>
      <c r="J84" s="34">
        <f>Prob!J36*'ER EL'!J77</f>
        <v>3.0661040839108155E-4</v>
      </c>
      <c r="K84" s="34">
        <f>Prob!K36*'ER EL'!K77</f>
        <v>3.1098562040228516E-4</v>
      </c>
      <c r="L84" s="46">
        <f t="shared" si="4"/>
        <v>3.6834331974336968E-3</v>
      </c>
    </row>
    <row r="85" spans="1:12" x14ac:dyDescent="0.3">
      <c r="A85" s="45">
        <v>9</v>
      </c>
      <c r="B85" s="34">
        <f>Prob!B37*'ER EL'!B78</f>
        <v>1.0195023760592483E-4</v>
      </c>
      <c r="C85" s="34">
        <f>Prob!C37*'ER EL'!C78</f>
        <v>4.5236283174412072E-4</v>
      </c>
      <c r="D85" s="34">
        <f>Prob!D37*'ER EL'!D78</f>
        <v>4.6573204955779722E-4</v>
      </c>
      <c r="E85" s="34">
        <f>Prob!E37*'ER EL'!E78</f>
        <v>4.8128724246651919E-4</v>
      </c>
      <c r="F85" s="34">
        <f>Prob!F37*'ER EL'!F78</f>
        <v>4.9564417181198754E-4</v>
      </c>
      <c r="G85" s="34">
        <f>Prob!G37*'ER EL'!G78</f>
        <v>5.1409136910554761E-4</v>
      </c>
      <c r="H85" s="34">
        <f>Prob!H37*'ER EL'!H78</f>
        <v>2.8715457540089763E-4</v>
      </c>
      <c r="I85" s="34">
        <f>Prob!I37*'ER EL'!I78</f>
        <v>4.4705763161985272E-4</v>
      </c>
      <c r="J85" s="34">
        <f>Prob!J37*'ER EL'!J78</f>
        <v>3.5406910938638964E-4</v>
      </c>
      <c r="K85" s="34">
        <f>Prob!K37*'ER EL'!K78</f>
        <v>5.4373460056493256E-4</v>
      </c>
      <c r="L85" s="46">
        <f t="shared" si="4"/>
        <v>4.1430838192639697E-3</v>
      </c>
    </row>
    <row r="86" spans="1:12" ht="15" thickBot="1" x14ac:dyDescent="0.35">
      <c r="A86" s="67">
        <v>10</v>
      </c>
      <c r="B86" s="34">
        <f>Prob!B38*'ER EL'!B79</f>
        <v>2.7547712361163106E-3</v>
      </c>
      <c r="C86" s="34">
        <f>Prob!C38*'ER EL'!C79</f>
        <v>5.5201096748132847E-3</v>
      </c>
      <c r="D86" s="34">
        <f>Prob!D38*'ER EL'!D79</f>
        <v>5.5710276700936352E-3</v>
      </c>
      <c r="E86" s="34">
        <f>Prob!E38*'ER EL'!E79</f>
        <v>5.624270688991552E-3</v>
      </c>
      <c r="F86" s="34">
        <f>Prob!F38*'ER EL'!F79</f>
        <v>5.6703203571234944E-3</v>
      </c>
      <c r="G86" s="34">
        <f>Prob!G38*'ER EL'!G79</f>
        <v>5.8342964138644688E-3</v>
      </c>
      <c r="H86" s="34">
        <f>Prob!H38*'ER EL'!H79</f>
        <v>6.1706030446802129E-3</v>
      </c>
      <c r="I86" s="34">
        <f>Prob!I38*'ER EL'!I79</f>
        <v>6.2718988174269097E-3</v>
      </c>
      <c r="J86" s="34">
        <f>Prob!J38*'ER EL'!J79</f>
        <v>5.9658131245250955E-3</v>
      </c>
      <c r="K86" s="34">
        <f>Prob!K38*'ER EL'!K79</f>
        <v>1.4692113259286994E-2</v>
      </c>
      <c r="L86" s="145">
        <f t="shared" si="4"/>
        <v>6.4075224286921945E-2</v>
      </c>
    </row>
    <row r="87" spans="1:12" ht="15" thickBot="1" x14ac:dyDescent="0.35">
      <c r="A87" s="146" t="s">
        <v>2</v>
      </c>
      <c r="B87" s="69">
        <f>SUM(B51:B65,B67:B75,B77:B86)</f>
        <v>1.923961617163094E-2</v>
      </c>
      <c r="C87" s="69">
        <f t="shared" ref="C87:K87" si="5">SUM(C51:C65,C67:C75,C77:C86)</f>
        <v>4.4392480211203185E-2</v>
      </c>
      <c r="D87" s="69">
        <f t="shared" si="5"/>
        <v>4.8071125683416177E-2</v>
      </c>
      <c r="E87" s="69">
        <f t="shared" si="5"/>
        <v>5.0506729344688445E-2</v>
      </c>
      <c r="F87" s="69">
        <f t="shared" si="5"/>
        <v>5.2903058280337499E-2</v>
      </c>
      <c r="G87" s="69">
        <f t="shared" si="5"/>
        <v>5.4766737603215015E-2</v>
      </c>
      <c r="H87" s="69">
        <f t="shared" si="5"/>
        <v>4.5236549597601039E-2</v>
      </c>
      <c r="I87" s="69">
        <f t="shared" si="5"/>
        <v>4.1499031375957347E-2</v>
      </c>
      <c r="J87" s="69">
        <f t="shared" si="5"/>
        <v>3.7509623881532173E-2</v>
      </c>
      <c r="K87" s="70">
        <f t="shared" si="5"/>
        <v>0.10614384775786659</v>
      </c>
      <c r="L87" s="70">
        <f>SUM(L51:L65,L67:L75,L77:L86)</f>
        <v>0.50026879990744844</v>
      </c>
    </row>
    <row r="88" spans="1:12" x14ac:dyDescent="0.3">
      <c r="B88" s="36"/>
      <c r="C88" s="36"/>
      <c r="D88" s="36"/>
      <c r="E88" s="36"/>
      <c r="F88" s="36"/>
      <c r="G88" s="36"/>
      <c r="H88" s="36"/>
      <c r="I88" s="36"/>
      <c r="J88" s="36"/>
      <c r="K88" s="36"/>
    </row>
    <row r="89" spans="1:12" x14ac:dyDescent="0.3">
      <c r="B89" s="348" t="s">
        <v>11</v>
      </c>
      <c r="C89" s="39">
        <v>0</v>
      </c>
      <c r="D89" s="349" t="s">
        <v>2</v>
      </c>
      <c r="E89" s="73">
        <f>SUM(B51:L65,B67:L75,B77:K86,C89)</f>
        <v>0.90373126542433635</v>
      </c>
      <c r="F89" s="349"/>
    </row>
    <row r="90" spans="1:12" ht="15" thickBot="1" x14ac:dyDescent="0.35"/>
    <row r="91" spans="1:12" ht="21.6" thickBot="1" x14ac:dyDescent="0.45">
      <c r="A91" s="539" t="s">
        <v>239</v>
      </c>
      <c r="B91" s="540"/>
      <c r="C91" s="540"/>
      <c r="D91" s="540"/>
      <c r="E91" s="540"/>
      <c r="F91" s="540"/>
      <c r="G91" s="540"/>
      <c r="H91" s="540"/>
      <c r="I91" s="540"/>
      <c r="J91" s="540"/>
      <c r="K91" s="540"/>
      <c r="L91" s="541"/>
    </row>
    <row r="92" spans="1:12" x14ac:dyDescent="0.3">
      <c r="A92" s="42" t="s">
        <v>9</v>
      </c>
      <c r="B92" s="43" t="s">
        <v>1</v>
      </c>
      <c r="C92" s="43">
        <v>2</v>
      </c>
      <c r="D92" s="43">
        <v>3</v>
      </c>
      <c r="E92" s="43">
        <v>4</v>
      </c>
      <c r="F92" s="43">
        <v>5</v>
      </c>
      <c r="G92" s="43">
        <v>6</v>
      </c>
      <c r="H92" s="43">
        <v>7</v>
      </c>
      <c r="I92" s="43">
        <v>8</v>
      </c>
      <c r="J92" s="43">
        <v>9</v>
      </c>
      <c r="K92" s="44">
        <v>10</v>
      </c>
      <c r="L92" s="44" t="s">
        <v>2</v>
      </c>
    </row>
    <row r="93" spans="1:12" x14ac:dyDescent="0.3">
      <c r="A93" s="45">
        <v>5</v>
      </c>
      <c r="B93" s="34">
        <f>Prob!B3*'ER EL'!B85</f>
        <v>-4.1696662867065905E-4</v>
      </c>
      <c r="C93" s="34">
        <f>Prob!C3*'ER EL'!C85</f>
        <v>-5.8239040535749769E-4</v>
      </c>
      <c r="D93" s="34">
        <f>Prob!D3*'ER EL'!D85</f>
        <v>-5.8031829971199374E-4</v>
      </c>
      <c r="E93" s="34">
        <f>Prob!E3*'ER EL'!E85</f>
        <v>-5.9377549993884873E-4</v>
      </c>
      <c r="F93" s="34">
        <f>Prob!F3*'ER EL'!F85</f>
        <v>-5.9218577318850721E-4</v>
      </c>
      <c r="G93" s="34">
        <f>Prob!G3*'ER EL'!G85</f>
        <v>-5.8653790089170156E-4</v>
      </c>
      <c r="H93" s="34">
        <f>Prob!H3*'ER EL'!H85</f>
        <v>-4.6998927804124278E-4</v>
      </c>
      <c r="I93" s="34">
        <f>Prob!I3*'ER EL'!I85</f>
        <v>-4.9978970755522171E-4</v>
      </c>
      <c r="J93" s="34">
        <f>Prob!J3*'ER EL'!J85</f>
        <v>-5.3525038020459982E-4</v>
      </c>
      <c r="K93" s="34">
        <f>Prob!K3*'ER EL'!K85</f>
        <v>-2.1286106688899421E-3</v>
      </c>
      <c r="L93" s="46">
        <f>SUM(B93:K93)</f>
        <v>-6.9858145424502149E-3</v>
      </c>
    </row>
    <row r="94" spans="1:12" x14ac:dyDescent="0.3">
      <c r="A94" s="45">
        <v>6</v>
      </c>
      <c r="B94" s="34">
        <f>Prob!B4*'ER EL'!B86</f>
        <v>-4.2717297190556435E-4</v>
      </c>
      <c r="C94" s="34">
        <f>Prob!C4*'ER EL'!C86</f>
        <v>-5.9279311085195054E-4</v>
      </c>
      <c r="D94" s="34">
        <f>Prob!D4*'ER EL'!D86</f>
        <v>-5.908949519735999E-4</v>
      </c>
      <c r="E94" s="34">
        <f>Prob!E4*'ER EL'!E86</f>
        <v>-6.0348372789722495E-4</v>
      </c>
      <c r="F94" s="34">
        <f>Prob!F4*'ER EL'!F86</f>
        <v>-6.0203229333029155E-4</v>
      </c>
      <c r="G94" s="34">
        <f>Prob!G4*'ER EL'!G86</f>
        <v>-5.9686958558995281E-4</v>
      </c>
      <c r="H94" s="34">
        <f>Prob!H4*'ER EL'!H86</f>
        <v>-4.8623148255132572E-4</v>
      </c>
      <c r="I94" s="34">
        <f>Prob!I4*'ER EL'!I86</f>
        <v>-5.1500104837948419E-4</v>
      </c>
      <c r="J94" s="34">
        <f>Prob!J4*'ER EL'!J86</f>
        <v>-5.4855356354784957E-4</v>
      </c>
      <c r="K94" s="34">
        <f>Prob!K4*'ER EL'!K86</f>
        <v>-2.1723401950471386E-3</v>
      </c>
      <c r="L94" s="46">
        <f t="shared" ref="L94:L107" si="6">SUM(B94:K94)</f>
        <v>-7.1353729310743817E-3</v>
      </c>
    </row>
    <row r="95" spans="1:12" x14ac:dyDescent="0.3">
      <c r="A95" s="45">
        <v>7</v>
      </c>
      <c r="B95" s="34">
        <f>Prob!B5*'ER EL'!B87</f>
        <v>-8.2445119168167154E-4</v>
      </c>
      <c r="C95" s="34">
        <f>Prob!C5*'ER EL'!C87</f>
        <v>-1.0461520159140013E-3</v>
      </c>
      <c r="D95" s="34">
        <f>Prob!D5*'ER EL'!D87</f>
        <v>-1.0338790739816857E-3</v>
      </c>
      <c r="E95" s="34">
        <f>Prob!E5*'ER EL'!E87</f>
        <v>-1.0468329636584314E-3</v>
      </c>
      <c r="F95" s="34">
        <f>Prob!F5*'ER EL'!F87</f>
        <v>-1.0363627377956049E-3</v>
      </c>
      <c r="G95" s="34">
        <f>Prob!G5*'ER EL'!G87</f>
        <v>-9.9865484999541202E-4</v>
      </c>
      <c r="H95" s="34">
        <f>Prob!H5*'ER EL'!H87</f>
        <v>-8.1577418985707268E-4</v>
      </c>
      <c r="I95" s="34">
        <f>Prob!I5*'ER EL'!I87</f>
        <v>-9.9499223752376313E-4</v>
      </c>
      <c r="J95" s="34">
        <f>Prob!J5*'ER EL'!J87</f>
        <v>-1.0774438881643673E-3</v>
      </c>
      <c r="K95" s="34">
        <f>Prob!K5*'ER EL'!K87</f>
        <v>-4.2505311520005008E-3</v>
      </c>
      <c r="L95" s="46">
        <f t="shared" si="6"/>
        <v>-1.3125074300572512E-2</v>
      </c>
    </row>
    <row r="96" spans="1:12" x14ac:dyDescent="0.3">
      <c r="A96" s="45">
        <v>8</v>
      </c>
      <c r="B96" s="34">
        <f>Prob!B6*'ER EL'!B88</f>
        <v>-7.7985128674110257E-4</v>
      </c>
      <c r="C96" s="34">
        <f>Prob!C6*'ER EL'!C88</f>
        <v>-9.5712563464637253E-4</v>
      </c>
      <c r="D96" s="34">
        <f>Prob!D6*'ER EL'!D88</f>
        <v>-9.4641899340067019E-4</v>
      </c>
      <c r="E96" s="34">
        <f>Prob!E6*'ER EL'!E88</f>
        <v>-9.5925290504458762E-4</v>
      </c>
      <c r="F96" s="34">
        <f>Prob!F6*'ER EL'!F88</f>
        <v>-9.5003354084972826E-4</v>
      </c>
      <c r="G96" s="34">
        <f>Prob!G6*'ER EL'!G88</f>
        <v>-9.1797900577647432E-4</v>
      </c>
      <c r="H96" s="34">
        <f>Prob!H6*'ER EL'!H88</f>
        <v>-7.2843583507670618E-4</v>
      </c>
      <c r="I96" s="34">
        <f>Prob!I6*'ER EL'!I88</f>
        <v>-8.0845338763445274E-4</v>
      </c>
      <c r="J96" s="34">
        <f>Prob!J6*'ER EL'!J88</f>
        <v>-9.9589961878164893E-4</v>
      </c>
      <c r="K96" s="34">
        <f>Prob!K6*'ER EL'!K88</f>
        <v>-4.038880297408301E-3</v>
      </c>
      <c r="L96" s="46">
        <f t="shared" si="6"/>
        <v>-1.2082330505360044E-2</v>
      </c>
    </row>
    <row r="97" spans="1:12" x14ac:dyDescent="0.3">
      <c r="A97" s="45">
        <v>9</v>
      </c>
      <c r="B97" s="34">
        <f>Prob!B7*'ER EL'!B89</f>
        <v>-1.0953423528225665E-3</v>
      </c>
      <c r="C97" s="34">
        <f>Prob!C7*'ER EL'!C89</f>
        <v>-1.2916754883913627E-3</v>
      </c>
      <c r="D97" s="34">
        <f>Prob!D7*'ER EL'!D89</f>
        <v>-2.7872377699738049E-3</v>
      </c>
      <c r="E97" s="34">
        <f>Prob!E7*'ER EL'!E89</f>
        <v>-2.7619172161486485E-3</v>
      </c>
      <c r="F97" s="34">
        <f>Prob!F7*'ER EL'!F89</f>
        <v>-2.7400750936895516E-3</v>
      </c>
      <c r="G97" s="34">
        <f>Prob!G7*'ER EL'!G89</f>
        <v>-2.662334333569247E-3</v>
      </c>
      <c r="H97" s="34">
        <f>Prob!H7*'ER EL'!H89</f>
        <v>-9.9114938936596762E-4</v>
      </c>
      <c r="I97" s="34">
        <f>Prob!I7*'ER EL'!I89</f>
        <v>-1.0725077584861605E-3</v>
      </c>
      <c r="J97" s="34">
        <f>Prob!J7*'ER EL'!J89</f>
        <v>-1.2047054259178903E-3</v>
      </c>
      <c r="K97" s="34">
        <f>Prob!K7*'ER EL'!K89</f>
        <v>-5.5448556930581426E-3</v>
      </c>
      <c r="L97" s="46">
        <f t="shared" si="6"/>
        <v>-2.2151800521423341E-2</v>
      </c>
    </row>
    <row r="98" spans="1:12" x14ac:dyDescent="0.3">
      <c r="A98" s="45">
        <v>10</v>
      </c>
      <c r="B98" s="34">
        <f>Prob!B8*'ER EL'!B90</f>
        <v>-9.8262481728557697E-4</v>
      </c>
      <c r="C98" s="34">
        <f>Prob!C8*'ER EL'!C90</f>
        <v>-2.3241650893140965E-3</v>
      </c>
      <c r="D98" s="34">
        <f>Prob!D8*'ER EL'!D90</f>
        <v>-2.3045333333903432E-3</v>
      </c>
      <c r="E98" s="34">
        <f>Prob!E8*'ER EL'!E90</f>
        <v>-2.2840579834886138E-3</v>
      </c>
      <c r="F98" s="34">
        <f>Prob!F8*'ER EL'!F90</f>
        <v>-2.2664215895171836E-3</v>
      </c>
      <c r="G98" s="34">
        <f>Prob!G8*'ER EL'!G90</f>
        <v>-2.2030917261295574E-3</v>
      </c>
      <c r="H98" s="34">
        <f>Prob!H8*'ER EL'!H90</f>
        <v>-2.0961006975151616E-3</v>
      </c>
      <c r="I98" s="34">
        <f>Prob!I8*'ER EL'!I90</f>
        <v>-2.2057517380435921E-3</v>
      </c>
      <c r="J98" s="34">
        <f>Prob!J8*'ER EL'!J90</f>
        <v>-2.3304783310113563E-3</v>
      </c>
      <c r="K98" s="34">
        <f>Prob!K8*'ER EL'!K90</f>
        <v>-4.4279069208630027E-3</v>
      </c>
      <c r="L98" s="46">
        <f t="shared" si="6"/>
        <v>-2.3425132226558485E-2</v>
      </c>
    </row>
    <row r="99" spans="1:12" x14ac:dyDescent="0.3">
      <c r="A99" s="45">
        <v>11</v>
      </c>
      <c r="B99" s="34">
        <f>Prob!B9*'ER EL'!B91</f>
        <v>-1.111095040158347E-3</v>
      </c>
      <c r="C99" s="34">
        <f>Prob!C9*'ER EL'!C91</f>
        <v>-2.9005853517587088E-3</v>
      </c>
      <c r="D99" s="34">
        <f>Prob!D9*'ER EL'!D91</f>
        <v>-2.8799453519519425E-3</v>
      </c>
      <c r="E99" s="34">
        <f>Prob!E9*'ER EL'!E91</f>
        <v>-2.858471464033304E-3</v>
      </c>
      <c r="F99" s="34">
        <f>Prob!F9*'ER EL'!F91</f>
        <v>-2.8399754805798283E-3</v>
      </c>
      <c r="G99" s="34">
        <f>Prob!G9*'ER EL'!G91</f>
        <v>-2.7741617622314423E-3</v>
      </c>
      <c r="H99" s="34">
        <f>Prob!H9*'ER EL'!H91</f>
        <v>-2.6703116686602178E-3</v>
      </c>
      <c r="I99" s="34">
        <f>Prob!I9*'ER EL'!I91</f>
        <v>-2.8243762382216225E-3</v>
      </c>
      <c r="J99" s="34">
        <f>Prob!J9*'ER EL'!J91</f>
        <v>-3.0050830728763529E-3</v>
      </c>
      <c r="K99" s="34">
        <f>Prob!K9*'ER EL'!K91</f>
        <v>-5.5581628377389218E-3</v>
      </c>
      <c r="L99" s="46">
        <f t="shared" si="6"/>
        <v>-2.9422168268210688E-2</v>
      </c>
    </row>
    <row r="100" spans="1:12" x14ac:dyDescent="0.3">
      <c r="A100" s="45">
        <v>12</v>
      </c>
      <c r="B100" s="34">
        <f>Prob!B10*'ER EL'!B92</f>
        <v>-3.0659895081821069E-3</v>
      </c>
      <c r="C100" s="34">
        <f>Prob!C10*'ER EL'!C92</f>
        <v>-4.1125203258037431E-3</v>
      </c>
      <c r="D100" s="34">
        <f>Prob!D10*'ER EL'!D92</f>
        <v>-4.0944603259728228E-3</v>
      </c>
      <c r="E100" s="34">
        <f>Prob!E10*'ER EL'!E92</f>
        <v>-5.0206977366191244E-3</v>
      </c>
      <c r="F100" s="34">
        <f>Prob!F10*'ER EL'!F92</f>
        <v>-5.0206977366191244E-3</v>
      </c>
      <c r="G100" s="34">
        <f>Prob!G10*'ER EL'!G92</f>
        <v>-5.0206977366191244E-3</v>
      </c>
      <c r="H100" s="34">
        <f>Prob!H10*'ER EL'!H92</f>
        <v>-3.6211459781729347E-3</v>
      </c>
      <c r="I100" s="34">
        <f>Prob!I10*'ER EL'!I92</f>
        <v>-3.8024675860030901E-3</v>
      </c>
      <c r="J100" s="34">
        <f>Prob!J10*'ER EL'!J92</f>
        <v>-4.0151449971611054E-3</v>
      </c>
      <c r="K100" s="34">
        <f>Prob!K10*'ER EL'!K92</f>
        <v>-1.5754468306924646E-2</v>
      </c>
      <c r="L100" s="46">
        <f t="shared" si="6"/>
        <v>-5.3528290238077814E-2</v>
      </c>
    </row>
    <row r="101" spans="1:12" x14ac:dyDescent="0.3">
      <c r="A101" s="45">
        <v>13</v>
      </c>
      <c r="B101" s="34">
        <f>Prob!B11*'ER EL'!B93</f>
        <v>-3.1621052745788689E-3</v>
      </c>
      <c r="C101" s="34">
        <f>Prob!C11*'ER EL'!C93</f>
        <v>-5.0206977366191244E-3</v>
      </c>
      <c r="D101" s="34">
        <f>Prob!D11*'ER EL'!D93</f>
        <v>-5.0206977366191244E-3</v>
      </c>
      <c r="E101" s="34">
        <f>Prob!E11*'ER EL'!E93</f>
        <v>-5.0206977366191244E-3</v>
      </c>
      <c r="F101" s="34">
        <f>Prob!F11*'ER EL'!F93</f>
        <v>-5.0206977366191244E-3</v>
      </c>
      <c r="G101" s="34">
        <f>Prob!G11*'ER EL'!G93</f>
        <v>-5.0206977366191244E-3</v>
      </c>
      <c r="H101" s="34">
        <f>Prob!H11*'ER EL'!H93</f>
        <v>-3.8176588296572334E-3</v>
      </c>
      <c r="I101" s="34">
        <f>Prob!I11*'ER EL'!I93</f>
        <v>-3.9860288940709492E-3</v>
      </c>
      <c r="J101" s="34">
        <f>Prob!J11*'ER EL'!J93</f>
        <v>-4.1835150615748213E-3</v>
      </c>
      <c r="K101" s="34">
        <f>Prob!K11*'ER EL'!K93</f>
        <v>-1.6309762566044037E-2</v>
      </c>
      <c r="L101" s="46">
        <f t="shared" si="6"/>
        <v>-5.6562559309021529E-2</v>
      </c>
    </row>
    <row r="102" spans="1:12" x14ac:dyDescent="0.3">
      <c r="A102" s="45">
        <v>14</v>
      </c>
      <c r="B102" s="34">
        <f>Prob!B12*'ER EL'!B94</f>
        <v>-2.7868762535058411E-3</v>
      </c>
      <c r="C102" s="34">
        <f>Prob!C12*'ER EL'!C94</f>
        <v>-4.3034552028163916E-3</v>
      </c>
      <c r="D102" s="34">
        <f>Prob!D12*'ER EL'!D94</f>
        <v>-4.3034552028163916E-3</v>
      </c>
      <c r="E102" s="34">
        <f>Prob!E12*'ER EL'!E94</f>
        <v>-4.3034552028163916E-3</v>
      </c>
      <c r="F102" s="34">
        <f>Prob!F12*'ER EL'!F94</f>
        <v>-4.3034552028163916E-3</v>
      </c>
      <c r="G102" s="34">
        <f>Prob!G12*'ER EL'!G94</f>
        <v>-4.3034552028163916E-3</v>
      </c>
      <c r="H102" s="34">
        <f>Prob!H12*'ER EL'!H94</f>
        <v>-3.4286871847651322E-3</v>
      </c>
      <c r="I102" s="34">
        <f>Prob!I12*'ER EL'!I94</f>
        <v>-3.5626960115433953E-3</v>
      </c>
      <c r="J102" s="34">
        <f>Prob!J12*'ER EL'!J94</f>
        <v>-3.7198788795566812E-3</v>
      </c>
      <c r="K102" s="34">
        <f>Prob!K12*'ER EL'!K94</f>
        <v>-1.4421765385296038E-2</v>
      </c>
      <c r="L102" s="46">
        <f t="shared" si="6"/>
        <v>-4.9437179728749045E-2</v>
      </c>
    </row>
    <row r="103" spans="1:12" x14ac:dyDescent="0.3">
      <c r="A103" s="45">
        <v>15</v>
      </c>
      <c r="B103" s="34">
        <f>Prob!B13*'ER EL'!B95</f>
        <v>-2.8579122499535941E-3</v>
      </c>
      <c r="C103" s="34">
        <f>Prob!C13*'ER EL'!C95</f>
        <v>-4.3034552028163916E-3</v>
      </c>
      <c r="D103" s="34">
        <f>Prob!D13*'ER EL'!D95</f>
        <v>-4.3034552028163916E-3</v>
      </c>
      <c r="E103" s="34">
        <f>Prob!E13*'ER EL'!E95</f>
        <v>-4.3034552028163916E-3</v>
      </c>
      <c r="F103" s="34">
        <f>Prob!F13*'ER EL'!F95</f>
        <v>-4.3034552028163916E-3</v>
      </c>
      <c r="G103" s="34">
        <f>Prob!G13*'ER EL'!G95</f>
        <v>-4.3034552028163916E-3</v>
      </c>
      <c r="H103" s="34">
        <f>Prob!H13*'ER EL'!H95</f>
        <v>-3.5739233592586299E-3</v>
      </c>
      <c r="I103" s="34">
        <f>Prob!I13*'ER EL'!I95</f>
        <v>-3.6983601269813026E-3</v>
      </c>
      <c r="J103" s="34">
        <f>Prob!J13*'ER EL'!J95</f>
        <v>-3.8443156472793543E-3</v>
      </c>
      <c r="K103" s="34">
        <f>Prob!K13*'ER EL'!K95</f>
        <v>-1.483216507826037E-2</v>
      </c>
      <c r="L103" s="46">
        <f t="shared" si="6"/>
        <v>-5.0323952475815219E-2</v>
      </c>
    </row>
    <row r="104" spans="1:12" x14ac:dyDescent="0.3">
      <c r="A104" s="45">
        <v>16</v>
      </c>
      <c r="B104" s="34">
        <f>Prob!B14*'ER EL'!B96</f>
        <v>-2.4827626170094569E-3</v>
      </c>
      <c r="C104" s="34">
        <f>Prob!C14*'ER EL'!C96</f>
        <v>-3.5862126690136597E-3</v>
      </c>
      <c r="D104" s="34">
        <f>Prob!D14*'ER EL'!D96</f>
        <v>-3.5862126690136597E-3</v>
      </c>
      <c r="E104" s="34">
        <f>Prob!E14*'ER EL'!E96</f>
        <v>-3.5862126690136597E-3</v>
      </c>
      <c r="F104" s="34">
        <f>Prob!F14*'ER EL'!F96</f>
        <v>-3.5862126690136597E-3</v>
      </c>
      <c r="G104" s="34">
        <f>Prob!G14*'ER EL'!G96</f>
        <v>-3.5862126690136597E-3</v>
      </c>
      <c r="H104" s="34">
        <f>Prob!H14*'ER EL'!H96</f>
        <v>-3.0906546010735889E-3</v>
      </c>
      <c r="I104" s="34">
        <f>Prob!I14*'ER EL'!I96</f>
        <v>-3.1869449570494672E-3</v>
      </c>
      <c r="J104" s="34">
        <f>Prob!J14*'ER EL'!J96</f>
        <v>-3.2998867287086725E-3</v>
      </c>
      <c r="K104" s="34">
        <f>Prob!K14*'ER EL'!K96</f>
        <v>-1.2677708756201278E-2</v>
      </c>
      <c r="L104" s="46">
        <f t="shared" si="6"/>
        <v>-4.266902100511076E-2</v>
      </c>
    </row>
    <row r="105" spans="1:12" x14ac:dyDescent="0.3">
      <c r="A105" s="45">
        <v>17</v>
      </c>
      <c r="B105" s="34">
        <f>Prob!B15*'ER EL'!B97</f>
        <v>-2.1316477937527341E-3</v>
      </c>
      <c r="C105" s="34">
        <f>Prob!C15*'ER EL'!C97</f>
        <v>-2.3057930089981954E-3</v>
      </c>
      <c r="D105" s="34">
        <f>Prob!D15*'ER EL'!D97</f>
        <v>-2.2352805043546519E-3</v>
      </c>
      <c r="E105" s="34">
        <f>Prob!E15*'ER EL'!E97</f>
        <v>-2.162229488611102E-3</v>
      </c>
      <c r="F105" s="34">
        <f>Prob!F15*'ER EL'!F97</f>
        <v>-2.0998864139607971E-3</v>
      </c>
      <c r="G105" s="34">
        <f>Prob!G15*'ER EL'!G97</f>
        <v>-1.8726050587694861E-3</v>
      </c>
      <c r="H105" s="34">
        <f>Prob!H15*'ER EL'!H97</f>
        <v>-1.6801156023861093E-3</v>
      </c>
      <c r="I105" s="34">
        <f>Prob!I15*'ER EL'!I97</f>
        <v>-2.8524907296296714E-3</v>
      </c>
      <c r="J105" s="34">
        <f>Prob!J15*'ER EL'!J97</f>
        <v>-2.9657687714140326E-3</v>
      </c>
      <c r="K105" s="34">
        <f>Prob!K15*'ER EL'!K97</f>
        <v>-1.1368788233347913E-2</v>
      </c>
      <c r="L105" s="46">
        <f t="shared" si="6"/>
        <v>-3.1674605605224691E-2</v>
      </c>
    </row>
    <row r="106" spans="1:12" x14ac:dyDescent="0.3">
      <c r="A106" s="45">
        <v>18</v>
      </c>
      <c r="B106" s="34">
        <f>Prob!B16*'ER EL'!B98</f>
        <v>-1.4244263763968084E-3</v>
      </c>
      <c r="C106" s="34">
        <f>Prob!C16*'ER EL'!C98</f>
        <v>-1.353392348483237E-3</v>
      </c>
      <c r="D106" s="34">
        <f>Prob!D16*'ER EL'!D98</f>
        <v>-1.3130953130704489E-3</v>
      </c>
      <c r="E106" s="34">
        <f>Prob!E16*'ER EL'!E98</f>
        <v>-1.2712016173132667E-3</v>
      </c>
      <c r="F106" s="34">
        <f>Prob!F16*'ER EL'!F98</f>
        <v>-1.234751970420159E-3</v>
      </c>
      <c r="G106" s="34">
        <f>Prob!G16*'ER EL'!G98</f>
        <v>-1.1111324625997113E-3</v>
      </c>
      <c r="H106" s="34">
        <f>Prob!H16*'ER EL'!H98</f>
        <v>-8.4232839260526258E-4</v>
      </c>
      <c r="I106" s="34">
        <f>Prob!I16*'ER EL'!I98</f>
        <v>-9.7353277407824458E-4</v>
      </c>
      <c r="J106" s="34">
        <f>Prob!J16*'ER EL'!J98</f>
        <v>-1.9356721259673039E-3</v>
      </c>
      <c r="K106" s="34">
        <f>Prob!K16*'ER EL'!K98</f>
        <v>-7.5969406741163122E-3</v>
      </c>
      <c r="L106" s="46">
        <f t="shared" si="6"/>
        <v>-1.9056474055050756E-2</v>
      </c>
    </row>
    <row r="107" spans="1:12" x14ac:dyDescent="0.3">
      <c r="A107" s="45">
        <v>19</v>
      </c>
      <c r="B107" s="34">
        <f>Prob!B17*'ER EL'!B99</f>
        <v>-1.1435345177914303E-3</v>
      </c>
      <c r="C107" s="34">
        <f>Prob!C17*'ER EL'!C99</f>
        <v>-8.8127424770942635E-4</v>
      </c>
      <c r="D107" s="34">
        <f>Prob!D17*'ER EL'!D99</f>
        <v>-8.5581525006925101E-4</v>
      </c>
      <c r="E107" s="34">
        <f>Prob!E17*'ER EL'!E99</f>
        <v>-8.291937406202924E-4</v>
      </c>
      <c r="F107" s="34">
        <f>Prob!F17*'ER EL'!F99</f>
        <v>-8.0616890655432121E-4</v>
      </c>
      <c r="G107" s="34">
        <f>Prob!G17*'ER EL'!G99</f>
        <v>-7.2418087818383397E-4</v>
      </c>
      <c r="H107" s="34">
        <f>Prob!H17*'ER EL'!H99</f>
        <v>-5.5602756277596164E-4</v>
      </c>
      <c r="I107" s="34">
        <f>Prob!I17*'ER EL'!I99</f>
        <v>-5.0537967640261396E-4</v>
      </c>
      <c r="J107" s="34">
        <f>Prob!J17*'ER EL'!J99</f>
        <v>-6.5842252285352012E-4</v>
      </c>
      <c r="K107" s="34">
        <f>Prob!K17*'ER EL'!K99</f>
        <v>-6.0988507615542956E-3</v>
      </c>
      <c r="L107" s="46">
        <f t="shared" si="6"/>
        <v>-1.3058848064514947E-2</v>
      </c>
    </row>
    <row r="108" spans="1:12" x14ac:dyDescent="0.3">
      <c r="A108" s="45" t="s">
        <v>4</v>
      </c>
      <c r="B108" s="32" t="s">
        <v>1</v>
      </c>
      <c r="C108" s="35">
        <v>2</v>
      </c>
      <c r="D108" s="35">
        <v>3</v>
      </c>
      <c r="E108" s="35">
        <v>4</v>
      </c>
      <c r="F108" s="35">
        <v>5</v>
      </c>
      <c r="G108" s="35">
        <v>6</v>
      </c>
      <c r="H108" s="35">
        <v>7</v>
      </c>
      <c r="I108" s="35">
        <v>8</v>
      </c>
      <c r="J108" s="35">
        <v>9</v>
      </c>
      <c r="K108" s="47">
        <v>10</v>
      </c>
      <c r="L108" s="47" t="s">
        <v>2</v>
      </c>
    </row>
    <row r="109" spans="1:12" x14ac:dyDescent="0.3">
      <c r="A109" s="45">
        <v>13</v>
      </c>
      <c r="B109" s="34">
        <f>Prob!B19*'ER EL'!B101</f>
        <v>-3.5444516269820332E-4</v>
      </c>
      <c r="C109" s="34">
        <f>Prob!C19*'ER EL'!C101</f>
        <v>-4.6832568066206318E-4</v>
      </c>
      <c r="D109" s="34">
        <f>Prob!D19*'ER EL'!D101</f>
        <v>-4.6563073817317832E-4</v>
      </c>
      <c r="E109" s="34">
        <f>Prob!E19*'ER EL'!E101</f>
        <v>-4.7679056600946558E-4</v>
      </c>
      <c r="F109" s="34">
        <f>Prob!F19*'ER EL'!F101</f>
        <v>-4.7460229025585372E-4</v>
      </c>
      <c r="G109" s="34">
        <f>Prob!G19*'ER EL'!G101</f>
        <v>-1.0245754561591211E-3</v>
      </c>
      <c r="H109" s="34">
        <f>Prob!H19*'ER EL'!H101</f>
        <v>-3.5940898135563046E-4</v>
      </c>
      <c r="I109" s="34">
        <f>Prob!I19*'ER EL'!I101</f>
        <v>-3.8118731237549207E-4</v>
      </c>
      <c r="J109" s="34">
        <f>Prob!J19*'ER EL'!J101</f>
        <v>-4.2179941523412187E-4</v>
      </c>
      <c r="K109" s="34">
        <f>Prob!K19*'ER EL'!K101</f>
        <v>-1.7575057538031544E-3</v>
      </c>
      <c r="L109" s="46">
        <f t="shared" ref="L109:L117" si="7">SUM(B109:K109)</f>
        <v>-6.1842713567262838E-3</v>
      </c>
    </row>
    <row r="110" spans="1:12" x14ac:dyDescent="0.3">
      <c r="A110" s="45">
        <v>14</v>
      </c>
      <c r="B110" s="34">
        <f>Prob!B20*'ER EL'!B102</f>
        <v>-3.6503690304245392E-4</v>
      </c>
      <c r="C110" s="34">
        <f>Prob!C20*'ER EL'!C102</f>
        <v>-4.8610545588639664E-4</v>
      </c>
      <c r="D110" s="34">
        <f>Prob!D20*'ER EL'!D102</f>
        <v>-4.8360300928957501E-4</v>
      </c>
      <c r="E110" s="34">
        <f>Prob!E20*'ER EL'!E102</f>
        <v>-4.939657065661274E-4</v>
      </c>
      <c r="F110" s="34">
        <f>Prob!F20*'ER EL'!F102</f>
        <v>-1.0410288857462177E-3</v>
      </c>
      <c r="G110" s="34">
        <f>Prob!G20*'ER EL'!G102</f>
        <v>-1.0245754561591211E-3</v>
      </c>
      <c r="H110" s="34">
        <f>Prob!H20*'ER EL'!H102</f>
        <v>-3.8014062255062547E-4</v>
      </c>
      <c r="I110" s="34">
        <f>Prob!I20*'ER EL'!I102</f>
        <v>-4.0159054555604875E-4</v>
      </c>
      <c r="J110" s="34">
        <f>Prob!J20*'ER EL'!J102</f>
        <v>-4.4074118747801166E-4</v>
      </c>
      <c r="K110" s="34">
        <f>Prob!K20*'ER EL'!K102</f>
        <v>-1.8194419152653377E-3</v>
      </c>
      <c r="L110" s="46">
        <f t="shared" si="7"/>
        <v>-6.936229687539916E-3</v>
      </c>
    </row>
    <row r="111" spans="1:12" x14ac:dyDescent="0.3">
      <c r="A111" s="45">
        <v>15</v>
      </c>
      <c r="B111" s="34">
        <f>Prob!B21*'ER EL'!B103</f>
        <v>-3.755226032929554E-4</v>
      </c>
      <c r="C111" s="34">
        <f>Prob!C21*'ER EL'!C103</f>
        <v>-5.0261524716613498E-4</v>
      </c>
      <c r="D111" s="34">
        <f>Prob!D21*'ER EL'!D103</f>
        <v>-5.0029154675480054E-4</v>
      </c>
      <c r="E111" s="34">
        <f>Prob!E21*'ER EL'!E103</f>
        <v>-5.0991405136874203E-4</v>
      </c>
      <c r="F111" s="34">
        <f>Prob!F21*'ER EL'!F103</f>
        <v>-1.0410288857462177E-3</v>
      </c>
      <c r="G111" s="34">
        <f>Prob!G21*'ER EL'!G103</f>
        <v>-1.0245754561591211E-3</v>
      </c>
      <c r="H111" s="34">
        <f>Prob!H21*'ER EL'!H103</f>
        <v>-4.0072143382961789E-4</v>
      </c>
      <c r="I111" s="34">
        <f>Prob!I21*'ER EL'!I103</f>
        <v>-4.2177875031746217E-4</v>
      </c>
      <c r="J111" s="34">
        <f>Prob!J21*'ER EL'!J103</f>
        <v>-4.5946950683014621E-4</v>
      </c>
      <c r="K111" s="34">
        <f>Prob!K21*'ER EL'!K103</f>
        <v>-1.8807123041410683E-3</v>
      </c>
      <c r="L111" s="46">
        <f t="shared" si="7"/>
        <v>-7.1166297856062651E-3</v>
      </c>
    </row>
    <row r="112" spans="1:12" x14ac:dyDescent="0.3">
      <c r="A112" s="45">
        <v>16</v>
      </c>
      <c r="B112" s="34">
        <f>Prob!B22*'ER EL'!B104</f>
        <v>-3.8850341510279925E-4</v>
      </c>
      <c r="C112" s="34">
        <f>Prob!C22*'ER EL'!C104</f>
        <v>-5.1794576764017757E-4</v>
      </c>
      <c r="D112" s="34">
        <f>Prob!D22*'ER EL'!D104</f>
        <v>-5.1578804582965278E-4</v>
      </c>
      <c r="E112" s="34">
        <f>Prob!E22*'ER EL'!E104</f>
        <v>-1.0456528816095868E-3</v>
      </c>
      <c r="F112" s="34">
        <f>Prob!F22*'ER EL'!F104</f>
        <v>-1.0410288857462177E-3</v>
      </c>
      <c r="G112" s="34">
        <f>Prob!G22*'ER EL'!G104</f>
        <v>-1.0245754561591211E-3</v>
      </c>
      <c r="H112" s="34">
        <f>Prob!H22*'ER EL'!H104</f>
        <v>-4.2106718864389923E-4</v>
      </c>
      <c r="I112" s="34">
        <f>Prob!I22*'ER EL'!I104</f>
        <v>-4.4167854687685222E-4</v>
      </c>
      <c r="J112" s="34">
        <f>Prob!J22*'ER EL'!J104</f>
        <v>-4.7791822486565439E-4</v>
      </c>
      <c r="K112" s="34">
        <f>Prob!K22*'ER EL'!K104</f>
        <v>-1.9410960299760516E-3</v>
      </c>
      <c r="L112" s="46">
        <f t="shared" si="7"/>
        <v>-7.815254442450013E-3</v>
      </c>
    </row>
    <row r="113" spans="1:12" x14ac:dyDescent="0.3">
      <c r="A113" s="45">
        <v>17</v>
      </c>
      <c r="B113" s="34">
        <f>Prob!B23*'ER EL'!B105</f>
        <v>-3.7615750436663598E-4</v>
      </c>
      <c r="C113" s="34">
        <f>Prob!C23*'ER EL'!C105</f>
        <v>-4.5901441322233341E-4</v>
      </c>
      <c r="D113" s="34">
        <f>Prob!D23*'ER EL'!D105</f>
        <v>-9.2631992300533784E-4</v>
      </c>
      <c r="E113" s="34">
        <f>Prob!E23*'ER EL'!E105</f>
        <v>-9.1420828034165843E-4</v>
      </c>
      <c r="F113" s="34">
        <f>Prob!F23*'ER EL'!F105</f>
        <v>-9.0382953912595361E-4</v>
      </c>
      <c r="G113" s="34">
        <f>Prob!G23*'ER EL'!G105</f>
        <v>-8.6639629213658214E-4</v>
      </c>
      <c r="H113" s="34">
        <f>Prob!H23*'ER EL'!H105</f>
        <v>-3.5454094097395888E-4</v>
      </c>
      <c r="I113" s="34">
        <f>Prob!I23*'ER EL'!I105</f>
        <v>-4.3654619420522401E-4</v>
      </c>
      <c r="J113" s="34">
        <f>Prob!J23*'ER EL'!J105</f>
        <v>-4.7182999308282349E-4</v>
      </c>
      <c r="K113" s="34">
        <f>Prob!K23*'ER EL'!K105</f>
        <v>-1.908760980189017E-3</v>
      </c>
      <c r="L113" s="46">
        <f t="shared" si="7"/>
        <v>-7.6176040606495254E-3</v>
      </c>
    </row>
    <row r="114" spans="1:12" x14ac:dyDescent="0.3">
      <c r="A114" s="45">
        <v>18</v>
      </c>
      <c r="B114" s="34">
        <f>Prob!B24*'ER EL'!B106</f>
        <v>-3.5610659409920209E-4</v>
      </c>
      <c r="C114" s="34">
        <f>Prob!C24*'ER EL'!C106</f>
        <v>-3.3834808712080924E-4</v>
      </c>
      <c r="D114" s="34">
        <f>Prob!D24*'ER EL'!D106</f>
        <v>-8.7149733564996035E-4</v>
      </c>
      <c r="E114" s="34">
        <f>Prob!E24*'ER EL'!E106</f>
        <v>-8.6129497569831812E-4</v>
      </c>
      <c r="F114" s="34">
        <f>Prob!F24*'ER EL'!F106</f>
        <v>-8.52465251347283E-4</v>
      </c>
      <c r="G114" s="34">
        <f>Prob!G24*'ER EL'!G106</f>
        <v>-8.2174803239628853E-4</v>
      </c>
      <c r="H114" s="34">
        <f>Prob!H24*'ER EL'!H106</f>
        <v>-2.1058209815131565E-4</v>
      </c>
      <c r="I114" s="34">
        <f>Prob!I24*'ER EL'!I106</f>
        <v>-2.4338319351956115E-4</v>
      </c>
      <c r="J114" s="34">
        <f>Prob!J24*'ER EL'!J106</f>
        <v>-4.4928576951397078E-4</v>
      </c>
      <c r="K114" s="34">
        <f>Prob!K24*'ER EL'!K106</f>
        <v>-1.827825748326056E-3</v>
      </c>
      <c r="L114" s="46">
        <f t="shared" si="7"/>
        <v>-6.8325370858227652E-3</v>
      </c>
    </row>
    <row r="115" spans="1:12" x14ac:dyDescent="0.3">
      <c r="A115" s="45">
        <v>19</v>
      </c>
      <c r="B115" s="34">
        <f>Prob!B25*'ER EL'!B107</f>
        <v>-2.8588362944785757E-4</v>
      </c>
      <c r="C115" s="34">
        <f>Prob!C25*'ER EL'!C107</f>
        <v>-2.2031856192735659E-4</v>
      </c>
      <c r="D115" s="34">
        <f>Prob!D25*'ER EL'!D107</f>
        <v>-2.1395381251731275E-4</v>
      </c>
      <c r="E115" s="34">
        <f>Prob!E25*'ER EL'!E107</f>
        <v>-2.072984351550731E-4</v>
      </c>
      <c r="F115" s="34">
        <f>Prob!F25*'ER EL'!F107</f>
        <v>-2.015422266385803E-4</v>
      </c>
      <c r="G115" s="34">
        <f>Prob!G25*'ER EL'!G107</f>
        <v>-1.8104521954595849E-4</v>
      </c>
      <c r="H115" s="34">
        <f>Prob!H25*'ER EL'!H107</f>
        <v>-1.3900689069399041E-4</v>
      </c>
      <c r="I115" s="34">
        <f>Prob!I25*'ER EL'!I107</f>
        <v>-1.2634491910065349E-4</v>
      </c>
      <c r="J115" s="34">
        <f>Prob!J25*'ER EL'!J107</f>
        <v>-1.6460563071338003E-4</v>
      </c>
      <c r="K115" s="34">
        <f>Prob!K25*'ER EL'!K107</f>
        <v>-1.5247126903885739E-3</v>
      </c>
      <c r="L115" s="46">
        <f t="shared" si="7"/>
        <v>-3.2647120161287367E-3</v>
      </c>
    </row>
    <row r="116" spans="1:12" x14ac:dyDescent="0.3">
      <c r="A116" s="45">
        <v>20</v>
      </c>
      <c r="B116" s="34">
        <f>Prob!B26*'ER EL'!B108</f>
        <v>-2.1566066479651298E-4</v>
      </c>
      <c r="C116" s="34">
        <f>Prob!C26*'ER EL'!C108</f>
        <v>-1.0741327674643611E-4</v>
      </c>
      <c r="D116" s="34">
        <f>Prob!D26*'ER EL'!D108</f>
        <v>-1.0441478625239024E-4</v>
      </c>
      <c r="E116" s="34">
        <f>Prob!E26*'ER EL'!E108</f>
        <v>-1.0125872283484806E-4</v>
      </c>
      <c r="F116" s="34">
        <f>Prob!F26*'ER EL'!F108</f>
        <v>-9.8539984892780883E-5</v>
      </c>
      <c r="G116" s="34">
        <f>Prob!G26*'ER EL'!G108</f>
        <v>-8.8450847662649201E-5</v>
      </c>
      <c r="H116" s="34">
        <f>Prob!H26*'ER EL'!H108</f>
        <v>-6.7431683236665173E-5</v>
      </c>
      <c r="I116" s="34">
        <f>Prob!I26*'ER EL'!I108</f>
        <v>-6.3172459550326745E-5</v>
      </c>
      <c r="J116" s="34">
        <f>Prob!J26*'ER EL'!J108</f>
        <v>-5.5369907922399573E-5</v>
      </c>
      <c r="K116" s="34">
        <f>Prob!K26*'ER EL'!K108</f>
        <v>-3.7452247814050447E-4</v>
      </c>
      <c r="L116" s="46">
        <f t="shared" si="7"/>
        <v>-1.2762348120355133E-3</v>
      </c>
    </row>
    <row r="117" spans="1:12" x14ac:dyDescent="0.3">
      <c r="A117" s="45">
        <v>21</v>
      </c>
      <c r="B117" s="34">
        <f>Prob!B27*'ER EL'!B109</f>
        <v>0</v>
      </c>
      <c r="C117" s="34">
        <f>Prob!C27*'ER EL'!C109</f>
        <v>0</v>
      </c>
      <c r="D117" s="34">
        <f>Prob!D27*'ER EL'!D109</f>
        <v>0</v>
      </c>
      <c r="E117" s="34">
        <f>Prob!E27*'ER EL'!E109</f>
        <v>0</v>
      </c>
      <c r="F117" s="34">
        <f>Prob!F27*'ER EL'!F109</f>
        <v>0</v>
      </c>
      <c r="G117" s="34">
        <f>Prob!G27*'ER EL'!G109</f>
        <v>0</v>
      </c>
      <c r="H117" s="34">
        <f>Prob!H27*'ER EL'!H109</f>
        <v>0</v>
      </c>
      <c r="I117" s="34">
        <f>Prob!I27*'ER EL'!I109</f>
        <v>0</v>
      </c>
      <c r="J117" s="34">
        <f>Prob!J27*'ER EL'!J109</f>
        <v>0</v>
      </c>
      <c r="K117" s="34">
        <f>Prob!K27*'ER EL'!K109</f>
        <v>0</v>
      </c>
      <c r="L117" s="46">
        <f t="shared" si="7"/>
        <v>0</v>
      </c>
    </row>
    <row r="118" spans="1:12" x14ac:dyDescent="0.3">
      <c r="A118" s="45" t="s">
        <v>10</v>
      </c>
      <c r="B118" s="32" t="s">
        <v>1</v>
      </c>
      <c r="C118" s="35">
        <v>2</v>
      </c>
      <c r="D118" s="35">
        <v>3</v>
      </c>
      <c r="E118" s="35">
        <v>4</v>
      </c>
      <c r="F118" s="35">
        <v>5</v>
      </c>
      <c r="G118" s="35">
        <v>6</v>
      </c>
      <c r="H118" s="35">
        <v>7</v>
      </c>
      <c r="I118" s="35">
        <v>8</v>
      </c>
      <c r="J118" s="35">
        <v>9</v>
      </c>
      <c r="K118" s="47">
        <v>10</v>
      </c>
      <c r="L118" s="47" t="s">
        <v>2</v>
      </c>
    </row>
    <row r="119" spans="1:12" x14ac:dyDescent="0.3">
      <c r="A119" s="45" t="s">
        <v>1</v>
      </c>
      <c r="B119" s="34">
        <f>Prob!B29*'ER EL'!B111</f>
        <v>-2.8974946646950582E-4</v>
      </c>
      <c r="C119" s="34">
        <f>Prob!C29*'ER EL'!C111</f>
        <v>-3.6257316896983849E-4</v>
      </c>
      <c r="D119" s="34">
        <f>Prob!D29*'ER EL'!D111</f>
        <v>-3.5999316899399276E-4</v>
      </c>
      <c r="E119" s="34">
        <f>Prob!E29*'ER EL'!E111</f>
        <v>-3.5730893300416289E-4</v>
      </c>
      <c r="F119" s="34">
        <f>Prob!F29*'ER EL'!F111</f>
        <v>-3.5499693507247843E-4</v>
      </c>
      <c r="G119" s="34">
        <f>Prob!G29*'ER EL'!G111</f>
        <v>-3.4677022027893018E-4</v>
      </c>
      <c r="H119" s="34">
        <f>Prob!H29*'ER EL'!H111</f>
        <v>-3.3378895858252717E-4</v>
      </c>
      <c r="I119" s="34">
        <f>Prob!I29*'ER EL'!I111</f>
        <v>-3.5304702977770271E-4</v>
      </c>
      <c r="J119" s="34">
        <f>Prob!J29*'ER EL'!J111</f>
        <v>-3.7563538410954401E-4</v>
      </c>
      <c r="K119" s="34">
        <f>Prob!K29*'ER EL'!K111</f>
        <v>-1.4856637390598597E-3</v>
      </c>
      <c r="L119" s="46">
        <f t="shared" ref="L119:L128" si="8">SUM(B119:K119)</f>
        <v>-4.6195270043185421E-3</v>
      </c>
    </row>
    <row r="120" spans="1:12" x14ac:dyDescent="0.3">
      <c r="A120" s="45">
        <v>2</v>
      </c>
      <c r="B120" s="34">
        <f>Prob!B30*'ER EL'!B112</f>
        <v>-2.0472775485633896E-4</v>
      </c>
      <c r="C120" s="34">
        <f>Prob!C30*'ER EL'!C112</f>
        <v>-2.8581905100856329E-4</v>
      </c>
      <c r="D120" s="34">
        <f>Prob!D30*'ER EL'!D112</f>
        <v>-2.8470360828276669E-4</v>
      </c>
      <c r="E120" s="34">
        <f>Prob!E30*'ER EL'!E112</f>
        <v>-5.6158200907942474E-4</v>
      </c>
      <c r="F120" s="34">
        <f>Prob!F30*'ER EL'!F112</f>
        <v>-5.5959311896224104E-4</v>
      </c>
      <c r="G120" s="34">
        <f>Prob!G30*'ER EL'!G112</f>
        <v>-5.5252769069996318E-4</v>
      </c>
      <c r="H120" s="34">
        <f>Prob!H30*'ER EL'!H112</f>
        <v>-4.2394774675015828E-4</v>
      </c>
      <c r="I120" s="34">
        <f>Prob!I30*'ER EL'!I112</f>
        <v>-2.426208476085438E-4</v>
      </c>
      <c r="J120" s="34">
        <f>Prob!J30*'ER EL'!J112</f>
        <v>-2.6097777422170169E-4</v>
      </c>
      <c r="K120" s="34">
        <f>Prob!K30*'ER EL'!K112</f>
        <v>-1.0425641463559937E-3</v>
      </c>
      <c r="L120" s="46">
        <f t="shared" si="8"/>
        <v>-4.4190637478256954E-3</v>
      </c>
    </row>
    <row r="121" spans="1:12" x14ac:dyDescent="0.3">
      <c r="A121" s="45">
        <v>3</v>
      </c>
      <c r="B121" s="34">
        <f>Prob!B31*'ER EL'!B113</f>
        <v>-2.1358648595278218E-4</v>
      </c>
      <c r="C121" s="34">
        <f>Prob!C31*'ER EL'!C113</f>
        <v>-2.9639655542597527E-4</v>
      </c>
      <c r="D121" s="34">
        <f>Prob!D31*'ER EL'!D113</f>
        <v>-2.9544747598679995E-4</v>
      </c>
      <c r="E121" s="34">
        <f>Prob!E31*'ER EL'!E113</f>
        <v>-5.7316139517817814E-4</v>
      </c>
      <c r="F121" s="34">
        <f>Prob!F31*'ER EL'!F113</f>
        <v>-5.7131620107405442E-4</v>
      </c>
      <c r="G121" s="34">
        <f>Prob!G31*'ER EL'!G113</f>
        <v>-5.647609217974348E-4</v>
      </c>
      <c r="H121" s="34">
        <f>Prob!H31*'ER EL'!H113</f>
        <v>-4.390177592687208E-4</v>
      </c>
      <c r="I121" s="34">
        <f>Prob!I31*'ER EL'!I113</f>
        <v>-2.5750052418974209E-4</v>
      </c>
      <c r="J121" s="34">
        <f>Prob!J31*'ER EL'!J113</f>
        <v>-2.7427678177392479E-4</v>
      </c>
      <c r="K121" s="34">
        <f>Prob!K31*'ER EL'!K113</f>
        <v>-1.0861700975235693E-3</v>
      </c>
      <c r="L121" s="46">
        <f t="shared" si="8"/>
        <v>-4.5716341981711815E-3</v>
      </c>
    </row>
    <row r="122" spans="1:12" x14ac:dyDescent="0.3">
      <c r="A122" s="45">
        <v>4</v>
      </c>
      <c r="B122" s="34">
        <f>Prob!B32*'ER EL'!B114</f>
        <v>-1.9496282168527564E-4</v>
      </c>
      <c r="C122" s="34">
        <f>Prob!C32*'ER EL'!C114</f>
        <v>-2.3928140866159313E-4</v>
      </c>
      <c r="D122" s="34">
        <f>Prob!D32*'ER EL'!D114</f>
        <v>-2.3660474835016755E-4</v>
      </c>
      <c r="E122" s="34">
        <f>Prob!E32*'ER EL'!E114</f>
        <v>-2.3981322626114691E-4</v>
      </c>
      <c r="F122" s="34">
        <f>Prob!F32*'ER EL'!F114</f>
        <v>-2.3750838521243207E-4</v>
      </c>
      <c r="G122" s="34">
        <f>Prob!G32*'ER EL'!G114</f>
        <v>-2.2949475144411858E-4</v>
      </c>
      <c r="H122" s="34">
        <f>Prob!H32*'ER EL'!H114</f>
        <v>-1.8210895876917654E-4</v>
      </c>
      <c r="I122" s="34">
        <f>Prob!I32*'ER EL'!I114</f>
        <v>-2.0211334690861319E-4</v>
      </c>
      <c r="J122" s="34">
        <f>Prob!J32*'ER EL'!J114</f>
        <v>-2.4897490469541223E-4</v>
      </c>
      <c r="K122" s="34">
        <f>Prob!K32*'ER EL'!K114</f>
        <v>-1.0097200743520753E-3</v>
      </c>
      <c r="L122" s="46">
        <f t="shared" si="8"/>
        <v>-3.0205826263400111E-3</v>
      </c>
    </row>
    <row r="123" spans="1:12" x14ac:dyDescent="0.3">
      <c r="A123" s="45">
        <v>5</v>
      </c>
      <c r="B123" s="34">
        <f>Prob!B33*'ER EL'!B115</f>
        <v>-1.6377080288092945E-4</v>
      </c>
      <c r="C123" s="34">
        <f>Prob!C33*'ER EL'!C115</f>
        <v>-3.8736084821901603E-4</v>
      </c>
      <c r="D123" s="34">
        <f>Prob!D33*'ER EL'!D115</f>
        <v>-3.8408888889839048E-4</v>
      </c>
      <c r="E123" s="34">
        <f>Prob!E33*'ER EL'!E115</f>
        <v>-3.8067633058143553E-4</v>
      </c>
      <c r="F123" s="34">
        <f>Prob!F33*'ER EL'!F115</f>
        <v>-3.7773693158619717E-4</v>
      </c>
      <c r="G123" s="34">
        <f>Prob!G33*'ER EL'!G115</f>
        <v>-3.6718195435492615E-4</v>
      </c>
      <c r="H123" s="34">
        <f>Prob!H33*'ER EL'!H115</f>
        <v>-3.4935011625252687E-4</v>
      </c>
      <c r="I123" s="34">
        <f>Prob!I33*'ER EL'!I115</f>
        <v>-3.6762528967393193E-4</v>
      </c>
      <c r="J123" s="34">
        <f>Prob!J33*'ER EL'!J115</f>
        <v>-3.8841305516855928E-4</v>
      </c>
      <c r="K123" s="34">
        <f>Prob!K33*'ER EL'!K115</f>
        <v>-7.3798448681050024E-4</v>
      </c>
      <c r="L123" s="46">
        <f t="shared" si="8"/>
        <v>-3.9041887044264124E-3</v>
      </c>
    </row>
    <row r="124" spans="1:12" x14ac:dyDescent="0.3">
      <c r="A124" s="45">
        <v>6</v>
      </c>
      <c r="B124" s="34">
        <f>Prob!B34*'ER EL'!B116</f>
        <v>-2.1899925058443617E-4</v>
      </c>
      <c r="C124" s="34">
        <f>Prob!C34*'ER EL'!C116</f>
        <v>-2.9375145184312447E-4</v>
      </c>
      <c r="D124" s="34">
        <f>Prob!D34*'ER EL'!D116</f>
        <v>-5.908949519735999E-4</v>
      </c>
      <c r="E124" s="34">
        <f>Prob!E34*'ER EL'!E116</f>
        <v>-6.0348372789722484E-4</v>
      </c>
      <c r="F124" s="34">
        <f>Prob!F34*'ER EL'!F116</f>
        <v>-6.0203229333029155E-4</v>
      </c>
      <c r="G124" s="34">
        <f>Prob!G34*'ER EL'!G116</f>
        <v>-5.968695855899527E-4</v>
      </c>
      <c r="H124" s="34">
        <f>Prob!H34*'ER EL'!H116</f>
        <v>-2.5865328415520958E-4</v>
      </c>
      <c r="I124" s="34">
        <f>Prob!I34*'ER EL'!I116</f>
        <v>-2.7160482757164923E-4</v>
      </c>
      <c r="J124" s="34">
        <f>Prob!J34*'ER EL'!J116</f>
        <v>-2.8679607122579319E-4</v>
      </c>
      <c r="K124" s="34">
        <f>Prob!K34*'ER EL'!K116</f>
        <v>-1.1253191647803316E-3</v>
      </c>
      <c r="L124" s="46">
        <f t="shared" si="8"/>
        <v>-4.8484046089516128E-3</v>
      </c>
    </row>
    <row r="125" spans="1:12" x14ac:dyDescent="0.3">
      <c r="A125" s="45">
        <v>7</v>
      </c>
      <c r="B125" s="34">
        <f>Prob!B35*'ER EL'!B117</f>
        <v>-2.3223968779215339E-4</v>
      </c>
      <c r="C125" s="34">
        <f>Prob!C35*'ER EL'!C117</f>
        <v>-5.2307600795700054E-4</v>
      </c>
      <c r="D125" s="34">
        <f>Prob!D35*'ER EL'!D117</f>
        <v>-5.1693953699084286E-4</v>
      </c>
      <c r="E125" s="34">
        <f>Prob!E35*'ER EL'!E117</f>
        <v>-5.234164818292157E-4</v>
      </c>
      <c r="F125" s="34">
        <f>Prob!F35*'ER EL'!F117</f>
        <v>-5.1818136889780243E-4</v>
      </c>
      <c r="G125" s="34">
        <f>Prob!G35*'ER EL'!G117</f>
        <v>-4.9932742499770601E-4</v>
      </c>
      <c r="H125" s="34">
        <f>Prob!H35*'ER EL'!H117</f>
        <v>-4.0788709492853634E-4</v>
      </c>
      <c r="I125" s="34">
        <f>Prob!I35*'ER EL'!I117</f>
        <v>-2.9689133429528289E-4</v>
      </c>
      <c r="J125" s="34">
        <f>Prob!J35*'ER EL'!J117</f>
        <v>-3.0998990662972338E-4</v>
      </c>
      <c r="K125" s="34">
        <f>Prob!K35*'ER EL'!K117</f>
        <v>-1.2018137821080029E-3</v>
      </c>
      <c r="L125" s="46">
        <f t="shared" si="8"/>
        <v>-5.0297626264262669E-3</v>
      </c>
    </row>
    <row r="126" spans="1:12" x14ac:dyDescent="0.3">
      <c r="A126" s="45">
        <v>8</v>
      </c>
      <c r="B126" s="34">
        <f>Prob!B36*'ER EL'!B118</f>
        <v>-2.482762617009456E-4</v>
      </c>
      <c r="C126" s="34">
        <f>Prob!C36*'ER EL'!C118</f>
        <v>-4.7856281732318627E-4</v>
      </c>
      <c r="D126" s="34">
        <f>Prob!D36*'ER EL'!D118</f>
        <v>-4.7320949670033509E-4</v>
      </c>
      <c r="E126" s="34">
        <f>Prob!E36*'ER EL'!E118</f>
        <v>-4.7962645252229376E-4</v>
      </c>
      <c r="F126" s="34">
        <f>Prob!F36*'ER EL'!F118</f>
        <v>-4.7501677042486424E-4</v>
      </c>
      <c r="G126" s="34">
        <f>Prob!G36*'ER EL'!G118</f>
        <v>-4.5898950288823716E-4</v>
      </c>
      <c r="H126" s="34">
        <f>Prob!H36*'ER EL'!H118</f>
        <v>-3.6421791753835303E-4</v>
      </c>
      <c r="I126" s="34">
        <f>Prob!I36*'ER EL'!I118</f>
        <v>-4.0422669381722637E-4</v>
      </c>
      <c r="J126" s="34">
        <f>Prob!J36*'ER EL'!J118</f>
        <v>-4.9794980939082446E-4</v>
      </c>
      <c r="K126" s="34">
        <f>Prob!K36*'ER EL'!K118</f>
        <v>-1.2677708756201277E-3</v>
      </c>
      <c r="L126" s="46">
        <f t="shared" si="8"/>
        <v>-5.1478465979263935E-3</v>
      </c>
    </row>
    <row r="127" spans="1:12" x14ac:dyDescent="0.3">
      <c r="A127" s="45">
        <v>9</v>
      </c>
      <c r="B127" s="34">
        <f>Prob!B37*'ER EL'!B119</f>
        <v>-1.7805329704960105E-4</v>
      </c>
      <c r="C127" s="34">
        <f>Prob!C37*'ER EL'!C119</f>
        <v>-4.305584961304541E-4</v>
      </c>
      <c r="D127" s="34">
        <f>Prob!D37*'ER EL'!D119</f>
        <v>-4.2609751848396026E-4</v>
      </c>
      <c r="E127" s="34">
        <f>Prob!E37*'ER EL'!E119</f>
        <v>-4.3263233596334624E-4</v>
      </c>
      <c r="F127" s="34">
        <f>Prob!F37*'ER EL'!F119</f>
        <v>-4.2881413622541844E-4</v>
      </c>
      <c r="G127" s="34">
        <f>Prob!G37*'ER EL'!G119</f>
        <v>-4.1522451865714605E-4</v>
      </c>
      <c r="H127" s="34">
        <f>Prob!H37*'ER EL'!H119</f>
        <v>-1.0529104907565782E-4</v>
      </c>
      <c r="I127" s="34">
        <f>Prob!I37*'ER EL'!I119</f>
        <v>-3.575025861620534E-4</v>
      </c>
      <c r="J127" s="34">
        <f>Prob!J37*'ER EL'!J119</f>
        <v>-4.0156847530596336E-4</v>
      </c>
      <c r="K127" s="34">
        <f>Prob!K37*'ER EL'!K119</f>
        <v>-9.4961758426453902E-4</v>
      </c>
      <c r="L127" s="46">
        <f t="shared" si="8"/>
        <v>-4.1253599973181398E-3</v>
      </c>
    </row>
    <row r="128" spans="1:12" ht="15" thickBot="1" x14ac:dyDescent="0.35">
      <c r="A128" s="67">
        <v>10</v>
      </c>
      <c r="B128" s="34">
        <f>Prob!B38*'ER EL'!B120</f>
        <v>-1.7252853183721039E-3</v>
      </c>
      <c r="C128" s="34">
        <f>Prob!C38*'ER EL'!C120</f>
        <v>-8.5930621397148886E-4</v>
      </c>
      <c r="D128" s="34">
        <f>Prob!D38*'ER EL'!D120</f>
        <v>-8.3531829001912193E-4</v>
      </c>
      <c r="E128" s="34">
        <f>Prob!E38*'ER EL'!E120</f>
        <v>-8.1006978267878448E-4</v>
      </c>
      <c r="F128" s="34">
        <f>Prob!F38*'ER EL'!F120</f>
        <v>-7.8831987914224706E-4</v>
      </c>
      <c r="G128" s="34">
        <f>Prob!G38*'ER EL'!G120</f>
        <v>-7.0760678130119361E-4</v>
      </c>
      <c r="H128" s="34">
        <f>Prob!H38*'ER EL'!H120</f>
        <v>-5.3945346589332139E-4</v>
      </c>
      <c r="I128" s="34">
        <f>Prob!I38*'ER EL'!I120</f>
        <v>-5.0537967640261396E-4</v>
      </c>
      <c r="J128" s="34">
        <f>Prob!J38*'ER EL'!J120</f>
        <v>-4.4295926337919658E-4</v>
      </c>
      <c r="K128" s="34">
        <f>Prob!K38*'ER EL'!K120</f>
        <v>-2.9961798251240358E-3</v>
      </c>
      <c r="L128" s="145">
        <f t="shared" si="8"/>
        <v>-1.0209878496284106E-2</v>
      </c>
    </row>
    <row r="129" spans="1:12" ht="15" thickBot="1" x14ac:dyDescent="0.35">
      <c r="A129" s="146" t="s">
        <v>2</v>
      </c>
      <c r="B129" s="69">
        <f>SUM(B93:B107,B109:B117,B119:B128)</f>
        <v>-3.1079726504627016E-2</v>
      </c>
      <c r="C129" s="69">
        <f t="shared" ref="C129:K129" si="9">SUM(C93:C107,C109:C117,C119:C128)</f>
        <v>-4.2818460348376101E-2</v>
      </c>
      <c r="D129" s="69">
        <f t="shared" si="9"/>
        <v>-4.5320496861268988E-2</v>
      </c>
      <c r="E129" s="69">
        <f t="shared" si="9"/>
        <v>-4.717708944921805E-2</v>
      </c>
      <c r="F129" s="69">
        <f t="shared" si="9"/>
        <v>-4.7969994317197805E-2</v>
      </c>
      <c r="G129" s="69">
        <f t="shared" si="9"/>
        <v>-4.7476761680009111E-2</v>
      </c>
      <c r="H129" s="69">
        <f t="shared" si="9"/>
        <v>-3.4605150242412432E-2</v>
      </c>
      <c r="I129" s="69">
        <f t="shared" si="9"/>
        <v>-3.7262966949512012E-2</v>
      </c>
      <c r="J129" s="69">
        <f t="shared" si="9"/>
        <v>-4.0748580076560716E-2</v>
      </c>
      <c r="K129" s="70">
        <f t="shared" si="9"/>
        <v>-0.15311911920297971</v>
      </c>
      <c r="L129" s="70">
        <f>SUM(L93:L107,L109:L117,L119:L128)</f>
        <v>-0.52757834563216199</v>
      </c>
    </row>
    <row r="130" spans="1:12" x14ac:dyDescent="0.3">
      <c r="B130" s="36"/>
      <c r="C130" s="36"/>
      <c r="D130" s="36"/>
      <c r="E130" s="36"/>
      <c r="F130" s="36"/>
      <c r="G130" s="36"/>
      <c r="H130" s="36"/>
      <c r="I130" s="36"/>
      <c r="J130" s="36"/>
      <c r="K130" s="36"/>
    </row>
    <row r="131" spans="1:12" x14ac:dyDescent="0.3">
      <c r="B131" s="348" t="s">
        <v>11</v>
      </c>
      <c r="C131" s="39">
        <f>Prob!C40*'ER EL'!C122</f>
        <v>-4.7337278106508882E-2</v>
      </c>
      <c r="D131" s="349" t="s">
        <v>2</v>
      </c>
      <c r="E131" s="73">
        <f>SUM(B93:K107,B109:K117,B119:K128,C131)</f>
        <v>-0.57491562373867078</v>
      </c>
      <c r="F131" s="349"/>
    </row>
  </sheetData>
  <sheetProtection sheet="1" objects="1" scenarios="1"/>
  <mergeCells count="8">
    <mergeCell ref="A49:L49"/>
    <mergeCell ref="A91:L91"/>
    <mergeCell ref="F41:G41"/>
    <mergeCell ref="J43:J45"/>
    <mergeCell ref="B43:C43"/>
    <mergeCell ref="B44:C44"/>
    <mergeCell ref="B45:C45"/>
    <mergeCell ref="A1:R1"/>
  </mergeCells>
  <phoneticPr fontId="16" type="noConversion"/>
  <conditionalFormatting sqref="B29:K40 B19:L27 L29:L39 B3:L17">
    <cfRule type="containsText" dxfId="653" priority="37" operator="containsText" text="R">
      <formula>NOT(ISERROR(SEARCH("R",B3)))</formula>
    </cfRule>
    <cfRule type="containsText" dxfId="652" priority="38" operator="containsText" text="D">
      <formula>NOT(ISERROR(SEARCH("D",B3)))</formula>
    </cfRule>
    <cfRule type="containsText" dxfId="651" priority="39" operator="containsText" text="S">
      <formula>NOT(ISERROR(SEARCH("S",B3)))</formula>
    </cfRule>
    <cfRule type="containsText" dxfId="650" priority="40" operator="containsText" text="H">
      <formula>NOT(ISERROR(SEARCH("H",B3)))</formula>
    </cfRule>
  </conditionalFormatting>
  <conditionalFormatting sqref="B29:K40 B19:L27 L29:L39 B3:L17">
    <cfRule type="containsText" dxfId="649" priority="36" operator="containsText" text="P">
      <formula>NOT(ISERROR(SEARCH("P",B3)))</formula>
    </cfRule>
  </conditionalFormatting>
  <conditionalFormatting sqref="B3:L17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L27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9:L3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77:L87 B51:L65 B67:L75 B77:K88">
    <cfRule type="containsText" dxfId="648" priority="19" operator="containsText" text="R">
      <formula>NOT(ISERROR(SEARCH("R",B51)))</formula>
    </cfRule>
    <cfRule type="containsText" dxfId="647" priority="20" operator="containsText" text="D">
      <formula>NOT(ISERROR(SEARCH("D",B51)))</formula>
    </cfRule>
    <cfRule type="containsText" dxfId="646" priority="21" operator="containsText" text="S">
      <formula>NOT(ISERROR(SEARCH("S",B51)))</formula>
    </cfRule>
    <cfRule type="containsText" dxfId="645" priority="22" operator="containsText" text="H">
      <formula>NOT(ISERROR(SEARCH("H",B51)))</formula>
    </cfRule>
  </conditionalFormatting>
  <conditionalFormatting sqref="L77:L87 B51:L65 B67:L75 B77:K88">
    <cfRule type="containsText" dxfId="644" priority="18" operator="containsText" text="P">
      <formula>NOT(ISERROR(SEARCH("P",B51)))</formula>
    </cfRule>
  </conditionalFormatting>
  <conditionalFormatting sqref="B51:L6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7:L7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7:L8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19:L129 B93:L107 B109:L117 B119:K130">
    <cfRule type="containsText" dxfId="643" priority="11" operator="containsText" text="R">
      <formula>NOT(ISERROR(SEARCH("R",B93)))</formula>
    </cfRule>
    <cfRule type="containsText" dxfId="642" priority="12" operator="containsText" text="D">
      <formula>NOT(ISERROR(SEARCH("D",B93)))</formula>
    </cfRule>
    <cfRule type="containsText" dxfId="641" priority="13" operator="containsText" text="S">
      <formula>NOT(ISERROR(SEARCH("S",B93)))</formula>
    </cfRule>
    <cfRule type="containsText" dxfId="640" priority="14" operator="containsText" text="H">
      <formula>NOT(ISERROR(SEARCH("H",B93)))</formula>
    </cfRule>
  </conditionalFormatting>
  <conditionalFormatting sqref="L119:L129 B93:L107 B109:L117 B119:K130">
    <cfRule type="containsText" dxfId="639" priority="10" operator="containsText" text="P">
      <formula>NOT(ISERROR(SEARCH("P",B93)))</formula>
    </cfRule>
  </conditionalFormatting>
  <conditionalFormatting sqref="B93:L10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9:L1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9:L12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7:K7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7:K8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7:K8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9:K11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9:K12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9:K12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25" right="0.25" top="0.75" bottom="0.75" header="0.3" footer="0.3"/>
  <pageSetup paperSize="9" scale="72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U49"/>
  <sheetViews>
    <sheetView workbookViewId="0">
      <selection sqref="A1:U1"/>
    </sheetView>
  </sheetViews>
  <sheetFormatPr defaultColWidth="8.796875" defaultRowHeight="14.4" x14ac:dyDescent="0.3"/>
  <cols>
    <col min="1" max="2" width="8.796875" style="33"/>
    <col min="3" max="3" width="8.796875" style="33" customWidth="1"/>
    <col min="4" max="15" width="8.796875" style="33"/>
    <col min="16" max="16" width="9.69921875" style="33" bestFit="1" customWidth="1"/>
    <col min="17" max="17" width="8.69921875" style="33" bestFit="1" customWidth="1"/>
    <col min="18" max="16384" width="8.796875" style="33"/>
  </cols>
  <sheetData>
    <row r="1" spans="1:21" ht="26.4" thickBot="1" x14ac:dyDescent="0.55000000000000004">
      <c r="A1" s="575" t="s">
        <v>312</v>
      </c>
      <c r="B1" s="575"/>
      <c r="C1" s="575"/>
      <c r="D1" s="575"/>
      <c r="E1" s="575"/>
      <c r="F1" s="575"/>
      <c r="G1" s="575"/>
      <c r="H1" s="575"/>
      <c r="I1" s="575"/>
      <c r="J1" s="575"/>
      <c r="K1" s="575"/>
      <c r="L1" s="575"/>
      <c r="M1" s="575"/>
      <c r="N1" s="575"/>
      <c r="O1" s="575"/>
      <c r="P1" s="575"/>
      <c r="Q1" s="575"/>
      <c r="R1" s="575"/>
      <c r="S1" s="575"/>
      <c r="T1" s="575"/>
      <c r="U1" s="575"/>
    </row>
    <row r="2" spans="1:21" ht="15" thickBot="1" x14ac:dyDescent="0.35">
      <c r="A2" s="42" t="s">
        <v>9</v>
      </c>
      <c r="B2" s="43" t="s">
        <v>1</v>
      </c>
      <c r="C2" s="43">
        <v>2</v>
      </c>
      <c r="D2" s="43">
        <v>3</v>
      </c>
      <c r="E2" s="43">
        <v>4</v>
      </c>
      <c r="F2" s="43">
        <v>5</v>
      </c>
      <c r="G2" s="43">
        <v>6</v>
      </c>
      <c r="H2" s="43">
        <v>7</v>
      </c>
      <c r="I2" s="43">
        <v>8</v>
      </c>
      <c r="J2" s="43">
        <v>9</v>
      </c>
      <c r="K2" s="44">
        <v>10</v>
      </c>
    </row>
    <row r="3" spans="1:21" ht="15" thickBot="1" x14ac:dyDescent="0.35">
      <c r="A3" s="45">
        <v>5</v>
      </c>
      <c r="B3" s="34">
        <f>IF(EV!B3&lt;0,-Prob!B3,Prob!B3)</f>
        <v>-6.3023003396239633E-4</v>
      </c>
      <c r="C3" s="34">
        <f>IF(EV!C3&lt;0,-Prob!C3,Prob!C3)</f>
        <v>-9.1033227127901696E-4</v>
      </c>
      <c r="D3" s="34">
        <f>IF(EV!D3&lt;0,-Prob!D3,Prob!D3)</f>
        <v>-9.1033227127901696E-4</v>
      </c>
      <c r="E3" s="34">
        <f>IF(EV!E3&lt;0,-Prob!E3,Prob!E3)</f>
        <v>-9.1033227127901696E-4</v>
      </c>
      <c r="F3" s="34">
        <f>IF(EV!F3&lt;0,-Prob!F3,Prob!F3)</f>
        <v>-9.1033227127901696E-4</v>
      </c>
      <c r="G3" s="34">
        <f>IF(EV!G3&lt;0,-Prob!G3,Prob!G3)</f>
        <v>-9.1033227127901696E-4</v>
      </c>
      <c r="H3" s="34">
        <f>IF(EV!H3&lt;0,-Prob!H3,Prob!H3)</f>
        <v>-9.1033227127901696E-4</v>
      </c>
      <c r="I3" s="34">
        <f>IF(EV!I3&lt;0,-Prob!I3,Prob!I3)</f>
        <v>-9.1033227127901696E-4</v>
      </c>
      <c r="J3" s="34">
        <f>IF(EV!J3&lt;0,-Prob!J3,Prob!J3)</f>
        <v>-9.1033227127901696E-4</v>
      </c>
      <c r="K3" s="34">
        <f>IF(EV!K3&lt;0,-Prob!K3,Prob!K3)</f>
        <v>-3.3612268477994475E-3</v>
      </c>
      <c r="M3" s="557" t="s">
        <v>176</v>
      </c>
      <c r="N3" s="558"/>
      <c r="O3" s="558"/>
      <c r="P3" s="558"/>
      <c r="Q3" s="558"/>
      <c r="R3" s="559"/>
      <c r="S3" s="345"/>
    </row>
    <row r="4" spans="1:21" ht="16.05" customHeight="1" thickBot="1" x14ac:dyDescent="0.35">
      <c r="A4" s="45">
        <v>6</v>
      </c>
      <c r="B4" s="34">
        <f>IF(EV!B4&lt;0,-Prob!B4,Prob!B4)</f>
        <v>-6.3023003396239633E-4</v>
      </c>
      <c r="C4" s="34">
        <f>IF(EV!C4&lt;0,-Prob!C4,Prob!C4)</f>
        <v>-9.1033227127901696E-4</v>
      </c>
      <c r="D4" s="34">
        <f>IF(EV!D4&lt;0,-Prob!D4,Prob!D4)</f>
        <v>-9.1033227127901696E-4</v>
      </c>
      <c r="E4" s="34">
        <f>IF(EV!E4&lt;0,-Prob!E4,Prob!E4)</f>
        <v>-9.1033227127901696E-4</v>
      </c>
      <c r="F4" s="34">
        <f>IF(EV!F4&lt;0,-Prob!F4,Prob!F4)</f>
        <v>-9.1033227127901696E-4</v>
      </c>
      <c r="G4" s="34">
        <f>IF(EV!G4&lt;0,-Prob!G4,Prob!G4)</f>
        <v>-9.1033227127901696E-4</v>
      </c>
      <c r="H4" s="34">
        <f>IF(EV!H4&lt;0,-Prob!H4,Prob!H4)</f>
        <v>-9.1033227127901696E-4</v>
      </c>
      <c r="I4" s="34">
        <f>IF(EV!I4&lt;0,-Prob!I4,Prob!I4)</f>
        <v>-9.1033227127901696E-4</v>
      </c>
      <c r="J4" s="34">
        <f>IF(EV!J4&lt;0,-Prob!J4,Prob!J4)</f>
        <v>-9.1033227127901696E-4</v>
      </c>
      <c r="K4" s="34">
        <f>IF(EV!K4&lt;0,-Prob!K4,Prob!K4)</f>
        <v>-3.3612268477994475E-3</v>
      </c>
      <c r="M4" s="563"/>
      <c r="N4" s="564"/>
      <c r="O4" s="208" t="s">
        <v>8</v>
      </c>
      <c r="P4" s="209" t="s">
        <v>36</v>
      </c>
      <c r="Q4" s="209" t="s">
        <v>35</v>
      </c>
      <c r="R4" s="210" t="s">
        <v>37</v>
      </c>
    </row>
    <row r="5" spans="1:21" x14ac:dyDescent="0.3">
      <c r="A5" s="45">
        <v>7</v>
      </c>
      <c r="B5" s="34">
        <f>IF(EV!B5&lt;0,-Prob!B5,Prob!B5)</f>
        <v>-1.2604600679247927E-3</v>
      </c>
      <c r="C5" s="34">
        <f>IF(EV!C5&lt;0,-Prob!C5,Prob!C5)</f>
        <v>-1.8206645425580339E-3</v>
      </c>
      <c r="D5" s="34">
        <f>IF(EV!D5&lt;0,-Prob!D5,Prob!D5)</f>
        <v>-1.8206645425580339E-3</v>
      </c>
      <c r="E5" s="34">
        <f>IF(EV!E5&lt;0,-Prob!E5,Prob!E5)</f>
        <v>-1.8206645425580339E-3</v>
      </c>
      <c r="F5" s="34">
        <f>IF(EV!F5&lt;0,-Prob!F5,Prob!F5)</f>
        <v>-1.8206645425580339E-3</v>
      </c>
      <c r="G5" s="34">
        <f>IF(EV!G5&lt;0,-Prob!G5,Prob!G5)</f>
        <v>1.8206645425580339E-3</v>
      </c>
      <c r="H5" s="34">
        <f>IF(EV!H5&lt;0,-Prob!H5,Prob!H5)</f>
        <v>-1.8206645425580339E-3</v>
      </c>
      <c r="I5" s="34">
        <f>IF(EV!I5&lt;0,-Prob!I5,Prob!I5)</f>
        <v>-1.8206645425580339E-3</v>
      </c>
      <c r="J5" s="34">
        <f>IF(EV!J5&lt;0,-Prob!J5,Prob!J5)</f>
        <v>-1.8206645425580339E-3</v>
      </c>
      <c r="K5" s="34">
        <f>IF(EV!K5&lt;0,-Prob!K5,Prob!K5)</f>
        <v>-6.7224536955988951E-3</v>
      </c>
      <c r="M5" s="565" t="s">
        <v>34</v>
      </c>
      <c r="N5" s="566"/>
      <c r="O5" s="211">
        <f>-(SUMIF(B3:K17,"&lt;0")+SUMIF(B19:K27,"&lt;0")+SUMIF(B29:K38,"&lt;0")+C47)</f>
        <v>0.64167921291271257</v>
      </c>
      <c r="P5" s="212">
        <f>O5</f>
        <v>0.64167921291271257</v>
      </c>
      <c r="Q5" s="213">
        <f>O5</f>
        <v>0.64167921291271257</v>
      </c>
      <c r="R5" s="214">
        <f>ROUND(Q5*10,0)</f>
        <v>6</v>
      </c>
    </row>
    <row r="6" spans="1:21" ht="15" thickBot="1" x14ac:dyDescent="0.35">
      <c r="A6" s="45">
        <v>8</v>
      </c>
      <c r="B6" s="34">
        <f>IF(EV!B6&lt;0,-Prob!B6,Prob!B6)</f>
        <v>-1.2604600679247927E-3</v>
      </c>
      <c r="C6" s="34">
        <f>IF(EV!C6&lt;0,-Prob!C6,Prob!C6)</f>
        <v>-1.8206645425580339E-3</v>
      </c>
      <c r="D6" s="34">
        <f>IF(EV!D6&lt;0,-Prob!D6,Prob!D6)</f>
        <v>1.8206645425580339E-3</v>
      </c>
      <c r="E6" s="34">
        <f>IF(EV!E6&lt;0,-Prob!E6,Prob!E6)</f>
        <v>1.8206645425580339E-3</v>
      </c>
      <c r="F6" s="34">
        <f>IF(EV!F6&lt;0,-Prob!F6,Prob!F6)</f>
        <v>1.8206645425580339E-3</v>
      </c>
      <c r="G6" s="34">
        <f>IF(EV!G6&lt;0,-Prob!G6,Prob!G6)</f>
        <v>1.8206645425580339E-3</v>
      </c>
      <c r="H6" s="34">
        <f>IF(EV!H6&lt;0,-Prob!H6,Prob!H6)</f>
        <v>1.8206645425580339E-3</v>
      </c>
      <c r="I6" s="34">
        <f>IF(EV!I6&lt;0,-Prob!I6,Prob!I6)</f>
        <v>-1.8206645425580339E-3</v>
      </c>
      <c r="J6" s="34">
        <f>IF(EV!J6&lt;0,-Prob!J6,Prob!J6)</f>
        <v>-1.8206645425580339E-3</v>
      </c>
      <c r="K6" s="34">
        <f>IF(EV!K6&lt;0,-Prob!K6,Prob!K6)</f>
        <v>-6.7224536955988951E-3</v>
      </c>
      <c r="M6" s="567" t="s">
        <v>33</v>
      </c>
      <c r="N6" s="568"/>
      <c r="O6" s="215">
        <f>SUMIF(B3:K17,"&gt;0")+SUMIF(B19:K27,"&gt;0")+SUMIF(B29:K38,"&gt;0")</f>
        <v>0.35832078708728698</v>
      </c>
      <c r="P6" s="216">
        <f>O6</f>
        <v>0.35832078708728698</v>
      </c>
      <c r="Q6" s="217">
        <f>O6</f>
        <v>0.35832078708728698</v>
      </c>
      <c r="R6" s="218">
        <f>ROUND(Q6*10,0)</f>
        <v>4</v>
      </c>
    </row>
    <row r="7" spans="1:21" ht="15" thickBot="1" x14ac:dyDescent="0.35">
      <c r="A7" s="45">
        <v>9</v>
      </c>
      <c r="B7" s="34">
        <f>IF(EV!B7&lt;0,-Prob!B7,Prob!B7)</f>
        <v>-1.8906901018871894E-3</v>
      </c>
      <c r="C7" s="34">
        <f>IF(EV!C7&lt;0,-Prob!C7,Prob!C7)</f>
        <v>2.7309968138370514E-3</v>
      </c>
      <c r="D7" s="34">
        <f>IF(EV!D7&lt;0,-Prob!D7,Prob!D7)</f>
        <v>2.7309968138370514E-3</v>
      </c>
      <c r="E7" s="34">
        <f>IF(EV!E7&lt;0,-Prob!E7,Prob!E7)</f>
        <v>2.7309968138370514E-3</v>
      </c>
      <c r="F7" s="34">
        <f>IF(EV!F7&lt;0,-Prob!F7,Prob!F7)</f>
        <v>2.7309968138370514E-3</v>
      </c>
      <c r="G7" s="34">
        <f>IF(EV!G7&lt;0,-Prob!G7,Prob!G7)</f>
        <v>2.7309968138370514E-3</v>
      </c>
      <c r="H7" s="34">
        <f>IF(EV!H7&lt;0,-Prob!H7,Prob!H7)</f>
        <v>2.7309968138370514E-3</v>
      </c>
      <c r="I7" s="34">
        <f>IF(EV!I7&lt;0,-Prob!I7,Prob!I7)</f>
        <v>2.7309968138370514E-3</v>
      </c>
      <c r="J7" s="34">
        <f>IF(EV!J7&lt;0,-Prob!J7,Prob!J7)</f>
        <v>-2.7309968138370514E-3</v>
      </c>
      <c r="K7" s="34">
        <f>IF(EV!K7&lt;0,-Prob!K7,Prob!K7)</f>
        <v>-1.0083680543398345E-2</v>
      </c>
      <c r="M7" s="553" t="s">
        <v>2</v>
      </c>
      <c r="N7" s="554"/>
      <c r="O7" s="219">
        <f>SUM(O5:O6)</f>
        <v>0.99999999999999956</v>
      </c>
      <c r="P7" s="220">
        <f>O7</f>
        <v>0.99999999999999956</v>
      </c>
      <c r="Q7" s="221">
        <f>O7</f>
        <v>0.99999999999999956</v>
      </c>
      <c r="R7" s="222">
        <f>ROUND(Q7*10,0)</f>
        <v>10</v>
      </c>
    </row>
    <row r="8" spans="1:21" ht="15" thickBot="1" x14ac:dyDescent="0.35">
      <c r="A8" s="45">
        <v>10</v>
      </c>
      <c r="B8" s="34">
        <f>IF(EV!B8&lt;0,-Prob!B8,Prob!B8)</f>
        <v>-1.8906901018871894E-3</v>
      </c>
      <c r="C8" s="34">
        <f>IF(EV!C8&lt;0,-Prob!C8,Prob!C8)</f>
        <v>2.7309968138370514E-3</v>
      </c>
      <c r="D8" s="34">
        <f>IF(EV!D8&lt;0,-Prob!D8,Prob!D8)</f>
        <v>2.7309968138370514E-3</v>
      </c>
      <c r="E8" s="34">
        <f>IF(EV!E8&lt;0,-Prob!E8,Prob!E8)</f>
        <v>2.7309968138370514E-3</v>
      </c>
      <c r="F8" s="34">
        <f>IF(EV!F8&lt;0,-Prob!F8,Prob!F8)</f>
        <v>2.7309968138370514E-3</v>
      </c>
      <c r="G8" s="34">
        <f>IF(EV!G8&lt;0,-Prob!G8,Prob!G8)</f>
        <v>2.7309968138370514E-3</v>
      </c>
      <c r="H8" s="34">
        <f>IF(EV!H8&lt;0,-Prob!H8,Prob!H8)</f>
        <v>2.7309968138370514E-3</v>
      </c>
      <c r="I8" s="34">
        <f>IF(EV!I8&lt;0,-Prob!I8,Prob!I8)</f>
        <v>2.7309968138370514E-3</v>
      </c>
      <c r="J8" s="34">
        <f>IF(EV!J8&lt;0,-Prob!J8,Prob!J8)</f>
        <v>2.7309968138370514E-3</v>
      </c>
      <c r="K8" s="34">
        <f>IF(EV!K8&lt;0,-Prob!K8,Prob!K8)</f>
        <v>-1.0083680543398345E-2</v>
      </c>
      <c r="M8" s="555" t="s">
        <v>38</v>
      </c>
      <c r="N8" s="556"/>
      <c r="O8" s="223">
        <f>O6-O5</f>
        <v>-0.28335842582542559</v>
      </c>
      <c r="P8" s="224">
        <f>P6-P5</f>
        <v>-0.28335842582542559</v>
      </c>
      <c r="Q8" s="225"/>
      <c r="R8" s="226"/>
    </row>
    <row r="9" spans="1:21" ht="15" thickBot="1" x14ac:dyDescent="0.35">
      <c r="A9" s="45">
        <v>11</v>
      </c>
      <c r="B9" s="34">
        <f>IF(EV!B9&lt;0,-Prob!B9,Prob!B9)</f>
        <v>-2.5209201358495858E-3</v>
      </c>
      <c r="C9" s="34">
        <f>IF(EV!C9&lt;0,-Prob!C9,Prob!C9)</f>
        <v>3.6413290851160687E-3</v>
      </c>
      <c r="D9" s="34">
        <f>IF(EV!D9&lt;0,-Prob!D9,Prob!D9)</f>
        <v>3.6413290851160687E-3</v>
      </c>
      <c r="E9" s="34">
        <f>IF(EV!E9&lt;0,-Prob!E9,Prob!E9)</f>
        <v>3.6413290851160687E-3</v>
      </c>
      <c r="F9" s="34">
        <f>IF(EV!F9&lt;0,-Prob!F9,Prob!F9)</f>
        <v>3.6413290851160687E-3</v>
      </c>
      <c r="G9" s="34">
        <f>IF(EV!G9&lt;0,-Prob!G9,Prob!G9)</f>
        <v>3.6413290851160687E-3</v>
      </c>
      <c r="H9" s="34">
        <f>IF(EV!H9&lt;0,-Prob!H9,Prob!H9)</f>
        <v>3.6413290851160687E-3</v>
      </c>
      <c r="I9" s="34">
        <f>IF(EV!I9&lt;0,-Prob!I9,Prob!I9)</f>
        <v>3.6413290851160687E-3</v>
      </c>
      <c r="J9" s="34">
        <f>IF(EV!J9&lt;0,-Prob!J9,Prob!J9)</f>
        <v>3.6413290851160687E-3</v>
      </c>
      <c r="K9" s="34">
        <f>IF(EV!K9&lt;0,-Prob!K9,Prob!K9)</f>
        <v>1.3444907391197794E-2</v>
      </c>
    </row>
    <row r="10" spans="1:21" ht="15" thickBot="1" x14ac:dyDescent="0.35">
      <c r="A10" s="45">
        <v>12</v>
      </c>
      <c r="B10" s="34">
        <f>IF(EV!B10&lt;0,-Prob!B10,Prob!B10)</f>
        <v>-4.4116102377367754E-3</v>
      </c>
      <c r="C10" s="34">
        <f>IF(EV!C10&lt;0,-Prob!C10,Prob!C10)</f>
        <v>-6.3723258989531201E-3</v>
      </c>
      <c r="D10" s="34">
        <f>IF(EV!D10&lt;0,-Prob!D10,Prob!D10)</f>
        <v>-6.3723258989531201E-3</v>
      </c>
      <c r="E10" s="34">
        <f>IF(EV!E10&lt;0,-Prob!E10,Prob!E10)</f>
        <v>-6.3723258989531201E-3</v>
      </c>
      <c r="F10" s="34">
        <f>IF(EV!F10&lt;0,-Prob!F10,Prob!F10)</f>
        <v>-6.3723258989531201E-3</v>
      </c>
      <c r="G10" s="34">
        <f>IF(EV!G10&lt;0,-Prob!G10,Prob!G10)</f>
        <v>-6.3723258989531201E-3</v>
      </c>
      <c r="H10" s="34">
        <f>IF(EV!H10&lt;0,-Prob!H10,Prob!H10)</f>
        <v>-6.3723258989531201E-3</v>
      </c>
      <c r="I10" s="34">
        <f>IF(EV!I10&lt;0,-Prob!I10,Prob!I10)</f>
        <v>-6.3723258989531201E-3</v>
      </c>
      <c r="J10" s="34">
        <f>IF(EV!J10&lt;0,-Prob!J10,Prob!J10)</f>
        <v>-6.3723258989531201E-3</v>
      </c>
      <c r="K10" s="34">
        <f>IF(EV!K10&lt;0,-Prob!K10,Prob!K10)</f>
        <v>-2.3528587934596137E-2</v>
      </c>
      <c r="M10" s="560" t="s">
        <v>172</v>
      </c>
      <c r="N10" s="561"/>
      <c r="O10" s="561"/>
      <c r="P10" s="561"/>
      <c r="Q10" s="561"/>
      <c r="R10" s="561"/>
      <c r="S10" s="562"/>
    </row>
    <row r="11" spans="1:21" ht="15" thickBot="1" x14ac:dyDescent="0.35">
      <c r="A11" s="45">
        <v>13</v>
      </c>
      <c r="B11" s="34">
        <f>IF(EV!B11&lt;0,-Prob!B11,Prob!B11)</f>
        <v>-4.4116102377367754E-3</v>
      </c>
      <c r="C11" s="34">
        <f>IF(EV!C11&lt;0,-Prob!C11,Prob!C11)</f>
        <v>-6.3723258989531201E-3</v>
      </c>
      <c r="D11" s="34">
        <f>IF(EV!D11&lt;0,-Prob!D11,Prob!D11)</f>
        <v>-6.3723258989531201E-3</v>
      </c>
      <c r="E11" s="34">
        <f>IF(EV!E11&lt;0,-Prob!E11,Prob!E11)</f>
        <v>-6.3723258989531201E-3</v>
      </c>
      <c r="F11" s="34">
        <f>IF(EV!F11&lt;0,-Prob!F11,Prob!F11)</f>
        <v>-6.3723258989531201E-3</v>
      </c>
      <c r="G11" s="34">
        <f>IF(EV!G11&lt;0,-Prob!G11,Prob!G11)</f>
        <v>-6.3723258989531201E-3</v>
      </c>
      <c r="H11" s="34">
        <f>IF(EV!H11&lt;0,-Prob!H11,Prob!H11)</f>
        <v>-6.3723258989531201E-3</v>
      </c>
      <c r="I11" s="34">
        <f>IF(EV!I11&lt;0,-Prob!I11,Prob!I11)</f>
        <v>-6.3723258989531201E-3</v>
      </c>
      <c r="J11" s="34">
        <f>IF(EV!J11&lt;0,-Prob!J11,Prob!J11)</f>
        <v>-6.3723258989531201E-3</v>
      </c>
      <c r="K11" s="34">
        <f>IF(EV!K11&lt;0,-Prob!K11,Prob!K11)</f>
        <v>-2.3528587934596137E-2</v>
      </c>
      <c r="M11" s="250" t="s">
        <v>19</v>
      </c>
      <c r="N11" s="180">
        <f>P11+R11</f>
        <v>-3.1387851960808122E-2</v>
      </c>
      <c r="O11" s="246" t="s">
        <v>45</v>
      </c>
      <c r="P11" s="251">
        <f>EV!L43</f>
        <v>0.18628964679527144</v>
      </c>
      <c r="Q11" s="246" t="s">
        <v>173</v>
      </c>
      <c r="R11" s="180">
        <f>EV!L44</f>
        <v>-0.21767749875607956</v>
      </c>
      <c r="S11" s="196"/>
    </row>
    <row r="12" spans="1:21" ht="15" thickBot="1" x14ac:dyDescent="0.35">
      <c r="A12" s="45">
        <v>14</v>
      </c>
      <c r="B12" s="34">
        <f>IF(EV!B12&lt;0,-Prob!B12,Prob!B12)</f>
        <v>-3.7813802037743789E-3</v>
      </c>
      <c r="C12" s="34">
        <f>IF(EV!C12&lt;0,-Prob!C12,Prob!C12)</f>
        <v>-5.4619936276741029E-3</v>
      </c>
      <c r="D12" s="34">
        <f>IF(EV!D12&lt;0,-Prob!D12,Prob!D12)</f>
        <v>-5.4619936276741029E-3</v>
      </c>
      <c r="E12" s="34">
        <f>IF(EV!E12&lt;0,-Prob!E12,Prob!E12)</f>
        <v>-5.4619936276741029E-3</v>
      </c>
      <c r="F12" s="34">
        <f>IF(EV!F12&lt;0,-Prob!F12,Prob!F12)</f>
        <v>-5.4619936276741029E-3</v>
      </c>
      <c r="G12" s="34">
        <f>IF(EV!G12&lt;0,-Prob!G12,Prob!G12)</f>
        <v>-5.4619936276741029E-3</v>
      </c>
      <c r="H12" s="34">
        <f>IF(EV!H12&lt;0,-Prob!H12,Prob!H12)</f>
        <v>-5.4619936276741029E-3</v>
      </c>
      <c r="I12" s="34">
        <f>IF(EV!I12&lt;0,-Prob!I12,Prob!I12)</f>
        <v>-5.4619936276741029E-3</v>
      </c>
      <c r="J12" s="34">
        <f>IF(EV!J12&lt;0,-Prob!J12,Prob!J12)</f>
        <v>-5.4619936276741029E-3</v>
      </c>
      <c r="K12" s="34">
        <f>IF(EV!K12&lt;0,-Prob!K12,Prob!K12)</f>
        <v>-2.016736108679669E-2</v>
      </c>
      <c r="M12" s="178"/>
      <c r="N12" s="181"/>
      <c r="O12" s="248" t="s">
        <v>46</v>
      </c>
      <c r="P12" s="176">
        <f>'ER EL'!N3</f>
        <v>59.548342504882434</v>
      </c>
      <c r="Q12" s="248" t="s">
        <v>149</v>
      </c>
      <c r="R12" s="177">
        <f>'ER EL'!N4</f>
        <v>-42.077013244733351</v>
      </c>
      <c r="S12" s="249" t="s">
        <v>2</v>
      </c>
    </row>
    <row r="13" spans="1:21" ht="16.5" customHeight="1" thickBot="1" x14ac:dyDescent="0.35">
      <c r="A13" s="45">
        <v>15</v>
      </c>
      <c r="B13" s="34">
        <f>IF(EV!B13&lt;0,-Prob!B13,Prob!B13)</f>
        <v>-3.7813802037743789E-3</v>
      </c>
      <c r="C13" s="34">
        <f>IF(EV!C13&lt;0,-Prob!C13,Prob!C13)</f>
        <v>-5.4619936276741029E-3</v>
      </c>
      <c r="D13" s="34">
        <f>IF(EV!D13&lt;0,-Prob!D13,Prob!D13)</f>
        <v>-5.4619936276741029E-3</v>
      </c>
      <c r="E13" s="34">
        <f>IF(EV!E13&lt;0,-Prob!E13,Prob!E13)</f>
        <v>-5.4619936276741029E-3</v>
      </c>
      <c r="F13" s="34">
        <f>IF(EV!F13&lt;0,-Prob!F13,Prob!F13)</f>
        <v>-5.4619936276741029E-3</v>
      </c>
      <c r="G13" s="34">
        <f>IF(EV!G13&lt;0,-Prob!G13,Prob!G13)</f>
        <v>-5.4619936276741029E-3</v>
      </c>
      <c r="H13" s="34">
        <f>IF(EV!H13&lt;0,-Prob!H13,Prob!H13)</f>
        <v>-5.4619936276741029E-3</v>
      </c>
      <c r="I13" s="34">
        <f>IF(EV!I13&lt;0,-Prob!I13,Prob!I13)</f>
        <v>-5.4619936276741029E-3</v>
      </c>
      <c r="J13" s="34">
        <f>IF(EV!J13&lt;0,-Prob!J13,Prob!J13)</f>
        <v>-5.4619936276741029E-3</v>
      </c>
      <c r="K13" s="34">
        <f>IF(EV!K13&lt;0,-Prob!K13,Prob!K13)</f>
        <v>-2.016736108679669E-2</v>
      </c>
      <c r="M13" s="173"/>
      <c r="N13" s="182"/>
      <c r="O13" s="247" t="s">
        <v>40</v>
      </c>
      <c r="P13" s="244">
        <f>(N11-R12)/(P12-R12)</f>
        <v>0.41373164288216041</v>
      </c>
      <c r="Q13" s="247" t="s">
        <v>41</v>
      </c>
      <c r="R13" s="242">
        <f>(N11-P12)/(R12-P12)</f>
        <v>0.58626835711783964</v>
      </c>
      <c r="S13" s="201">
        <f>P13+R13</f>
        <v>1</v>
      </c>
    </row>
    <row r="14" spans="1:21" ht="15" thickBot="1" x14ac:dyDescent="0.35">
      <c r="A14" s="45">
        <v>16</v>
      </c>
      <c r="B14" s="34">
        <f>IF(EV!B14&lt;0,-Prob!B14,Prob!B14)</f>
        <v>-3.1511501698119823E-3</v>
      </c>
      <c r="C14" s="34">
        <f>IF(EV!C14&lt;0,-Prob!C14,Prob!C14)</f>
        <v>-4.5516613563950856E-3</v>
      </c>
      <c r="D14" s="34">
        <f>IF(EV!D14&lt;0,-Prob!D14,Prob!D14)</f>
        <v>-4.5516613563950856E-3</v>
      </c>
      <c r="E14" s="34">
        <f>IF(EV!E14&lt;0,-Prob!E14,Prob!E14)</f>
        <v>-4.5516613563950856E-3</v>
      </c>
      <c r="F14" s="34">
        <f>IF(EV!F14&lt;0,-Prob!F14,Prob!F14)</f>
        <v>-4.5516613563950856E-3</v>
      </c>
      <c r="G14" s="34">
        <f>IF(EV!G14&lt;0,-Prob!G14,Prob!G14)</f>
        <v>-4.5516613563950856E-3</v>
      </c>
      <c r="H14" s="34">
        <f>IF(EV!H14&lt;0,-Prob!H14,Prob!H14)</f>
        <v>-4.5516613563950856E-3</v>
      </c>
      <c r="I14" s="34">
        <f>IF(EV!I14&lt;0,-Prob!I14,Prob!I14)</f>
        <v>-4.5516613563950856E-3</v>
      </c>
      <c r="J14" s="34">
        <f>IF(EV!J14&lt;0,-Prob!J14,Prob!J14)</f>
        <v>-4.5516613563950856E-3</v>
      </c>
      <c r="K14" s="34">
        <f>IF(EV!K14&lt;0,-Prob!K14,Prob!K14)</f>
        <v>-1.6806134238997239E-2</v>
      </c>
      <c r="M14" s="174"/>
      <c r="N14" s="183"/>
      <c r="O14" s="246" t="s">
        <v>40</v>
      </c>
      <c r="P14" s="245">
        <f>P13</f>
        <v>0.41373164288216041</v>
      </c>
      <c r="Q14" s="246" t="s">
        <v>41</v>
      </c>
      <c r="R14" s="243">
        <f>R13</f>
        <v>0.58626835711783964</v>
      </c>
      <c r="S14" s="202">
        <f>P14+R14</f>
        <v>1</v>
      </c>
    </row>
    <row r="15" spans="1:21" ht="15" thickBot="1" x14ac:dyDescent="0.35">
      <c r="A15" s="45">
        <v>17</v>
      </c>
      <c r="B15" s="34">
        <f>IF(EV!B15&lt;0,-Prob!B15,Prob!B15)</f>
        <v>-3.1511501698119823E-3</v>
      </c>
      <c r="C15" s="34">
        <f>IF(EV!C15&lt;0,-Prob!C15,Prob!C15)</f>
        <v>-4.5516613563950856E-3</v>
      </c>
      <c r="D15" s="34">
        <f>IF(EV!D15&lt;0,-Prob!D15,Prob!D15)</f>
        <v>-4.5516613563950856E-3</v>
      </c>
      <c r="E15" s="34">
        <f>IF(EV!E15&lt;0,-Prob!E15,Prob!E15)</f>
        <v>-4.5516613563950856E-3</v>
      </c>
      <c r="F15" s="34">
        <f>IF(EV!F15&lt;0,-Prob!F15,Prob!F15)</f>
        <v>-4.5516613563950856E-3</v>
      </c>
      <c r="G15" s="34">
        <f>IF(EV!G15&lt;0,-Prob!G15,Prob!G15)</f>
        <v>4.5516613563950856E-3</v>
      </c>
      <c r="H15" s="34">
        <f>IF(EV!H15&lt;0,-Prob!H15,Prob!H15)</f>
        <v>-4.5516613563950856E-3</v>
      </c>
      <c r="I15" s="34">
        <f>IF(EV!I15&lt;0,-Prob!I15,Prob!I15)</f>
        <v>-4.5516613563950856E-3</v>
      </c>
      <c r="J15" s="34">
        <f>IF(EV!J15&lt;0,-Prob!J15,Prob!J15)</f>
        <v>-4.5516613563950856E-3</v>
      </c>
      <c r="K15" s="34">
        <f>IF(EV!K15&lt;0,-Prob!K15,Prob!K15)</f>
        <v>-1.6806134238997239E-2</v>
      </c>
    </row>
    <row r="16" spans="1:21" ht="15" thickBot="1" x14ac:dyDescent="0.35">
      <c r="A16" s="45">
        <v>18</v>
      </c>
      <c r="B16" s="34">
        <f>IF(EV!B16&lt;0,-Prob!B16,Prob!B16)</f>
        <v>-2.5209201358495853E-3</v>
      </c>
      <c r="C16" s="34">
        <f>IF(EV!C16&lt;0,-Prob!C16,Prob!C16)</f>
        <v>3.6413290851160678E-3</v>
      </c>
      <c r="D16" s="34">
        <f>IF(EV!D16&lt;0,-Prob!D16,Prob!D16)</f>
        <v>3.6413290851160678E-3</v>
      </c>
      <c r="E16" s="34">
        <f>IF(EV!E16&lt;0,-Prob!E16,Prob!E16)</f>
        <v>3.6413290851160678E-3</v>
      </c>
      <c r="F16" s="34">
        <f>IF(EV!F16&lt;0,-Prob!F16,Prob!F16)</f>
        <v>3.6413290851160678E-3</v>
      </c>
      <c r="G16" s="34">
        <f>IF(EV!G16&lt;0,-Prob!G16,Prob!G16)</f>
        <v>3.6413290851160678E-3</v>
      </c>
      <c r="H16" s="34">
        <f>IF(EV!H16&lt;0,-Prob!H16,Prob!H16)</f>
        <v>3.6413290851160678E-3</v>
      </c>
      <c r="I16" s="34">
        <f>IF(EV!I16&lt;0,-Prob!I16,Prob!I16)</f>
        <v>3.6413290851160678E-3</v>
      </c>
      <c r="J16" s="34">
        <f>IF(EV!J16&lt;0,-Prob!J16,Prob!J16)</f>
        <v>-3.6413290851160678E-3</v>
      </c>
      <c r="K16" s="34">
        <f>IF(EV!K16&lt;0,-Prob!K16,Prob!K16)</f>
        <v>-1.344490739119779E-2</v>
      </c>
      <c r="M16" s="560" t="s">
        <v>230</v>
      </c>
      <c r="N16" s="561"/>
      <c r="O16" s="561"/>
      <c r="P16" s="561"/>
      <c r="Q16" s="561"/>
      <c r="R16" s="561"/>
      <c r="S16" s="562"/>
    </row>
    <row r="17" spans="1:19" ht="15" thickBot="1" x14ac:dyDescent="0.35">
      <c r="A17" s="45">
        <v>19</v>
      </c>
      <c r="B17" s="34">
        <f>IF(EV!B17&lt;0,-Prob!B17,Prob!B17)</f>
        <v>-2.5209201358495853E-3</v>
      </c>
      <c r="C17" s="34">
        <f>IF(EV!C17&lt;0,-Prob!C17,Prob!C17)</f>
        <v>3.6413290851160678E-3</v>
      </c>
      <c r="D17" s="34">
        <f>IF(EV!D17&lt;0,-Prob!D17,Prob!D17)</f>
        <v>3.6413290851160678E-3</v>
      </c>
      <c r="E17" s="34">
        <f>IF(EV!E17&lt;0,-Prob!E17,Prob!E17)</f>
        <v>3.6413290851160678E-3</v>
      </c>
      <c r="F17" s="34">
        <f>IF(EV!F17&lt;0,-Prob!F17,Prob!F17)</f>
        <v>3.6413290851160678E-3</v>
      </c>
      <c r="G17" s="34">
        <f>IF(EV!G17&lt;0,-Prob!G17,Prob!G17)</f>
        <v>3.6413290851160678E-3</v>
      </c>
      <c r="H17" s="34">
        <f>IF(EV!H17&lt;0,-Prob!H17,Prob!H17)</f>
        <v>3.6413290851160678E-3</v>
      </c>
      <c r="I17" s="34">
        <f>IF(EV!I17&lt;0,-Prob!I17,Prob!I17)</f>
        <v>3.6413290851160678E-3</v>
      </c>
      <c r="J17" s="34">
        <f>IF(EV!J17&lt;0,-Prob!J17,Prob!J17)</f>
        <v>3.6413290851160678E-3</v>
      </c>
      <c r="K17" s="34">
        <f>IF(EV!K17&lt;0,-Prob!K17,Prob!K17)</f>
        <v>-1.344490739119779E-2</v>
      </c>
      <c r="M17" s="250" t="s">
        <v>19</v>
      </c>
      <c r="N17" s="180">
        <f>N11</f>
        <v>-3.1387851960808122E-2</v>
      </c>
      <c r="O17" s="246" t="s">
        <v>45</v>
      </c>
      <c r="P17" s="251">
        <f>EV!E89</f>
        <v>0.90373126542433635</v>
      </c>
      <c r="Q17" s="246" t="s">
        <v>173</v>
      </c>
      <c r="R17" s="180">
        <f>EV!E131</f>
        <v>-0.57491562373867078</v>
      </c>
      <c r="S17" s="196"/>
    </row>
    <row r="18" spans="1:19" ht="15" thickBot="1" x14ac:dyDescent="0.35">
      <c r="A18" s="45" t="s">
        <v>4</v>
      </c>
      <c r="B18" s="32" t="s">
        <v>1</v>
      </c>
      <c r="C18" s="35">
        <v>2</v>
      </c>
      <c r="D18" s="35">
        <v>3</v>
      </c>
      <c r="E18" s="35">
        <v>4</v>
      </c>
      <c r="F18" s="35">
        <v>5</v>
      </c>
      <c r="G18" s="35">
        <v>6</v>
      </c>
      <c r="H18" s="35">
        <v>7</v>
      </c>
      <c r="I18" s="35">
        <v>8</v>
      </c>
      <c r="J18" s="35">
        <v>9</v>
      </c>
      <c r="K18" s="47">
        <v>10</v>
      </c>
      <c r="M18" s="178"/>
      <c r="N18" s="181"/>
      <c r="O18" s="248" t="s">
        <v>46</v>
      </c>
      <c r="P18" s="176">
        <f>'ER EL'!N42</f>
        <v>208.01683524340916</v>
      </c>
      <c r="Q18" s="248" t="s">
        <v>149</v>
      </c>
      <c r="R18" s="177">
        <f>'ER EL'!N83</f>
        <v>-211.03553852455806</v>
      </c>
      <c r="S18" s="249" t="s">
        <v>2</v>
      </c>
    </row>
    <row r="19" spans="1:19" ht="15" thickBot="1" x14ac:dyDescent="0.35">
      <c r="A19" s="45">
        <v>13</v>
      </c>
      <c r="B19" s="34">
        <f>IF(EV!B19&lt;0,-Prob!B19,Prob!B19)</f>
        <v>-6.3023003396239633E-4</v>
      </c>
      <c r="C19" s="34">
        <f>IF(EV!C19&lt;0,-Prob!C19,Prob!C19)</f>
        <v>9.1033227127901696E-4</v>
      </c>
      <c r="D19" s="34">
        <f>IF(EV!D19&lt;0,-Prob!D19,Prob!D19)</f>
        <v>9.1033227127901696E-4</v>
      </c>
      <c r="E19" s="34">
        <f>IF(EV!E19&lt;0,-Prob!E19,Prob!E19)</f>
        <v>9.1033227127901696E-4</v>
      </c>
      <c r="F19" s="34">
        <f>IF(EV!F19&lt;0,-Prob!F19,Prob!F19)</f>
        <v>9.1033227127901696E-4</v>
      </c>
      <c r="G19" s="34">
        <f>IF(EV!G19&lt;0,-Prob!G19,Prob!G19)</f>
        <v>9.1033227127901696E-4</v>
      </c>
      <c r="H19" s="34">
        <f>IF(EV!H19&lt;0,-Prob!H19,Prob!H19)</f>
        <v>9.1033227127901696E-4</v>
      </c>
      <c r="I19" s="34">
        <f>IF(EV!I19&lt;0,-Prob!I19,Prob!I19)</f>
        <v>9.1033227127901696E-4</v>
      </c>
      <c r="J19" s="34">
        <f>IF(EV!J19&lt;0,-Prob!J19,Prob!J19)</f>
        <v>-9.1033227127901696E-4</v>
      </c>
      <c r="K19" s="34">
        <f>IF(EV!K19&lt;0,-Prob!K19,Prob!K19)</f>
        <v>-3.3612268477994475E-3</v>
      </c>
      <c r="M19" s="173"/>
      <c r="N19" s="182"/>
      <c r="O19" s="247" t="s">
        <v>40</v>
      </c>
      <c r="P19" s="244">
        <f>(N17-R18)/(P18-R18)</f>
        <v>0.50352691902285229</v>
      </c>
      <c r="Q19" s="247" t="s">
        <v>41</v>
      </c>
      <c r="R19" s="242">
        <f>(N17-P18)/(R18-P18)</f>
        <v>0.49647308097714776</v>
      </c>
      <c r="S19" s="201">
        <f>P19+R19</f>
        <v>1</v>
      </c>
    </row>
    <row r="20" spans="1:19" ht="15" thickBot="1" x14ac:dyDescent="0.35">
      <c r="A20" s="45">
        <v>14</v>
      </c>
      <c r="B20" s="34">
        <f>IF(EV!B20&lt;0,-Prob!B20,Prob!B20)</f>
        <v>-6.3023003396239633E-4</v>
      </c>
      <c r="C20" s="34">
        <f>IF(EV!C20&lt;0,-Prob!C20,Prob!C20)</f>
        <v>9.1033227127901696E-4</v>
      </c>
      <c r="D20" s="34">
        <f>IF(EV!D20&lt;0,-Prob!D20,Prob!D20)</f>
        <v>9.1033227127901696E-4</v>
      </c>
      <c r="E20" s="34">
        <f>IF(EV!E20&lt;0,-Prob!E20,Prob!E20)</f>
        <v>9.1033227127901696E-4</v>
      </c>
      <c r="F20" s="34">
        <f>IF(EV!F20&lt;0,-Prob!F20,Prob!F20)</f>
        <v>9.1033227127901696E-4</v>
      </c>
      <c r="G20" s="34">
        <f>IF(EV!G20&lt;0,-Prob!G20,Prob!G20)</f>
        <v>9.1033227127901696E-4</v>
      </c>
      <c r="H20" s="34">
        <f>IF(EV!H20&lt;0,-Prob!H20,Prob!H20)</f>
        <v>9.1033227127901696E-4</v>
      </c>
      <c r="I20" s="34">
        <f>IF(EV!I20&lt;0,-Prob!I20,Prob!I20)</f>
        <v>9.1033227127901696E-4</v>
      </c>
      <c r="J20" s="34">
        <f>IF(EV!J20&lt;0,-Prob!J20,Prob!J20)</f>
        <v>-9.1033227127901696E-4</v>
      </c>
      <c r="K20" s="34">
        <f>IF(EV!K20&lt;0,-Prob!K20,Prob!K20)</f>
        <v>-3.3612268477994475E-3</v>
      </c>
      <c r="M20" s="174"/>
      <c r="N20" s="183"/>
      <c r="O20" s="246" t="s">
        <v>40</v>
      </c>
      <c r="P20" s="245">
        <f>P19</f>
        <v>0.50352691902285229</v>
      </c>
      <c r="Q20" s="246" t="s">
        <v>41</v>
      </c>
      <c r="R20" s="243">
        <f>R19</f>
        <v>0.49647308097714776</v>
      </c>
      <c r="S20" s="202">
        <f>P20+R20</f>
        <v>1</v>
      </c>
    </row>
    <row r="21" spans="1:19" ht="15" thickBot="1" x14ac:dyDescent="0.35">
      <c r="A21" s="45">
        <v>15</v>
      </c>
      <c r="B21" s="34">
        <f>IF(EV!B21&lt;0,-Prob!B21,Prob!B21)</f>
        <v>-6.3023003396239633E-4</v>
      </c>
      <c r="C21" s="34">
        <f>IF(EV!C21&lt;0,-Prob!C21,Prob!C21)</f>
        <v>-9.1033227127901696E-4</v>
      </c>
      <c r="D21" s="34">
        <f>IF(EV!D21&lt;0,-Prob!D21,Prob!D21)</f>
        <v>9.1033227127901696E-4</v>
      </c>
      <c r="E21" s="34">
        <f>IF(EV!E21&lt;0,-Prob!E21,Prob!E21)</f>
        <v>9.1033227127901696E-4</v>
      </c>
      <c r="F21" s="34">
        <f>IF(EV!F21&lt;0,-Prob!F21,Prob!F21)</f>
        <v>9.1033227127901696E-4</v>
      </c>
      <c r="G21" s="34">
        <f>IF(EV!G21&lt;0,-Prob!G21,Prob!G21)</f>
        <v>9.1033227127901696E-4</v>
      </c>
      <c r="H21" s="34">
        <f>IF(EV!H21&lt;0,-Prob!H21,Prob!H21)</f>
        <v>9.1033227127901696E-4</v>
      </c>
      <c r="I21" s="34">
        <f>IF(EV!I21&lt;0,-Prob!I21,Prob!I21)</f>
        <v>-9.1033227127901696E-4</v>
      </c>
      <c r="J21" s="34">
        <f>IF(EV!J21&lt;0,-Prob!J21,Prob!J21)</f>
        <v>-9.1033227127901696E-4</v>
      </c>
      <c r="K21" s="34">
        <f>IF(EV!K21&lt;0,-Prob!K21,Prob!K21)</f>
        <v>-3.3612268477994475E-3</v>
      </c>
    </row>
    <row r="22" spans="1:19" ht="15" thickBot="1" x14ac:dyDescent="0.35">
      <c r="A22" s="45">
        <v>16</v>
      </c>
      <c r="B22" s="34">
        <f>IF(EV!B22&lt;0,-Prob!B22,Prob!B22)</f>
        <v>-6.3023003396239633E-4</v>
      </c>
      <c r="C22" s="34">
        <f>IF(EV!C22&lt;0,-Prob!C22,Prob!C22)</f>
        <v>-9.1033227127901696E-4</v>
      </c>
      <c r="D22" s="34">
        <f>IF(EV!D22&lt;0,-Prob!D22,Prob!D22)</f>
        <v>9.1033227127901696E-4</v>
      </c>
      <c r="E22" s="34">
        <f>IF(EV!E22&lt;0,-Prob!E22,Prob!E22)</f>
        <v>9.1033227127901696E-4</v>
      </c>
      <c r="F22" s="34">
        <f>IF(EV!F22&lt;0,-Prob!F22,Prob!F22)</f>
        <v>9.1033227127901696E-4</v>
      </c>
      <c r="G22" s="34">
        <f>IF(EV!G22&lt;0,-Prob!G22,Prob!G22)</f>
        <v>9.1033227127901696E-4</v>
      </c>
      <c r="H22" s="34">
        <f>IF(EV!H22&lt;0,-Prob!H22,Prob!H22)</f>
        <v>-9.1033227127901696E-4</v>
      </c>
      <c r="I22" s="34">
        <f>IF(EV!I22&lt;0,-Prob!I22,Prob!I22)</f>
        <v>-9.1033227127901696E-4</v>
      </c>
      <c r="J22" s="34">
        <f>IF(EV!J22&lt;0,-Prob!J22,Prob!J22)</f>
        <v>-9.1033227127901696E-4</v>
      </c>
      <c r="K22" s="34">
        <f>IF(EV!K22&lt;0,-Prob!K22,Prob!K22)</f>
        <v>-3.3612268477994475E-3</v>
      </c>
      <c r="M22" s="560" t="s">
        <v>231</v>
      </c>
      <c r="N22" s="561"/>
      <c r="O22" s="561"/>
      <c r="P22" s="561"/>
      <c r="Q22" s="561"/>
      <c r="R22" s="561"/>
      <c r="S22" s="562"/>
    </row>
    <row r="23" spans="1:19" ht="15" thickBot="1" x14ac:dyDescent="0.35">
      <c r="A23" s="45">
        <v>17</v>
      </c>
      <c r="B23" s="34">
        <f>IF(EV!B23&lt;0,-Prob!B23,Prob!B23)</f>
        <v>-6.3023003396239633E-4</v>
      </c>
      <c r="C23" s="34">
        <f>IF(EV!C23&lt;0,-Prob!C23,Prob!C23)</f>
        <v>-9.1033227127901696E-4</v>
      </c>
      <c r="D23" s="34">
        <f>IF(EV!D23&lt;0,-Prob!D23,Prob!D23)</f>
        <v>9.1033227127901696E-4</v>
      </c>
      <c r="E23" s="34">
        <f>IF(EV!E23&lt;0,-Prob!E23,Prob!E23)</f>
        <v>9.1033227127901696E-4</v>
      </c>
      <c r="F23" s="34">
        <f>IF(EV!F23&lt;0,-Prob!F23,Prob!F23)</f>
        <v>9.1033227127901696E-4</v>
      </c>
      <c r="G23" s="34">
        <f>IF(EV!G23&lt;0,-Prob!G23,Prob!G23)</f>
        <v>9.1033227127901696E-4</v>
      </c>
      <c r="H23" s="34">
        <f>IF(EV!H23&lt;0,-Prob!H23,Prob!H23)</f>
        <v>9.1033227127901696E-4</v>
      </c>
      <c r="I23" s="34">
        <f>IF(EV!I23&lt;0,-Prob!I23,Prob!I23)</f>
        <v>-9.1033227127901696E-4</v>
      </c>
      <c r="J23" s="34">
        <f>IF(EV!J23&lt;0,-Prob!J23,Prob!J23)</f>
        <v>-9.1033227127901696E-4</v>
      </c>
      <c r="K23" s="34">
        <f>IF(EV!K23&lt;0,-Prob!K23,Prob!K23)</f>
        <v>-3.3612268477994475E-3</v>
      </c>
      <c r="M23" s="250" t="s">
        <v>19</v>
      </c>
      <c r="N23" s="180">
        <f>N17</f>
        <v>-3.1387851960808122E-2</v>
      </c>
      <c r="O23" s="246" t="s">
        <v>45</v>
      </c>
      <c r="P23" s="251">
        <f>P17</f>
        <v>0.90373126542433635</v>
      </c>
      <c r="Q23" s="246" t="s">
        <v>173</v>
      </c>
      <c r="R23" s="180">
        <f>R17</f>
        <v>-0.57491562373867078</v>
      </c>
      <c r="S23" s="196"/>
    </row>
    <row r="24" spans="1:19" ht="15" thickBot="1" x14ac:dyDescent="0.35">
      <c r="A24" s="45">
        <v>18</v>
      </c>
      <c r="B24" s="34">
        <f>IF(EV!B24&lt;0,-Prob!B24,Prob!B24)</f>
        <v>-6.3023003396239633E-4</v>
      </c>
      <c r="C24" s="34">
        <f>IF(EV!C24&lt;0,-Prob!C24,Prob!C24)</f>
        <v>9.1033227127901696E-4</v>
      </c>
      <c r="D24" s="34">
        <f>IF(EV!D24&lt;0,-Prob!D24,Prob!D24)</f>
        <v>9.1033227127901696E-4</v>
      </c>
      <c r="E24" s="34">
        <f>IF(EV!E24&lt;0,-Prob!E24,Prob!E24)</f>
        <v>9.1033227127901696E-4</v>
      </c>
      <c r="F24" s="34">
        <f>IF(EV!F24&lt;0,-Prob!F24,Prob!F24)</f>
        <v>9.1033227127901696E-4</v>
      </c>
      <c r="G24" s="34">
        <f>IF(EV!G24&lt;0,-Prob!G24,Prob!G24)</f>
        <v>9.1033227127901696E-4</v>
      </c>
      <c r="H24" s="34">
        <f>IF(EV!H24&lt;0,-Prob!H24,Prob!H24)</f>
        <v>9.1033227127901696E-4</v>
      </c>
      <c r="I24" s="34">
        <f>IF(EV!I24&lt;0,-Prob!I24,Prob!I24)</f>
        <v>9.1033227127901696E-4</v>
      </c>
      <c r="J24" s="34">
        <f>IF(EV!J24&lt;0,-Prob!J24,Prob!J24)</f>
        <v>-9.1033227127901696E-4</v>
      </c>
      <c r="K24" s="34">
        <f>IF(EV!K24&lt;0,-Prob!K24,Prob!K24)</f>
        <v>-3.3612268477994475E-3</v>
      </c>
      <c r="M24" s="178"/>
      <c r="N24" s="181"/>
      <c r="O24" s="248" t="s">
        <v>46</v>
      </c>
      <c r="P24" s="176">
        <f>P23/O6</f>
        <v>2.5221290474677018</v>
      </c>
      <c r="Q24" s="248" t="s">
        <v>149</v>
      </c>
      <c r="R24" s="177">
        <f>R23/O5</f>
        <v>-0.89595488239210952</v>
      </c>
      <c r="S24" s="249" t="s">
        <v>2</v>
      </c>
    </row>
    <row r="25" spans="1:19" ht="15" thickBot="1" x14ac:dyDescent="0.35">
      <c r="A25" s="45">
        <v>19</v>
      </c>
      <c r="B25" s="34">
        <f>IF(EV!B25&lt;0,-Prob!B25,Prob!B25)</f>
        <v>-6.3023003396239633E-4</v>
      </c>
      <c r="C25" s="34">
        <f>IF(EV!C25&lt;0,-Prob!C25,Prob!C25)</f>
        <v>9.1033227127901696E-4</v>
      </c>
      <c r="D25" s="34">
        <f>IF(EV!D25&lt;0,-Prob!D25,Prob!D25)</f>
        <v>9.1033227127901696E-4</v>
      </c>
      <c r="E25" s="34">
        <f>IF(EV!E25&lt;0,-Prob!E25,Prob!E25)</f>
        <v>9.1033227127901696E-4</v>
      </c>
      <c r="F25" s="34">
        <f>IF(EV!F25&lt;0,-Prob!F25,Prob!F25)</f>
        <v>9.1033227127901696E-4</v>
      </c>
      <c r="G25" s="34">
        <f>IF(EV!G25&lt;0,-Prob!G25,Prob!G25)</f>
        <v>9.1033227127901696E-4</v>
      </c>
      <c r="H25" s="34">
        <f>IF(EV!H25&lt;0,-Prob!H25,Prob!H25)</f>
        <v>9.1033227127901696E-4</v>
      </c>
      <c r="I25" s="34">
        <f>IF(EV!I25&lt;0,-Prob!I25,Prob!I25)</f>
        <v>9.1033227127901696E-4</v>
      </c>
      <c r="J25" s="34">
        <f>IF(EV!J25&lt;0,-Prob!J25,Prob!J25)</f>
        <v>9.1033227127901696E-4</v>
      </c>
      <c r="K25" s="34">
        <f>IF(EV!K25&lt;0,-Prob!K25,Prob!K25)</f>
        <v>-3.3612268477994475E-3</v>
      </c>
      <c r="M25" s="173"/>
      <c r="N25" s="182"/>
      <c r="O25" s="247" t="s">
        <v>40</v>
      </c>
      <c r="P25" s="244">
        <f>(N23-R24)/(P24-R24)</f>
        <v>0.25293908756265104</v>
      </c>
      <c r="Q25" s="247" t="s">
        <v>41</v>
      </c>
      <c r="R25" s="242">
        <f>(N23-P24)/(R24-P24)</f>
        <v>0.74706091243734885</v>
      </c>
      <c r="S25" s="201">
        <f>P25+R25</f>
        <v>0.99999999999999989</v>
      </c>
    </row>
    <row r="26" spans="1:19" ht="15" thickBot="1" x14ac:dyDescent="0.35">
      <c r="A26" s="45">
        <v>20</v>
      </c>
      <c r="B26" s="34">
        <f>IF(EV!B26&lt;0,-Prob!B26,Prob!B26)</f>
        <v>6.3023003396239633E-4</v>
      </c>
      <c r="C26" s="34">
        <f>IF(EV!C26&lt;0,-Prob!C26,Prob!C26)</f>
        <v>9.1033227127901696E-4</v>
      </c>
      <c r="D26" s="34">
        <f>IF(EV!D26&lt;0,-Prob!D26,Prob!D26)</f>
        <v>9.1033227127901696E-4</v>
      </c>
      <c r="E26" s="34">
        <f>IF(EV!E26&lt;0,-Prob!E26,Prob!E26)</f>
        <v>9.1033227127901696E-4</v>
      </c>
      <c r="F26" s="34">
        <f>IF(EV!F26&lt;0,-Prob!F26,Prob!F26)</f>
        <v>9.1033227127901696E-4</v>
      </c>
      <c r="G26" s="34">
        <f>IF(EV!G26&lt;0,-Prob!G26,Prob!G26)</f>
        <v>9.1033227127901696E-4</v>
      </c>
      <c r="H26" s="34">
        <f>IF(EV!H26&lt;0,-Prob!H26,Prob!H26)</f>
        <v>9.1033227127901696E-4</v>
      </c>
      <c r="I26" s="34">
        <f>IF(EV!I26&lt;0,-Prob!I26,Prob!I26)</f>
        <v>9.1033227127901696E-4</v>
      </c>
      <c r="J26" s="34">
        <f>IF(EV!J26&lt;0,-Prob!J26,Prob!J26)</f>
        <v>9.1033227127901696E-4</v>
      </c>
      <c r="K26" s="34">
        <f>IF(EV!K26&lt;0,-Prob!K26,Prob!K26)</f>
        <v>3.3612268477994475E-3</v>
      </c>
      <c r="M26" s="174"/>
      <c r="N26" s="183"/>
      <c r="O26" s="246" t="s">
        <v>40</v>
      </c>
      <c r="P26" s="245">
        <f>P25</f>
        <v>0.25293908756265104</v>
      </c>
      <c r="Q26" s="246" t="s">
        <v>41</v>
      </c>
      <c r="R26" s="243">
        <f>R25</f>
        <v>0.74706091243734885</v>
      </c>
      <c r="S26" s="202">
        <f>P26+R26</f>
        <v>0.99999999999999989</v>
      </c>
    </row>
    <row r="27" spans="1:19" x14ac:dyDescent="0.3">
      <c r="A27" s="45">
        <v>21</v>
      </c>
      <c r="B27" s="34">
        <f>IF(EV!B27&lt;0,-Prob!B27,Prob!B27)</f>
        <v>2.5209201358495853E-3</v>
      </c>
      <c r="C27" s="34">
        <f>IF(EV!C27&lt;0,-Prob!C27,Prob!C27)</f>
        <v>3.6413290851160678E-3</v>
      </c>
      <c r="D27" s="34">
        <f>IF(EV!D27&lt;0,-Prob!D27,Prob!D27)</f>
        <v>3.6413290851160678E-3</v>
      </c>
      <c r="E27" s="34">
        <f>IF(EV!E27&lt;0,-Prob!E27,Prob!E27)</f>
        <v>3.6413290851160678E-3</v>
      </c>
      <c r="F27" s="34">
        <f>IF(EV!F27&lt;0,-Prob!F27,Prob!F27)</f>
        <v>3.6413290851160678E-3</v>
      </c>
      <c r="G27" s="34">
        <f>IF(EV!G27&lt;0,-Prob!G27,Prob!G27)</f>
        <v>3.6413290851160678E-3</v>
      </c>
      <c r="H27" s="34">
        <f>IF(EV!H27&lt;0,-Prob!H27,Prob!H27)</f>
        <v>3.6413290851160678E-3</v>
      </c>
      <c r="I27" s="34">
        <f>IF(EV!I27&lt;0,-Prob!I27,Prob!I27)</f>
        <v>3.6413290851160678E-3</v>
      </c>
      <c r="J27" s="34">
        <f>IF(EV!J27&lt;0,-Prob!J27,Prob!J27)</f>
        <v>3.6413290851160678E-3</v>
      </c>
      <c r="K27" s="34">
        <f>IF(EV!K27&lt;0,-Prob!K27,Prob!K27)</f>
        <v>1.344490739119779E-2</v>
      </c>
    </row>
    <row r="28" spans="1:19" x14ac:dyDescent="0.3">
      <c r="A28" s="45" t="s">
        <v>10</v>
      </c>
      <c r="B28" s="32" t="s">
        <v>1</v>
      </c>
      <c r="C28" s="35">
        <v>2</v>
      </c>
      <c r="D28" s="35">
        <v>3</v>
      </c>
      <c r="E28" s="35">
        <v>4</v>
      </c>
      <c r="F28" s="35">
        <v>5</v>
      </c>
      <c r="G28" s="35">
        <v>6</v>
      </c>
      <c r="H28" s="35">
        <v>7</v>
      </c>
      <c r="I28" s="35">
        <v>8</v>
      </c>
      <c r="J28" s="35">
        <v>9</v>
      </c>
      <c r="K28" s="47">
        <v>10</v>
      </c>
    </row>
    <row r="29" spans="1:19" x14ac:dyDescent="0.3">
      <c r="A29" s="45" t="s">
        <v>1</v>
      </c>
      <c r="B29" s="34">
        <f>IF(EV!B29&lt;0,-Prob!B29,Prob!B29)</f>
        <v>-3.1511501698119817E-4</v>
      </c>
      <c r="C29" s="34">
        <f>IF(EV!C29&lt;0,-Prob!C29,Prob!C29)</f>
        <v>4.5516613563950848E-4</v>
      </c>
      <c r="D29" s="34">
        <f>IF(EV!D29&lt;0,-Prob!D29,Prob!D29)</f>
        <v>4.5516613563950848E-4</v>
      </c>
      <c r="E29" s="34">
        <f>IF(EV!E29&lt;0,-Prob!E29,Prob!E29)</f>
        <v>4.5516613563950848E-4</v>
      </c>
      <c r="F29" s="34">
        <f>IF(EV!F29&lt;0,-Prob!F29,Prob!F29)</f>
        <v>4.5516613563950848E-4</v>
      </c>
      <c r="G29" s="34">
        <f>IF(EV!G29&lt;0,-Prob!G29,Prob!G29)</f>
        <v>4.5516613563950848E-4</v>
      </c>
      <c r="H29" s="34">
        <f>IF(EV!H29&lt;0,-Prob!H29,Prob!H29)</f>
        <v>4.5516613563950848E-4</v>
      </c>
      <c r="I29" s="34">
        <f>IF(EV!I29&lt;0,-Prob!I29,Prob!I29)</f>
        <v>4.5516613563950848E-4</v>
      </c>
      <c r="J29" s="34">
        <f>IF(EV!J29&lt;0,-Prob!J29,Prob!J29)</f>
        <v>4.5516613563950848E-4</v>
      </c>
      <c r="K29" s="34">
        <f>IF(EV!K29&lt;0,-Prob!K29,Prob!K29)</f>
        <v>1.6806134238997238E-3</v>
      </c>
    </row>
    <row r="30" spans="1:19" x14ac:dyDescent="0.3">
      <c r="A30" s="45">
        <v>2</v>
      </c>
      <c r="B30" s="34">
        <f>IF(EV!B30&lt;0,-Prob!B30,Prob!B30)</f>
        <v>-3.1511501698119817E-4</v>
      </c>
      <c r="C30" s="34">
        <f>IF(EV!C30&lt;0,-Prob!C30,Prob!C30)</f>
        <v>-4.5516613563950848E-4</v>
      </c>
      <c r="D30" s="34">
        <f>IF(EV!D30&lt;0,-Prob!D30,Prob!D30)</f>
        <v>-4.5516613563950848E-4</v>
      </c>
      <c r="E30" s="34">
        <f>IF(EV!E30&lt;0,-Prob!E30,Prob!E30)</f>
        <v>-4.5516613563950848E-4</v>
      </c>
      <c r="F30" s="34">
        <f>IF(EV!F30&lt;0,-Prob!F30,Prob!F30)</f>
        <v>4.5516613563950848E-4</v>
      </c>
      <c r="G30" s="34">
        <f>IF(EV!G30&lt;0,-Prob!G30,Prob!G30)</f>
        <v>4.5516613563950848E-4</v>
      </c>
      <c r="H30" s="34">
        <f>IF(EV!H30&lt;0,-Prob!H30,Prob!H30)</f>
        <v>-4.5516613563950848E-4</v>
      </c>
      <c r="I30" s="34">
        <f>IF(EV!I30&lt;0,-Prob!I30,Prob!I30)</f>
        <v>-4.5516613563950848E-4</v>
      </c>
      <c r="J30" s="34">
        <f>IF(EV!J30&lt;0,-Prob!J30,Prob!J30)</f>
        <v>-4.5516613563950848E-4</v>
      </c>
      <c r="K30" s="34">
        <f>IF(EV!K30&lt;0,-Prob!K30,Prob!K30)</f>
        <v>-1.6806134238997238E-3</v>
      </c>
    </row>
    <row r="31" spans="1:19" x14ac:dyDescent="0.3">
      <c r="A31" s="45">
        <v>3</v>
      </c>
      <c r="B31" s="34">
        <f>IF(EV!B31&lt;0,-Prob!B31,Prob!B31)</f>
        <v>-3.1511501698119817E-4</v>
      </c>
      <c r="C31" s="34">
        <f>IF(EV!C31&lt;0,-Prob!C31,Prob!C31)</f>
        <v>-4.5516613563950848E-4</v>
      </c>
      <c r="D31" s="34">
        <f>IF(EV!D31&lt;0,-Prob!D31,Prob!D31)</f>
        <v>-4.5516613563950848E-4</v>
      </c>
      <c r="E31" s="34">
        <f>IF(EV!E31&lt;0,-Prob!E31,Prob!E31)</f>
        <v>-4.5516613563950848E-4</v>
      </c>
      <c r="F31" s="34">
        <f>IF(EV!F31&lt;0,-Prob!F31,Prob!F31)</f>
        <v>4.5516613563950848E-4</v>
      </c>
      <c r="G31" s="34">
        <f>IF(EV!G31&lt;0,-Prob!G31,Prob!G31)</f>
        <v>4.5516613563950848E-4</v>
      </c>
      <c r="H31" s="34">
        <f>IF(EV!H31&lt;0,-Prob!H31,Prob!H31)</f>
        <v>-4.5516613563950848E-4</v>
      </c>
      <c r="I31" s="34">
        <f>IF(EV!I31&lt;0,-Prob!I31,Prob!I31)</f>
        <v>-4.5516613563950848E-4</v>
      </c>
      <c r="J31" s="34">
        <f>IF(EV!J31&lt;0,-Prob!J31,Prob!J31)</f>
        <v>-4.5516613563950848E-4</v>
      </c>
      <c r="K31" s="34">
        <f>IF(EV!K31&lt;0,-Prob!K31,Prob!K31)</f>
        <v>-1.6806134238997238E-3</v>
      </c>
    </row>
    <row r="32" spans="1:19" x14ac:dyDescent="0.3">
      <c r="A32" s="45">
        <v>4</v>
      </c>
      <c r="B32" s="34">
        <f>IF(EV!B32&lt;0,-Prob!B32,Prob!B32)</f>
        <v>-3.1511501698119817E-4</v>
      </c>
      <c r="C32" s="34">
        <f>IF(EV!C32&lt;0,-Prob!C32,Prob!C32)</f>
        <v>-4.5516613563950848E-4</v>
      </c>
      <c r="D32" s="34">
        <f>IF(EV!D32&lt;0,-Prob!D32,Prob!D32)</f>
        <v>4.5516613563950848E-4</v>
      </c>
      <c r="E32" s="34">
        <f>IF(EV!E32&lt;0,-Prob!E32,Prob!E32)</f>
        <v>4.5516613563950848E-4</v>
      </c>
      <c r="F32" s="34">
        <f>IF(EV!F32&lt;0,-Prob!F32,Prob!F32)</f>
        <v>4.5516613563950848E-4</v>
      </c>
      <c r="G32" s="34">
        <f>IF(EV!G32&lt;0,-Prob!G32,Prob!G32)</f>
        <v>4.5516613563950848E-4</v>
      </c>
      <c r="H32" s="34">
        <f>IF(EV!H32&lt;0,-Prob!H32,Prob!H32)</f>
        <v>4.5516613563950848E-4</v>
      </c>
      <c r="I32" s="34">
        <f>IF(EV!I32&lt;0,-Prob!I32,Prob!I32)</f>
        <v>-4.5516613563950848E-4</v>
      </c>
      <c r="J32" s="34">
        <f>IF(EV!J32&lt;0,-Prob!J32,Prob!J32)</f>
        <v>-4.5516613563950848E-4</v>
      </c>
      <c r="K32" s="34">
        <f>IF(EV!K32&lt;0,-Prob!K32,Prob!K32)</f>
        <v>-1.6806134238997238E-3</v>
      </c>
    </row>
    <row r="33" spans="1:12" x14ac:dyDescent="0.3">
      <c r="A33" s="45">
        <v>5</v>
      </c>
      <c r="B33" s="34">
        <f>IF(EV!B33&lt;0,-Prob!B33,Prob!B33)</f>
        <v>-3.1511501698119817E-4</v>
      </c>
      <c r="C33" s="34">
        <f>IF(EV!C33&lt;0,-Prob!C33,Prob!C33)</f>
        <v>4.5516613563950848E-4</v>
      </c>
      <c r="D33" s="34">
        <f>IF(EV!D33&lt;0,-Prob!D33,Prob!D33)</f>
        <v>4.5516613563950848E-4</v>
      </c>
      <c r="E33" s="34">
        <f>IF(EV!E33&lt;0,-Prob!E33,Prob!E33)</f>
        <v>4.5516613563950848E-4</v>
      </c>
      <c r="F33" s="34">
        <f>IF(EV!F33&lt;0,-Prob!F33,Prob!F33)</f>
        <v>4.5516613563950848E-4</v>
      </c>
      <c r="G33" s="34">
        <f>IF(EV!G33&lt;0,-Prob!G33,Prob!G33)</f>
        <v>4.5516613563950848E-4</v>
      </c>
      <c r="H33" s="34">
        <f>IF(EV!H33&lt;0,-Prob!H33,Prob!H33)</f>
        <v>4.5516613563950848E-4</v>
      </c>
      <c r="I33" s="34">
        <f>IF(EV!I33&lt;0,-Prob!I33,Prob!I33)</f>
        <v>4.5516613563950848E-4</v>
      </c>
      <c r="J33" s="34">
        <f>IF(EV!J33&lt;0,-Prob!J33,Prob!J33)</f>
        <v>4.5516613563950848E-4</v>
      </c>
      <c r="K33" s="34">
        <f>IF(EV!K33&lt;0,-Prob!K33,Prob!K33)</f>
        <v>-1.6806134238997238E-3</v>
      </c>
    </row>
    <row r="34" spans="1:12" x14ac:dyDescent="0.3">
      <c r="A34" s="45">
        <v>6</v>
      </c>
      <c r="B34" s="34">
        <f>IF(EV!B34&lt;0,-Prob!B34,Prob!B34)</f>
        <v>-3.1511501698119817E-4</v>
      </c>
      <c r="C34" s="34">
        <f>IF(EV!C34&lt;0,-Prob!C34,Prob!C34)</f>
        <v>-4.5516613563950848E-4</v>
      </c>
      <c r="D34" s="34">
        <f>IF(EV!D34&lt;0,-Prob!D34,Prob!D34)</f>
        <v>-4.5516613563950848E-4</v>
      </c>
      <c r="E34" s="34">
        <f>IF(EV!E34&lt;0,-Prob!E34,Prob!E34)</f>
        <v>-4.5516613563950848E-4</v>
      </c>
      <c r="F34" s="34">
        <f>IF(EV!F34&lt;0,-Prob!F34,Prob!F34)</f>
        <v>-4.5516613563950848E-4</v>
      </c>
      <c r="G34" s="34">
        <f>IF(EV!G34&lt;0,-Prob!G34,Prob!G34)</f>
        <v>-4.5516613563950848E-4</v>
      </c>
      <c r="H34" s="34">
        <f>IF(EV!H34&lt;0,-Prob!H34,Prob!H34)</f>
        <v>-4.5516613563950848E-4</v>
      </c>
      <c r="I34" s="34">
        <f>IF(EV!I34&lt;0,-Prob!I34,Prob!I34)</f>
        <v>-4.5516613563950848E-4</v>
      </c>
      <c r="J34" s="34">
        <f>IF(EV!J34&lt;0,-Prob!J34,Prob!J34)</f>
        <v>-4.5516613563950848E-4</v>
      </c>
      <c r="K34" s="34">
        <f>IF(EV!K34&lt;0,-Prob!K34,Prob!K34)</f>
        <v>-1.6806134238997238E-3</v>
      </c>
    </row>
    <row r="35" spans="1:12" x14ac:dyDescent="0.3">
      <c r="A35" s="45">
        <v>7</v>
      </c>
      <c r="B35" s="34">
        <f>IF(EV!B35&lt;0,-Prob!B35,Prob!B35)</f>
        <v>-3.1511501698119817E-4</v>
      </c>
      <c r="C35" s="34">
        <f>IF(EV!C35&lt;0,-Prob!C35,Prob!C35)</f>
        <v>-4.5516613563950848E-4</v>
      </c>
      <c r="D35" s="34">
        <f>IF(EV!D35&lt;0,-Prob!D35,Prob!D35)</f>
        <v>-4.5516613563950848E-4</v>
      </c>
      <c r="E35" s="34">
        <f>IF(EV!E35&lt;0,-Prob!E35,Prob!E35)</f>
        <v>-4.5516613563950848E-4</v>
      </c>
      <c r="F35" s="34">
        <f>IF(EV!F35&lt;0,-Prob!F35,Prob!F35)</f>
        <v>-4.5516613563950848E-4</v>
      </c>
      <c r="G35" s="34">
        <f>IF(EV!G35&lt;0,-Prob!G35,Prob!G35)</f>
        <v>4.5516613563950848E-4</v>
      </c>
      <c r="H35" s="34">
        <f>IF(EV!H35&lt;0,-Prob!H35,Prob!H35)</f>
        <v>-4.5516613563950848E-4</v>
      </c>
      <c r="I35" s="34">
        <f>IF(EV!I35&lt;0,-Prob!I35,Prob!I35)</f>
        <v>-4.5516613563950848E-4</v>
      </c>
      <c r="J35" s="34">
        <f>IF(EV!J35&lt;0,-Prob!J35,Prob!J35)</f>
        <v>-4.5516613563950848E-4</v>
      </c>
      <c r="K35" s="34">
        <f>IF(EV!K35&lt;0,-Prob!K35,Prob!K35)</f>
        <v>-1.6806134238997238E-3</v>
      </c>
    </row>
    <row r="36" spans="1:12" x14ac:dyDescent="0.3">
      <c r="A36" s="45">
        <v>8</v>
      </c>
      <c r="B36" s="34">
        <f>IF(EV!B36&lt;0,-Prob!B36,Prob!B36)</f>
        <v>-3.1511501698119817E-4</v>
      </c>
      <c r="C36" s="34">
        <f>IF(EV!C36&lt;0,-Prob!C36,Prob!C36)</f>
        <v>-4.5516613563950848E-4</v>
      </c>
      <c r="D36" s="34">
        <f>IF(EV!D36&lt;0,-Prob!D36,Prob!D36)</f>
        <v>4.5516613563950848E-4</v>
      </c>
      <c r="E36" s="34">
        <f>IF(EV!E36&lt;0,-Prob!E36,Prob!E36)</f>
        <v>4.5516613563950848E-4</v>
      </c>
      <c r="F36" s="34">
        <f>IF(EV!F36&lt;0,-Prob!F36,Prob!F36)</f>
        <v>4.5516613563950848E-4</v>
      </c>
      <c r="G36" s="34">
        <f>IF(EV!G36&lt;0,-Prob!G36,Prob!G36)</f>
        <v>4.5516613563950848E-4</v>
      </c>
      <c r="H36" s="34">
        <f>IF(EV!H36&lt;0,-Prob!H36,Prob!H36)</f>
        <v>4.5516613563950848E-4</v>
      </c>
      <c r="I36" s="34">
        <f>IF(EV!I36&lt;0,-Prob!I36,Prob!I36)</f>
        <v>-4.5516613563950848E-4</v>
      </c>
      <c r="J36" s="34">
        <f>IF(EV!J36&lt;0,-Prob!J36,Prob!J36)</f>
        <v>-4.5516613563950848E-4</v>
      </c>
      <c r="K36" s="34">
        <f>IF(EV!K36&lt;0,-Prob!K36,Prob!K36)</f>
        <v>-1.6806134238997238E-3</v>
      </c>
    </row>
    <row r="37" spans="1:12" x14ac:dyDescent="0.3">
      <c r="A37" s="45">
        <v>9</v>
      </c>
      <c r="B37" s="34">
        <f>IF(EV!B37&lt;0,-Prob!B37,Prob!B37)</f>
        <v>-3.1511501698119817E-4</v>
      </c>
      <c r="C37" s="34">
        <f>IF(EV!C37&lt;0,-Prob!C37,Prob!C37)</f>
        <v>4.5516613563950848E-4</v>
      </c>
      <c r="D37" s="34">
        <f>IF(EV!D37&lt;0,-Prob!D37,Prob!D37)</f>
        <v>4.5516613563950848E-4</v>
      </c>
      <c r="E37" s="34">
        <f>IF(EV!E37&lt;0,-Prob!E37,Prob!E37)</f>
        <v>4.5516613563950848E-4</v>
      </c>
      <c r="F37" s="34">
        <f>IF(EV!F37&lt;0,-Prob!F37,Prob!F37)</f>
        <v>4.5516613563950848E-4</v>
      </c>
      <c r="G37" s="34">
        <f>IF(EV!G37&lt;0,-Prob!G37,Prob!G37)</f>
        <v>4.5516613563950848E-4</v>
      </c>
      <c r="H37" s="34">
        <f>IF(EV!H37&lt;0,-Prob!H37,Prob!H37)</f>
        <v>4.5516613563950848E-4</v>
      </c>
      <c r="I37" s="34">
        <f>IF(EV!I37&lt;0,-Prob!I37,Prob!I37)</f>
        <v>4.5516613563950848E-4</v>
      </c>
      <c r="J37" s="34">
        <f>IF(EV!J37&lt;0,-Prob!J37,Prob!J37)</f>
        <v>-4.5516613563950848E-4</v>
      </c>
      <c r="K37" s="34">
        <f>IF(EV!K37&lt;0,-Prob!K37,Prob!K37)</f>
        <v>-1.6806134238997238E-3</v>
      </c>
    </row>
    <row r="38" spans="1:12" x14ac:dyDescent="0.3">
      <c r="A38" s="67">
        <v>10</v>
      </c>
      <c r="B38" s="68">
        <f>IF(EV!B38&lt;0,-Prob!B38,Prob!B38)</f>
        <v>5.0418402716991707E-3</v>
      </c>
      <c r="C38" s="68">
        <f>IF(EV!C38&lt;0,-Prob!C38,Prob!C38)</f>
        <v>7.2826581702321357E-3</v>
      </c>
      <c r="D38" s="68">
        <f>IF(EV!D38&lt;0,-Prob!D38,Prob!D38)</f>
        <v>7.2826581702321357E-3</v>
      </c>
      <c r="E38" s="68">
        <f>IF(EV!E38&lt;0,-Prob!E38,Prob!E38)</f>
        <v>7.2826581702321357E-3</v>
      </c>
      <c r="F38" s="68">
        <f>IF(EV!F38&lt;0,-Prob!F38,Prob!F38)</f>
        <v>7.2826581702321357E-3</v>
      </c>
      <c r="G38" s="68">
        <f>IF(EV!G38&lt;0,-Prob!G38,Prob!G38)</f>
        <v>7.2826581702321357E-3</v>
      </c>
      <c r="H38" s="68">
        <f>IF(EV!H38&lt;0,-Prob!H38,Prob!H38)</f>
        <v>7.2826581702321357E-3</v>
      </c>
      <c r="I38" s="68">
        <f>IF(EV!I38&lt;0,-Prob!I38,Prob!I38)</f>
        <v>7.2826581702321357E-3</v>
      </c>
      <c r="J38" s="68">
        <f>IF(EV!J38&lt;0,-Prob!J38,Prob!J38)</f>
        <v>7.2826581702321357E-3</v>
      </c>
      <c r="K38" s="68">
        <f>IF(EV!K38&lt;0,-Prob!K38,Prob!K38)</f>
        <v>2.688981478239558E-2</v>
      </c>
    </row>
    <row r="39" spans="1:12" ht="15" thickBot="1" x14ac:dyDescent="0.35">
      <c r="A39" s="74" t="s">
        <v>39</v>
      </c>
      <c r="B39" s="79" t="s">
        <v>1</v>
      </c>
      <c r="C39" s="80">
        <v>2</v>
      </c>
      <c r="D39" s="80">
        <v>3</v>
      </c>
      <c r="E39" s="80">
        <v>4</v>
      </c>
      <c r="F39" s="80">
        <v>5</v>
      </c>
      <c r="G39" s="80">
        <v>6</v>
      </c>
      <c r="H39" s="80">
        <v>7</v>
      </c>
      <c r="I39" s="80">
        <v>8</v>
      </c>
      <c r="J39" s="80">
        <v>9</v>
      </c>
      <c r="K39" s="81">
        <v>10</v>
      </c>
    </row>
    <row r="40" spans="1:12" x14ac:dyDescent="0.3">
      <c r="A40" s="78" t="s">
        <v>41</v>
      </c>
      <c r="B40" s="82">
        <f>-(SUMIF(B29:B38,"&lt;0")+SUMIF(B19:B27,"&lt;0") +SUMIF(B3:B17,"&lt;0"))</f>
        <v>4.5061447428311342E-2</v>
      </c>
      <c r="C40" s="83">
        <f t="shared" ref="C40:K40" si="0">-(SUMIF(C29:C38,"&lt;0")+SUMIF(C19:C27,"&lt;0") +SUMIF(C3:C17,"&lt;0"))</f>
        <v>4.3695949021392816E-2</v>
      </c>
      <c r="D40" s="83">
        <f t="shared" si="0"/>
        <v>3.8233955393718717E-2</v>
      </c>
      <c r="E40" s="83">
        <f t="shared" si="0"/>
        <v>3.8233955393718717E-2</v>
      </c>
      <c r="F40" s="83">
        <f t="shared" si="0"/>
        <v>3.7323623122439704E-2</v>
      </c>
      <c r="G40" s="83">
        <f t="shared" si="0"/>
        <v>3.0496131087847076E-2</v>
      </c>
      <c r="H40" s="83">
        <f t="shared" si="0"/>
        <v>3.9144287664997737E-2</v>
      </c>
      <c r="I40" s="83">
        <f t="shared" si="0"/>
        <v>4.3695949021392816E-2</v>
      </c>
      <c r="J40" s="83">
        <f t="shared" si="0"/>
        <v>5.3254437869822494E-2</v>
      </c>
      <c r="K40" s="84">
        <f t="shared" si="0"/>
        <v>0.22520219880256304</v>
      </c>
    </row>
    <row r="41" spans="1:12" ht="15" thickBot="1" x14ac:dyDescent="0.35">
      <c r="A41" s="78" t="s">
        <v>42</v>
      </c>
      <c r="B41" s="85">
        <f>B40</f>
        <v>4.5061447428311342E-2</v>
      </c>
      <c r="C41" s="86">
        <f t="shared" ref="C41:K41" si="1">C40</f>
        <v>4.3695949021392816E-2</v>
      </c>
      <c r="D41" s="86">
        <f t="shared" si="1"/>
        <v>3.8233955393718717E-2</v>
      </c>
      <c r="E41" s="86">
        <f t="shared" si="1"/>
        <v>3.8233955393718717E-2</v>
      </c>
      <c r="F41" s="86">
        <f t="shared" si="1"/>
        <v>3.7323623122439704E-2</v>
      </c>
      <c r="G41" s="86">
        <f t="shared" si="1"/>
        <v>3.0496131087847076E-2</v>
      </c>
      <c r="H41" s="86">
        <f t="shared" si="1"/>
        <v>3.9144287664997737E-2</v>
      </c>
      <c r="I41" s="86">
        <f t="shared" si="1"/>
        <v>4.3695949021392816E-2</v>
      </c>
      <c r="J41" s="86">
        <f t="shared" si="1"/>
        <v>5.3254437869822494E-2</v>
      </c>
      <c r="K41" s="87">
        <f t="shared" si="1"/>
        <v>0.22520219880256304</v>
      </c>
    </row>
    <row r="42" spans="1:12" x14ac:dyDescent="0.3">
      <c r="A42" s="78" t="s">
        <v>40</v>
      </c>
      <c r="B42" s="82">
        <f>SUMIF(B29:B38,"&gt;0")+SUMIF(B19:B27,"&gt;0") +SUMIF(B3:B17,"&gt;0")</f>
        <v>8.1929904415111512E-3</v>
      </c>
      <c r="C42" s="83">
        <f t="shared" ref="C42:K42" si="2">SUMIF(C29:C38,"&gt;0")+SUMIF(C19:C27,"&gt;0") +SUMIF(C3:C17,"&gt;0")</f>
        <v>3.3227127901684125E-2</v>
      </c>
      <c r="D42" s="83">
        <f t="shared" si="2"/>
        <v>3.8689121529358224E-2</v>
      </c>
      <c r="E42" s="83">
        <f t="shared" si="2"/>
        <v>3.8689121529358224E-2</v>
      </c>
      <c r="F42" s="83">
        <f t="shared" si="2"/>
        <v>3.9599453800637244E-2</v>
      </c>
      <c r="G42" s="83">
        <f t="shared" si="2"/>
        <v>4.6426945835229869E-2</v>
      </c>
      <c r="H42" s="83">
        <f t="shared" si="2"/>
        <v>3.7778789258079204E-2</v>
      </c>
      <c r="I42" s="83">
        <f t="shared" si="2"/>
        <v>3.3227127901684125E-2</v>
      </c>
      <c r="J42" s="83">
        <f t="shared" si="2"/>
        <v>2.3668639053254441E-2</v>
      </c>
      <c r="K42" s="84">
        <f t="shared" si="2"/>
        <v>5.8821469836490343E-2</v>
      </c>
    </row>
    <row r="43" spans="1:12" ht="15" thickBot="1" x14ac:dyDescent="0.35">
      <c r="A43" s="78" t="s">
        <v>43</v>
      </c>
      <c r="B43" s="85">
        <f>B42</f>
        <v>8.1929904415111512E-3</v>
      </c>
      <c r="C43" s="86">
        <f t="shared" ref="C43:K43" si="3">C42</f>
        <v>3.3227127901684125E-2</v>
      </c>
      <c r="D43" s="86">
        <f t="shared" si="3"/>
        <v>3.8689121529358224E-2</v>
      </c>
      <c r="E43" s="86">
        <f t="shared" si="3"/>
        <v>3.8689121529358224E-2</v>
      </c>
      <c r="F43" s="86">
        <f t="shared" si="3"/>
        <v>3.9599453800637244E-2</v>
      </c>
      <c r="G43" s="86">
        <f t="shared" si="3"/>
        <v>4.6426945835229869E-2</v>
      </c>
      <c r="H43" s="86">
        <f t="shared" si="3"/>
        <v>3.7778789258079204E-2</v>
      </c>
      <c r="I43" s="86">
        <f t="shared" si="3"/>
        <v>3.3227127901684125E-2</v>
      </c>
      <c r="J43" s="86">
        <f t="shared" si="3"/>
        <v>2.3668639053254441E-2</v>
      </c>
      <c r="K43" s="87">
        <f t="shared" si="3"/>
        <v>5.8821469836490343E-2</v>
      </c>
    </row>
    <row r="44" spans="1:12" ht="15" thickBot="1" x14ac:dyDescent="0.35">
      <c r="A44" s="78" t="s">
        <v>2</v>
      </c>
      <c r="B44" s="89">
        <f>B42+B40</f>
        <v>5.3254437869822494E-2</v>
      </c>
      <c r="C44" s="75">
        <f t="shared" ref="C44:K44" si="4">C42+C40</f>
        <v>7.6923076923076941E-2</v>
      </c>
      <c r="D44" s="75">
        <f t="shared" si="4"/>
        <v>7.6923076923076941E-2</v>
      </c>
      <c r="E44" s="75">
        <f t="shared" si="4"/>
        <v>7.6923076923076941E-2</v>
      </c>
      <c r="F44" s="75">
        <f t="shared" si="4"/>
        <v>7.6923076923076955E-2</v>
      </c>
      <c r="G44" s="75">
        <f t="shared" si="4"/>
        <v>7.6923076923076941E-2</v>
      </c>
      <c r="H44" s="75">
        <f t="shared" si="4"/>
        <v>7.6923076923076941E-2</v>
      </c>
      <c r="I44" s="75">
        <f t="shared" si="4"/>
        <v>7.6923076923076941E-2</v>
      </c>
      <c r="J44" s="75">
        <f t="shared" si="4"/>
        <v>7.6923076923076927E-2</v>
      </c>
      <c r="K44" s="90">
        <f t="shared" si="4"/>
        <v>0.28402366863905337</v>
      </c>
      <c r="L44" s="76">
        <f>SUM(B44:K44)-C47</f>
        <v>1.0000000000000002</v>
      </c>
    </row>
    <row r="45" spans="1:12" ht="15" thickBot="1" x14ac:dyDescent="0.35">
      <c r="A45" s="88" t="s">
        <v>44</v>
      </c>
      <c r="B45" s="91">
        <f>B42-B40</f>
        <v>-3.6868456986800191E-2</v>
      </c>
      <c r="C45" s="69">
        <f t="shared" ref="C45:K45" si="5">C42-C40</f>
        <v>-1.0468821119708691E-2</v>
      </c>
      <c r="D45" s="69">
        <f t="shared" si="5"/>
        <v>4.5516613563950648E-4</v>
      </c>
      <c r="E45" s="69">
        <f t="shared" si="5"/>
        <v>4.5516613563950648E-4</v>
      </c>
      <c r="F45" s="69">
        <f t="shared" si="5"/>
        <v>2.2758306781975393E-3</v>
      </c>
      <c r="G45" s="69">
        <f t="shared" si="5"/>
        <v>1.5930814747382793E-2</v>
      </c>
      <c r="H45" s="69">
        <f t="shared" si="5"/>
        <v>-1.3654984069185333E-3</v>
      </c>
      <c r="I45" s="69">
        <f t="shared" si="5"/>
        <v>-1.0468821119708691E-2</v>
      </c>
      <c r="J45" s="69">
        <f t="shared" si="5"/>
        <v>-2.9585798816568053E-2</v>
      </c>
      <c r="K45" s="70">
        <f t="shared" si="5"/>
        <v>-0.1663807289660727</v>
      </c>
      <c r="L45" s="77">
        <f>SUM(B45:K45)</f>
        <v>-0.23602114771891752</v>
      </c>
    </row>
    <row r="46" spans="1:12" x14ac:dyDescent="0.3">
      <c r="B46" s="36"/>
      <c r="C46" s="36"/>
      <c r="D46" s="36"/>
      <c r="E46" s="36"/>
      <c r="F46" s="36"/>
      <c r="G46" s="36"/>
      <c r="H46" s="36"/>
      <c r="I46" s="36"/>
      <c r="J46" s="36"/>
      <c r="K46" s="36"/>
    </row>
    <row r="47" spans="1:12" x14ac:dyDescent="0.3">
      <c r="A47" s="542" t="s">
        <v>11</v>
      </c>
      <c r="B47" s="543"/>
      <c r="C47" s="34">
        <f>IF(EV!H41&lt;0,-Prob!C40,Prob!C40)</f>
        <v>-4.7337278106508882E-2</v>
      </c>
    </row>
    <row r="48" spans="1:12" x14ac:dyDescent="0.3">
      <c r="C48" s="73">
        <f>SUM(B45:K45)</f>
        <v>-0.23602114771891752</v>
      </c>
    </row>
    <row r="49" spans="2:3" x14ac:dyDescent="0.3">
      <c r="B49" s="40" t="s">
        <v>2</v>
      </c>
      <c r="C49" s="73">
        <f>C48+C47</f>
        <v>-0.28335842582542642</v>
      </c>
    </row>
  </sheetData>
  <sheetProtection sheet="1" objects="1" scenarios="1"/>
  <mergeCells count="11">
    <mergeCell ref="A1:U1"/>
    <mergeCell ref="A47:B47"/>
    <mergeCell ref="M7:N7"/>
    <mergeCell ref="M8:N8"/>
    <mergeCell ref="M3:R3"/>
    <mergeCell ref="M10:S10"/>
    <mergeCell ref="M4:N4"/>
    <mergeCell ref="M5:N5"/>
    <mergeCell ref="M6:N6"/>
    <mergeCell ref="M16:S16"/>
    <mergeCell ref="M22:S22"/>
  </mergeCells>
  <phoneticPr fontId="16" type="noConversion"/>
  <conditionalFormatting sqref="B3:K17 B19:K27 B29:K38 B40:K46">
    <cfRule type="containsText" dxfId="638" priority="19" operator="containsText" text="R">
      <formula>NOT(ISERROR(SEARCH("R",B3)))</formula>
    </cfRule>
    <cfRule type="containsText" dxfId="637" priority="20" operator="containsText" text="D">
      <formula>NOT(ISERROR(SEARCH("D",B3)))</formula>
    </cfRule>
    <cfRule type="containsText" dxfId="636" priority="21" operator="containsText" text="S">
      <formula>NOT(ISERROR(SEARCH("S",B3)))</formula>
    </cfRule>
    <cfRule type="containsText" dxfId="635" priority="22" operator="containsText" text="H">
      <formula>NOT(ISERROR(SEARCH("H",B3)))</formula>
    </cfRule>
  </conditionalFormatting>
  <conditionalFormatting sqref="B3:K17 B19:K27 B29:K38 B40:K46">
    <cfRule type="containsText" dxfId="634" priority="18" operator="containsText" text="P">
      <formula>NOT(ISERROR(SEARCH("P",B3)))</formula>
    </cfRule>
  </conditionalFormatting>
  <conditionalFormatting sqref="B3:K1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K27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9:K38 B40:K4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K27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9:K38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9:K38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7">
    <cfRule type="containsText" dxfId="633" priority="8" operator="containsText" text="R">
      <formula>NOT(ISERROR(SEARCH("R",C47)))</formula>
    </cfRule>
    <cfRule type="containsText" dxfId="632" priority="9" operator="containsText" text="D">
      <formula>NOT(ISERROR(SEARCH("D",C47)))</formula>
    </cfRule>
    <cfRule type="containsText" dxfId="631" priority="10" operator="containsText" text="S">
      <formula>NOT(ISERROR(SEARCH("S",C47)))</formula>
    </cfRule>
    <cfRule type="containsText" dxfId="630" priority="11" operator="containsText" text="H">
      <formula>NOT(ISERROR(SEARCH("H",C47)))</formula>
    </cfRule>
  </conditionalFormatting>
  <conditionalFormatting sqref="C47">
    <cfRule type="containsText" dxfId="629" priority="7" operator="containsText" text="P">
      <formula>NOT(ISERROR(SEARCH("P",C47)))</formula>
    </cfRule>
  </conditionalFormatting>
  <conditionalFormatting sqref="C4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5:K4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5:K4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5:K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W62"/>
  <sheetViews>
    <sheetView zoomScale="90" zoomScaleNormal="90" zoomScalePageLayoutView="90" workbookViewId="0">
      <selection activeCell="U11" sqref="U11"/>
    </sheetView>
  </sheetViews>
  <sheetFormatPr defaultColWidth="8.796875" defaultRowHeight="15.6" x14ac:dyDescent="0.3"/>
  <cols>
    <col min="2" max="3" width="8.796875" customWidth="1"/>
    <col min="18" max="18" width="8.69921875" style="163" customWidth="1"/>
    <col min="21" max="21" width="8.69921875" style="163" customWidth="1"/>
    <col min="22" max="22" width="9.69921875" bestFit="1" customWidth="1"/>
  </cols>
  <sheetData>
    <row r="1" spans="1:23" x14ac:dyDescent="0.3">
      <c r="A1" t="s">
        <v>39</v>
      </c>
      <c r="B1" s="133" t="s">
        <v>122</v>
      </c>
      <c r="C1" s="134">
        <f>IF(Rules!B24=Rules!D24,'WL Prob'!O6,IF(Rules!B24=Rules!E24,'WL Prob'!P13,IF(Rules!B24=Rules!F24,'WL Prob'!P19,'WL Prob'!P25)))</f>
        <v>0.41373164288216041</v>
      </c>
      <c r="D1" s="133" t="s">
        <v>123</v>
      </c>
      <c r="E1" s="134">
        <f>IF(Rules!B24=Rules!D24,'WL Prob'!O5,IF(Rules!B24=Rules!E24,'WL Prob'!R13,IF(Rules!B24=Rules!F24,'WL Prob'!R19,'WL Prob'!R25)))</f>
        <v>0.58626835711783964</v>
      </c>
      <c r="F1" t="s">
        <v>46</v>
      </c>
      <c r="G1">
        <f>IF(Rules!B24=Rules!D24,'ER EL'!N3,IF(Rules!B24=Rules!E24,'ER EL'!N3,IF(Rules!B24=Rules!F24,'ER EL'!N42,'WL Prob'!P24)))</f>
        <v>59.548342504882434</v>
      </c>
      <c r="H1" t="s">
        <v>194</v>
      </c>
      <c r="I1">
        <f>IF(Rules!B24=Rules!D24,'ER EL'!N4,IF(Rules!B24=Rules!E24,'ER EL'!N4,IF(Rules!B24=Rules!F24,'ER EL'!N83,'WL Prob'!R24)))</f>
        <v>-42.077013244733351</v>
      </c>
      <c r="J1" s="133" t="s">
        <v>124</v>
      </c>
      <c r="K1" s="134">
        <f>I1*E1+G1*C1</f>
        <v>-3.1387851960808177E-2</v>
      </c>
    </row>
    <row r="3" spans="1:23" x14ac:dyDescent="0.3">
      <c r="A3" s="500" t="s">
        <v>125</v>
      </c>
      <c r="B3" s="500"/>
      <c r="C3" s="500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  <c r="V3" s="500"/>
      <c r="W3" s="500"/>
    </row>
    <row r="4" spans="1:23" x14ac:dyDescent="0.3">
      <c r="A4" t="s">
        <v>120</v>
      </c>
      <c r="B4">
        <f>$C$1</f>
        <v>0.41373164288216041</v>
      </c>
      <c r="C4" t="s">
        <v>121</v>
      </c>
      <c r="D4">
        <f>$E$1</f>
        <v>0.58626835711783964</v>
      </c>
      <c r="E4" t="s">
        <v>46</v>
      </c>
      <c r="F4">
        <f>G1</f>
        <v>59.548342504882434</v>
      </c>
      <c r="G4" t="s">
        <v>149</v>
      </c>
      <c r="H4">
        <f>I1</f>
        <v>-42.077013244733351</v>
      </c>
      <c r="I4" t="s">
        <v>47</v>
      </c>
      <c r="J4">
        <f>B4*F4+D4*H4</f>
        <v>-3.1387851960808177E-2</v>
      </c>
    </row>
    <row r="5" spans="1:23" ht="16.2" thickBot="1" x14ac:dyDescent="0.35"/>
    <row r="6" spans="1:23" ht="16.2" thickBot="1" x14ac:dyDescent="0.35">
      <c r="A6" s="102"/>
      <c r="B6" s="102">
        <v>1</v>
      </c>
      <c r="C6" s="138">
        <v>0</v>
      </c>
      <c r="D6" s="135">
        <v>-1</v>
      </c>
      <c r="E6" s="116">
        <v>-2</v>
      </c>
      <c r="F6" s="116">
        <v>-3</v>
      </c>
      <c r="G6" s="116">
        <v>-4</v>
      </c>
      <c r="H6" s="116">
        <v>-5</v>
      </c>
      <c r="I6" s="116">
        <v>-6</v>
      </c>
      <c r="J6" s="116">
        <v>-7</v>
      </c>
      <c r="K6" s="116">
        <v>-8</v>
      </c>
      <c r="L6" s="116">
        <v>-9</v>
      </c>
      <c r="M6" s="104">
        <v>-10</v>
      </c>
      <c r="N6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194</v>
      </c>
    </row>
    <row r="7" spans="1:23" x14ac:dyDescent="0.3">
      <c r="A7" s="100">
        <v>1</v>
      </c>
      <c r="B7" s="95">
        <f>C7*B4</f>
        <v>0.41373164288216041</v>
      </c>
      <c r="C7" s="95">
        <v>1</v>
      </c>
      <c r="D7" s="136">
        <f>C7*D4</f>
        <v>0.58626835711783964</v>
      </c>
      <c r="E7" s="108"/>
      <c r="F7" s="108"/>
      <c r="G7" s="108"/>
      <c r="H7" s="108"/>
      <c r="I7" s="108"/>
      <c r="J7" s="108"/>
      <c r="K7" s="108"/>
      <c r="L7" s="108"/>
      <c r="M7" s="57"/>
      <c r="N7">
        <f>B7+D7</f>
        <v>1</v>
      </c>
      <c r="R7" s="167">
        <f>B7-D7</f>
        <v>-0.17253671423567923</v>
      </c>
      <c r="S7" s="107">
        <f>SUM(C7)*B4*F4</f>
        <v>24.637033575454591</v>
      </c>
      <c r="T7" s="57">
        <f>SUM(C7)*D4*H4</f>
        <v>-24.668421427415399</v>
      </c>
      <c r="U7" s="238">
        <f>S7+T7</f>
        <v>-3.1387851960808177E-2</v>
      </c>
      <c r="V7" s="280">
        <f>S7/B4</f>
        <v>59.548342504882427</v>
      </c>
      <c r="W7" s="57">
        <f>T7/D4</f>
        <v>-42.077013244733351</v>
      </c>
    </row>
    <row r="8" spans="1:23" x14ac:dyDescent="0.3">
      <c r="A8" s="98">
        <v>2</v>
      </c>
      <c r="B8" s="97">
        <f>C8*B4</f>
        <v>0.54622204413945596</v>
      </c>
      <c r="C8" s="97">
        <f>1/(1-B4*D4)</f>
        <v>1.3202327004391869</v>
      </c>
      <c r="D8" s="128">
        <f>C8*D4</f>
        <v>0.77401065629973109</v>
      </c>
      <c r="E8" s="1">
        <f>D8*D4</f>
        <v>0.4537779558605442</v>
      </c>
      <c r="F8" s="1"/>
      <c r="G8" s="1"/>
      <c r="H8" s="1"/>
      <c r="I8" s="1"/>
      <c r="J8" s="1"/>
      <c r="K8" s="1"/>
      <c r="L8" s="1"/>
      <c r="M8" s="9"/>
      <c r="N8">
        <f>B8+E8</f>
        <v>1.0000000000000002</v>
      </c>
      <c r="R8" s="168">
        <f>B8-E8</f>
        <v>9.2444088278911762E-2</v>
      </c>
      <c r="S8" s="93">
        <f>SUM(C8:D8)*B4*F4</f>
        <v>51.595943895149453</v>
      </c>
      <c r="T8" s="9">
        <f>SUM(C8:D8)*D4*H4</f>
        <v>-51.66167769560068</v>
      </c>
      <c r="U8" s="239">
        <f>S8+T8</f>
        <v>-6.5733800451226898E-2</v>
      </c>
      <c r="V8" s="93">
        <f>S8/B4</f>
        <v>124.70872069566377</v>
      </c>
      <c r="W8" s="9">
        <f>T8/D4</f>
        <v>-88.11950545919828</v>
      </c>
    </row>
    <row r="9" spans="1:23" x14ac:dyDescent="0.3">
      <c r="A9" s="98">
        <v>3</v>
      </c>
      <c r="B9" s="97">
        <f>C9*B4</f>
        <v>0.60863716620300201</v>
      </c>
      <c r="C9" s="97">
        <f>1/(1-D4*B4/(1-D4*B4))</f>
        <v>1.4710916524611941</v>
      </c>
      <c r="D9" s="128">
        <f>C9*D4*C8</f>
        <v>1.1386406153985447</v>
      </c>
      <c r="E9" s="1">
        <f>D9*(D4)</f>
        <v>0.66754896293735067</v>
      </c>
      <c r="F9" s="1">
        <f>E9*D4</f>
        <v>0.39136283379699821</v>
      </c>
      <c r="G9" s="1"/>
      <c r="H9" s="1"/>
      <c r="I9" s="1"/>
      <c r="J9" s="1"/>
      <c r="K9" s="1"/>
      <c r="L9" s="1"/>
      <c r="M9" s="9"/>
      <c r="N9">
        <f>B9+F9</f>
        <v>1.0000000000000002</v>
      </c>
      <c r="R9" s="168">
        <f>B9-F9</f>
        <v>0.2172743324060038</v>
      </c>
      <c r="S9" s="93">
        <f>SUM(C9:E9)*B4*F4</f>
        <v>80.742487719355054</v>
      </c>
      <c r="T9" s="9">
        <f>SUM(C9:E9)*D4*H4</f>
        <v>-80.845354537461247</v>
      </c>
      <c r="U9" s="239">
        <f t="shared" ref="U9:U16" si="0">S9+T9</f>
        <v>-0.10286681810619314</v>
      </c>
      <c r="V9" s="93">
        <f>S9/B4</f>
        <v>195.15666521632775</v>
      </c>
      <c r="W9" s="9">
        <f>T9/D4</f>
        <v>-137.89820575496518</v>
      </c>
    </row>
    <row r="10" spans="1:23" x14ac:dyDescent="0.3">
      <c r="A10" s="98">
        <v>4</v>
      </c>
      <c r="B10" s="97">
        <f>C10*B4</f>
        <v>0.64326420850828114</v>
      </c>
      <c r="C10" s="97">
        <f>1/(1-D4*B4/(1-D4*B4/(1-D4*B4)))</f>
        <v>1.5547861024772922</v>
      </c>
      <c r="D10" s="128">
        <f>C10*D4*C9</f>
        <v>1.3409322492534299</v>
      </c>
      <c r="E10" s="1">
        <f>D10*D4*C8</f>
        <v>1.0378958502981219</v>
      </c>
      <c r="F10" s="1">
        <f>E10*D4</f>
        <v>0.60848549501370319</v>
      </c>
      <c r="G10" s="1">
        <f>F10*D4</f>
        <v>0.35673579149171919</v>
      </c>
      <c r="H10" s="1"/>
      <c r="I10" s="1"/>
      <c r="J10" s="1"/>
      <c r="K10" s="1"/>
      <c r="L10" s="1"/>
      <c r="M10" s="9"/>
      <c r="N10">
        <f>B10+G10</f>
        <v>1.0000000000000004</v>
      </c>
      <c r="R10" s="168">
        <f>B10-G10</f>
        <v>0.28652841701656195</v>
      </c>
      <c r="S10" s="93">
        <f>SUM(C10:F10)*B4*F4</f>
        <v>111.90386273909937</v>
      </c>
      <c r="T10" s="9">
        <f>SUM(C10:F10)*D4*H4</f>
        <v>-112.04642949198137</v>
      </c>
      <c r="U10" s="239">
        <f t="shared" si="0"/>
        <v>-0.14256675288200427</v>
      </c>
      <c r="V10" s="93">
        <f>S10/B4</f>
        <v>270.47450845081232</v>
      </c>
      <c r="W10" s="9">
        <f>T10/D4</f>
        <v>-191.11798911135861</v>
      </c>
    </row>
    <row r="11" spans="1:23" x14ac:dyDescent="0.3">
      <c r="A11" s="98">
        <v>5</v>
      </c>
      <c r="B11" s="97">
        <f>C11*B4</f>
        <v>0.66422948787519054</v>
      </c>
      <c r="C11" s="97">
        <f>1/(1-D4*B4/(1-D4*B4/(1-D4*B4/(1-D4*B4))))</f>
        <v>1.6054597208180599</v>
      </c>
      <c r="D11" s="128">
        <f>C11*D4*C10</f>
        <v>1.4634116854110379</v>
      </c>
      <c r="E11" s="1">
        <f>D11*D4*C9</f>
        <v>1.2621259733254118</v>
      </c>
      <c r="F11" s="1">
        <f>E11*D4*C8</f>
        <v>0.97689895294653883</v>
      </c>
      <c r="G11" s="1">
        <f>F11*D4</f>
        <v>0.57272494421410503</v>
      </c>
      <c r="H11" s="1">
        <f>G11*D4</f>
        <v>0.33577051212480974</v>
      </c>
      <c r="I11" s="1"/>
      <c r="J11" s="1"/>
      <c r="K11" s="1"/>
      <c r="L11" s="1"/>
      <c r="M11" s="9"/>
      <c r="N11">
        <f>B11+H11</f>
        <v>1.0000000000000002</v>
      </c>
      <c r="R11" s="168">
        <f>B11-H11</f>
        <v>0.3284589757503808</v>
      </c>
      <c r="S11" s="93">
        <f>SUM(C11:G11)*B4*F4</f>
        <v>144.88106383896391</v>
      </c>
      <c r="T11" s="9">
        <f>SUM(C11:G11)*D4*H4</f>
        <v>-145.065643909035</v>
      </c>
      <c r="U11" s="239">
        <f t="shared" si="0"/>
        <v>-0.18458007007109245</v>
      </c>
      <c r="V11" s="93">
        <f>S11/B4</f>
        <v>350.18124992733306</v>
      </c>
      <c r="W11" s="9">
        <f>T11/D4</f>
        <v>-247.43897934760426</v>
      </c>
    </row>
    <row r="12" spans="1:23" x14ac:dyDescent="0.3">
      <c r="A12" s="98">
        <v>6</v>
      </c>
      <c r="B12" s="97">
        <f>C12*B4</f>
        <v>0.67760068711456678</v>
      </c>
      <c r="C12" s="97">
        <f>1/(1-D4*B4/(1-D4*B4/(1-D4*B4/(1-D4*B4/(1-D4*B4)))))</f>
        <v>1.6377782525750921</v>
      </c>
      <c r="D12" s="128">
        <f>C12*D4*C11</f>
        <v>1.5415264061800196</v>
      </c>
      <c r="E12" s="1">
        <f>D12*D4*C10</f>
        <v>1.4051350693644546</v>
      </c>
      <c r="F12" s="1">
        <f>E12*D4*C9</f>
        <v>1.21186504437209</v>
      </c>
      <c r="G12" s="1">
        <f>F12*D4*C8</f>
        <v>0.93799645834114398</v>
      </c>
      <c r="H12" s="1">
        <f>G12*D4</f>
        <v>0.54991764261401455</v>
      </c>
      <c r="I12" s="1">
        <f>H12*D4</f>
        <v>0.32239931288543361</v>
      </c>
      <c r="J12" s="1"/>
      <c r="K12" s="1"/>
      <c r="L12" s="1"/>
      <c r="M12" s="9"/>
      <c r="N12">
        <f>B12+I12</f>
        <v>1.0000000000000004</v>
      </c>
      <c r="R12" s="168">
        <f>B12-I12</f>
        <v>0.35520137422913317</v>
      </c>
      <c r="S12" s="93">
        <f>SUM(C12:H12)*B4*F4</f>
        <v>179.46154495606919</v>
      </c>
      <c r="T12" s="9">
        <f>SUM(C12:H12)*D4*H4</f>
        <v>-179.69018093971906</v>
      </c>
      <c r="U12" s="239">
        <f t="shared" si="0"/>
        <v>-0.22863598364986615</v>
      </c>
      <c r="V12" s="93">
        <f>S12/B4</f>
        <v>433.76316035653974</v>
      </c>
      <c r="W12" s="9">
        <f>T12/D4</f>
        <v>-306.49817401555822</v>
      </c>
    </row>
    <row r="13" spans="1:23" x14ac:dyDescent="0.3">
      <c r="A13" s="98">
        <v>7</v>
      </c>
      <c r="B13" s="97">
        <f>C13*B4</f>
        <v>0.68641335984375196</v>
      </c>
      <c r="C13" s="97">
        <f>1/(1-D4*B4/(1-D4*B4/(1-D4*B4/(1-D4*B4/(1-D4*B4/(1-D4*B4))))))</f>
        <v>1.6590787087543535</v>
      </c>
      <c r="D13" s="128">
        <f>C13*D4*C12</f>
        <v>1.5930101554791471</v>
      </c>
      <c r="E13" s="1">
        <f>D13*D4*C11</f>
        <v>1.4993893197219943</v>
      </c>
      <c r="F13" s="1">
        <f>E13*D4*C10</f>
        <v>1.3667261925098995</v>
      </c>
      <c r="G13" s="1">
        <f>F13*D4*C9</f>
        <v>1.1787391362167403</v>
      </c>
      <c r="H13" s="1">
        <f>G13*D4*C8</f>
        <v>0.91235665242929731</v>
      </c>
      <c r="I13" s="1">
        <f>H13*D4</f>
        <v>0.53488583572525594</v>
      </c>
      <c r="J13" s="1">
        <f>I13*D4</f>
        <v>0.31358664015624849</v>
      </c>
      <c r="K13" s="1"/>
      <c r="L13" s="1"/>
      <c r="M13" s="9"/>
      <c r="N13">
        <f>B13+J13</f>
        <v>1.0000000000000004</v>
      </c>
      <c r="R13" s="168">
        <f>B13-J13</f>
        <v>0.37282671968750347</v>
      </c>
      <c r="S13" s="93">
        <f>SUM(C13:I13)*B4*F4</f>
        <v>215.43080409263351</v>
      </c>
      <c r="T13" s="9">
        <f>SUM(C13:I13)*D4*H4</f>
        <v>-215.70526530834553</v>
      </c>
      <c r="U13" s="239">
        <f t="shared" si="0"/>
        <v>-0.27446121571202298</v>
      </c>
      <c r="V13" s="93">
        <f>S13/B4</f>
        <v>520.70178290422132</v>
      </c>
      <c r="W13" s="9">
        <f>T13/D4</f>
        <v>-367.92923017161729</v>
      </c>
    </row>
    <row r="14" spans="1:23" x14ac:dyDescent="0.3">
      <c r="A14" s="98">
        <v>8</v>
      </c>
      <c r="B14" s="97">
        <f>C14*B4</f>
        <v>0.69234801568343018</v>
      </c>
      <c r="C14" s="97">
        <f>1/(1-D4*B4/(1-D4*B4/(1-D4*B4/(1-D4*B4/(1-D4*B4/(1-D4*B4/(1-D4*B4)))))))</f>
        <v>1.6734229242422862</v>
      </c>
      <c r="D14" s="128">
        <f>C14*D4*C13</f>
        <v>1.6276804924831225</v>
      </c>
      <c r="E14" s="1">
        <f>D14*D4*C12</f>
        <v>1.5628622926200337</v>
      </c>
      <c r="F14" s="1">
        <f>E14*D4*C11</f>
        <v>1.4710132397403815</v>
      </c>
      <c r="G14" s="1">
        <f>F14*D4*C10</f>
        <v>1.3408607743416436</v>
      </c>
      <c r="H14" s="1">
        <f>G14*D4*C9</f>
        <v>1.1564313902785841</v>
      </c>
      <c r="I14" s="1">
        <f>H14*D4*C8</f>
        <v>0.89509021935513722</v>
      </c>
      <c r="J14" s="1">
        <f>I14*D4</f>
        <v>0.52476307237358299</v>
      </c>
      <c r="K14" s="1">
        <f>J14*D4</f>
        <v>0.30765198431657048</v>
      </c>
      <c r="L14" s="1"/>
      <c r="M14" s="9"/>
      <c r="N14">
        <f>B14+K14</f>
        <v>1.0000000000000007</v>
      </c>
      <c r="R14" s="168">
        <f>B14-K14</f>
        <v>0.3846960313668597</v>
      </c>
      <c r="S14" s="93">
        <f>SUM(C14:J14)*B4*F4</f>
        <v>252.58193319643391</v>
      </c>
      <c r="T14" s="9">
        <f>SUM(C14:J14)*D4*H4</f>
        <v>-252.90372535955547</v>
      </c>
      <c r="U14" s="239">
        <f t="shared" si="0"/>
        <v>-0.32179216312155745</v>
      </c>
      <c r="V14" s="93">
        <f>S14/B4</f>
        <v>610.49701549749398</v>
      </c>
      <c r="W14" s="9">
        <f>T14/D4</f>
        <v>-431.37877439413285</v>
      </c>
    </row>
    <row r="15" spans="1:23" x14ac:dyDescent="0.3">
      <c r="A15" s="98">
        <v>9</v>
      </c>
      <c r="B15" s="97">
        <f>C15*B4</f>
        <v>0.696402710387937</v>
      </c>
      <c r="C15" s="97">
        <f>1/(1-D4*B4/(1-D4*B4/(1-D4*B4/(1-D4*B4/(1-D4*B4/(1-D4*B4/(1-D4*B4/(1-D4*B4))))))))</f>
        <v>1.6832232254139849</v>
      </c>
      <c r="D15" s="128">
        <f>C15*D4*C14</f>
        <v>1.6513680719571684</v>
      </c>
      <c r="E15" s="1">
        <f>D15*D4*C13</f>
        <v>1.6062285018900466</v>
      </c>
      <c r="F15" s="1">
        <f>E15*D4*C12</f>
        <v>1.5422645725180919</v>
      </c>
      <c r="G15" s="1">
        <f>F15*D4*C11</f>
        <v>1.4516260428507386</v>
      </c>
      <c r="H15" s="1">
        <f>G15*D4*C10</f>
        <v>1.3231889199140463</v>
      </c>
      <c r="I15" s="1">
        <f>H15*D4*C9</f>
        <v>1.141190220147001</v>
      </c>
      <c r="J15" s="1">
        <f>I15*D4*C8</f>
        <v>0.88329339125881479</v>
      </c>
      <c r="K15" s="1">
        <f>J15*D4</f>
        <v>0.51784696534635044</v>
      </c>
      <c r="L15" s="1">
        <f>K15*D4</f>
        <v>0.30359728961206373</v>
      </c>
      <c r="M15" s="9"/>
      <c r="N15">
        <f>B15+L15</f>
        <v>1.0000000000000007</v>
      </c>
      <c r="R15" s="168">
        <f>B15-L15</f>
        <v>0.39280542077587327</v>
      </c>
      <c r="S15" s="93">
        <f>SUM(C15:K15)*B4*F4</f>
        <v>290.72266052268918</v>
      </c>
      <c r="T15" s="9">
        <f>SUM(C15:K15)*D4*H4</f>
        <v>-291.09304439224843</v>
      </c>
      <c r="U15" s="239">
        <f t="shared" si="0"/>
        <v>-0.37038386955924807</v>
      </c>
      <c r="V15" s="93">
        <f>S15/B4</f>
        <v>702.68413239422728</v>
      </c>
      <c r="W15" s="9">
        <f>T15/D4</f>
        <v>-496.51843026851077</v>
      </c>
    </row>
    <row r="16" spans="1:23" ht="16.2" thickBot="1" x14ac:dyDescent="0.35">
      <c r="A16" s="99">
        <v>10</v>
      </c>
      <c r="B16" s="129">
        <f>C16*B4</f>
        <v>0.69920039008563861</v>
      </c>
      <c r="C16" s="129">
        <f>1/(1-D4*B4/(1-D4*B4/(1-D4*B4/(1-D4*B4/(1-D4*B4/(1-D4*B4/(1-D4*B4/(1-D4*B4/(1-D4*B4)))))))))</f>
        <v>1.6899852890507236</v>
      </c>
      <c r="D16" s="137">
        <f>C16*D4*C15</f>
        <v>1.6677121533274799</v>
      </c>
      <c r="E16" s="109">
        <f>D16*D4*C14</f>
        <v>1.6361505483282506</v>
      </c>
      <c r="F16" s="109">
        <f>E16*D4*C13</f>
        <v>1.59142694395997</v>
      </c>
      <c r="G16" s="109">
        <f>F16*D4*C12</f>
        <v>1.5280524486597682</v>
      </c>
      <c r="H16" s="109">
        <f>G16*D4*C11</f>
        <v>1.4382491622009557</v>
      </c>
      <c r="I16" s="109">
        <f>H16*D4*C10</f>
        <v>1.3109956003287586</v>
      </c>
      <c r="J16" s="109">
        <f>I16*D4*C9</f>
        <v>1.1306740369682897</v>
      </c>
      <c r="K16" s="109">
        <f>J16*D4*C8</f>
        <v>0.87515375341489232</v>
      </c>
      <c r="L16" s="109">
        <f>K16*D4</f>
        <v>0.51307495324005992</v>
      </c>
      <c r="M16" s="10">
        <f>L16*D4</f>
        <v>0.30079960991436233</v>
      </c>
      <c r="N16">
        <f>B16+M16</f>
        <v>1.0000000000000009</v>
      </c>
      <c r="R16" s="169">
        <f>B16-M16</f>
        <v>0.39840078017127628</v>
      </c>
      <c r="S16" s="94">
        <f>SUM(C16:L16)*B4*F4</f>
        <v>329.67984614120041</v>
      </c>
      <c r="T16" s="10">
        <f>SUM(C16:L16)*D4*H4</f>
        <v>-330.09986189404862</v>
      </c>
      <c r="U16" s="240">
        <f t="shared" si="0"/>
        <v>-0.42001575284820092</v>
      </c>
      <c r="V16" s="94">
        <f>S16/B4</f>
        <v>796.84464993918834</v>
      </c>
      <c r="W16" s="10">
        <f>T16/D4</f>
        <v>-563.05249615868092</v>
      </c>
    </row>
    <row r="19" spans="1:23" x14ac:dyDescent="0.3">
      <c r="A19" s="500" t="s">
        <v>126</v>
      </c>
      <c r="B19" s="500"/>
      <c r="C19" s="500"/>
      <c r="D19" s="500"/>
      <c r="E19" s="500"/>
      <c r="F19" s="500"/>
      <c r="G19" s="500"/>
      <c r="H19" s="500"/>
      <c r="I19" s="500"/>
      <c r="J19" s="500"/>
      <c r="K19" s="500"/>
      <c r="L19" s="500"/>
      <c r="M19" s="500"/>
      <c r="N19" s="500"/>
      <c r="O19" s="500"/>
      <c r="P19" s="500"/>
      <c r="Q19" s="500"/>
      <c r="R19" s="500"/>
      <c r="S19" s="500"/>
      <c r="T19" s="500"/>
      <c r="U19" s="500"/>
      <c r="V19" s="500"/>
      <c r="W19" s="500"/>
    </row>
    <row r="20" spans="1:23" x14ac:dyDescent="0.3">
      <c r="A20" t="s">
        <v>120</v>
      </c>
      <c r="B20">
        <f>$C$1</f>
        <v>0.41373164288216041</v>
      </c>
      <c r="C20" t="s">
        <v>121</v>
      </c>
      <c r="D20">
        <f>$E$1</f>
        <v>0.58626835711783964</v>
      </c>
      <c r="E20" t="s">
        <v>46</v>
      </c>
      <c r="F20">
        <f>G1</f>
        <v>59.548342504882434</v>
      </c>
      <c r="G20" t="s">
        <v>149</v>
      </c>
      <c r="H20">
        <f>I1</f>
        <v>-42.077013244733351</v>
      </c>
      <c r="I20" t="s">
        <v>47</v>
      </c>
      <c r="J20">
        <f>B20*F20+D20*H20</f>
        <v>-3.1387851960808177E-2</v>
      </c>
    </row>
    <row r="21" spans="1:23" ht="16.2" thickBot="1" x14ac:dyDescent="0.35"/>
    <row r="22" spans="1:23" ht="16.2" thickBot="1" x14ac:dyDescent="0.35">
      <c r="A22" s="102"/>
      <c r="B22" s="115">
        <v>2</v>
      </c>
      <c r="C22" s="102">
        <v>1</v>
      </c>
      <c r="D22" s="138">
        <v>0</v>
      </c>
      <c r="E22" s="135">
        <v>-1</v>
      </c>
      <c r="F22" s="116">
        <v>-2</v>
      </c>
      <c r="G22" s="116">
        <v>-3</v>
      </c>
      <c r="H22" s="116">
        <v>-4</v>
      </c>
      <c r="I22" s="116">
        <v>-5</v>
      </c>
      <c r="J22" s="116">
        <v>-6</v>
      </c>
      <c r="K22" s="116">
        <v>-7</v>
      </c>
      <c r="L22" s="116">
        <v>-8</v>
      </c>
      <c r="M22" s="116">
        <v>-9</v>
      </c>
      <c r="N22" s="104">
        <v>-10</v>
      </c>
      <c r="O22" t="s">
        <v>131</v>
      </c>
      <c r="R22" s="166" t="s">
        <v>48</v>
      </c>
      <c r="S22" s="148" t="s">
        <v>127</v>
      </c>
      <c r="T22" s="149" t="s">
        <v>132</v>
      </c>
      <c r="U22" s="165" t="s">
        <v>47</v>
      </c>
      <c r="V22" s="159" t="s">
        <v>46</v>
      </c>
      <c r="W22" s="152" t="s">
        <v>194</v>
      </c>
    </row>
    <row r="23" spans="1:23" x14ac:dyDescent="0.3">
      <c r="A23" s="100">
        <v>1</v>
      </c>
      <c r="B23" s="107">
        <f>C23*B20</f>
        <v>0.22598934370026905</v>
      </c>
      <c r="C23" s="95">
        <f>D23*B20</f>
        <v>0.54622204413945596</v>
      </c>
      <c r="D23" s="95">
        <f>1/(1-B20*D20)</f>
        <v>1.3202327004391869</v>
      </c>
      <c r="E23" s="136">
        <f>D23*D20</f>
        <v>0.77401065629973109</v>
      </c>
      <c r="F23" s="108"/>
      <c r="G23" s="108"/>
      <c r="H23" s="108"/>
      <c r="I23" s="108"/>
      <c r="J23" s="108"/>
      <c r="K23" s="108"/>
      <c r="L23" s="108"/>
      <c r="M23" s="108"/>
      <c r="N23" s="57"/>
      <c r="O23">
        <f>E23+B23</f>
        <v>1.0000000000000002</v>
      </c>
      <c r="R23" s="170">
        <f>B23-E23</f>
        <v>-0.54802131259946207</v>
      </c>
      <c r="S23" s="107">
        <f>SUM(C23:D23)*B20*F20</f>
        <v>45.983908209250551</v>
      </c>
      <c r="T23" s="57">
        <f>SUM(C23:D23)*D20*H20</f>
        <v>-46.042492214464936</v>
      </c>
      <c r="U23" s="238">
        <f>S23+T23</f>
        <v>-5.8584005214385115E-2</v>
      </c>
      <c r="V23" s="280">
        <f>S23/B20</f>
        <v>111.14428640003189</v>
      </c>
      <c r="W23" s="57">
        <f>T23/D20</f>
        <v>-78.534841008330972</v>
      </c>
    </row>
    <row r="24" spans="1:23" x14ac:dyDescent="0.3">
      <c r="A24" s="98">
        <v>2</v>
      </c>
      <c r="B24" s="93">
        <f>C24*B20</f>
        <v>0.3324510370626495</v>
      </c>
      <c r="C24" s="97">
        <f>D24*B20</f>
        <v>0.80354268952384345</v>
      </c>
      <c r="D24" s="97">
        <f>1/(1-B20*D20*2)</f>
        <v>1.942183304922388</v>
      </c>
      <c r="E24" s="128">
        <f>D24*D20</f>
        <v>1.1386406153985447</v>
      </c>
      <c r="F24" s="1">
        <f>E24*D20</f>
        <v>0.66754896293735067</v>
      </c>
      <c r="G24" s="1"/>
      <c r="H24" s="1"/>
      <c r="I24" s="1"/>
      <c r="J24" s="1"/>
      <c r="K24" s="1"/>
      <c r="L24" s="1"/>
      <c r="M24" s="1"/>
      <c r="N24" s="9"/>
      <c r="O24">
        <f>F24+B24</f>
        <v>1.0000000000000002</v>
      </c>
      <c r="R24" s="171">
        <f>B24-F24</f>
        <v>-0.33509792587470116</v>
      </c>
      <c r="S24" s="93">
        <f>SUM(C24:E24)*B20*F20</f>
        <v>95.699270586120477</v>
      </c>
      <c r="T24" s="9">
        <f>SUM(C24:E24)*D20*H20</f>
        <v>-95.821192510231796</v>
      </c>
      <c r="U24" s="239">
        <f>S24+T24</f>
        <v>-0.12192192411131941</v>
      </c>
      <c r="V24" s="93">
        <f>S24/B20</f>
        <v>231.30759329756575</v>
      </c>
      <c r="W24" s="9">
        <f>T24/D20</f>
        <v>-163.44254528983865</v>
      </c>
    </row>
    <row r="25" spans="1:23" x14ac:dyDescent="0.3">
      <c r="A25" s="98">
        <v>3</v>
      </c>
      <c r="B25" s="93">
        <f>C25*B20</f>
        <v>0.39151450498629714</v>
      </c>
      <c r="C25" s="97">
        <f>D25*B20</f>
        <v>0.94630060746358924</v>
      </c>
      <c r="D25" s="97">
        <f>1/(1-B20*D20-D20*B20/(1-D20*B20))</f>
        <v>2.287232856717019</v>
      </c>
      <c r="E25" s="128">
        <f>D25*D20/(1-B20*D20)</f>
        <v>1.7703426045378485</v>
      </c>
      <c r="F25" s="1">
        <f>E25*(D20)</f>
        <v>1.0378958502981217</v>
      </c>
      <c r="G25" s="1">
        <f>F25*D20</f>
        <v>0.60848549501370308</v>
      </c>
      <c r="H25" s="1"/>
      <c r="I25" s="1"/>
      <c r="J25" s="1"/>
      <c r="K25" s="1"/>
      <c r="L25" s="1"/>
      <c r="M25" s="1"/>
      <c r="N25" s="9"/>
      <c r="O25">
        <f>G25+B25</f>
        <v>1.0000000000000002</v>
      </c>
      <c r="R25" s="171">
        <f>B25-G25</f>
        <v>-0.21697099002740594</v>
      </c>
      <c r="S25" s="93">
        <f>SUM(C25:F25)*B20*F20</f>
        <v>148.85133762405016</v>
      </c>
      <c r="T25" s="9">
        <f>SUM(C25:F25)*D20*H20</f>
        <v>-149.04097586662522</v>
      </c>
      <c r="U25" s="239">
        <f t="shared" ref="U25:U32" si="1">S25+T25</f>
        <v>-0.18963824257505735</v>
      </c>
      <c r="V25" s="93">
        <f>S25/B20</f>
        <v>359.77750356998001</v>
      </c>
      <c r="W25" s="9">
        <f>T25/D20</f>
        <v>-254.21971705811859</v>
      </c>
    </row>
    <row r="26" spans="1:23" x14ac:dyDescent="0.3">
      <c r="A26" s="98">
        <v>4</v>
      </c>
      <c r="B26" s="93">
        <f>C26*B20</f>
        <v>0.42727505578589536</v>
      </c>
      <c r="C26" s="97">
        <f>D26*B20</f>
        <v>1.0327347766039554</v>
      </c>
      <c r="D26" s="97">
        <f>1/(1-B20*D20-D20*B20/(1-D20*B20/(1-D20*B20)))</f>
        <v>2.4961464620149934</v>
      </c>
      <c r="E26" s="128">
        <f>D26*D20/(1-D20*B20/(1-D20*B20))</f>
        <v>2.1528127145223452</v>
      </c>
      <c r="F26" s="1">
        <f>E26*D20/(1-B20*D20)</f>
        <v>1.6662999820578459</v>
      </c>
      <c r="G26" s="1">
        <f>F26*D20</f>
        <v>0.97689895294653895</v>
      </c>
      <c r="H26" s="1">
        <f>G26*D20</f>
        <v>0.57272494421410514</v>
      </c>
      <c r="I26" s="1"/>
      <c r="J26" s="1"/>
      <c r="K26" s="1"/>
      <c r="L26" s="1"/>
      <c r="M26" s="1"/>
      <c r="N26" s="9"/>
      <c r="O26">
        <f>H26+B26</f>
        <v>1.0000000000000004</v>
      </c>
      <c r="R26" s="171">
        <f>B26-H26</f>
        <v>-0.14544988842820977</v>
      </c>
      <c r="S26" s="93">
        <f>SUM(C26:G26)*B20*F20</f>
        <v>205.10066559730828</v>
      </c>
      <c r="T26" s="9">
        <f>SUM(C26:G26)*D20*H20</f>
        <v>-205.36196610287098</v>
      </c>
      <c r="U26" s="239">
        <f t="shared" si="1"/>
        <v>-0.26130050556270135</v>
      </c>
      <c r="V26" s="93">
        <f>S26/B20</f>
        <v>495.73357301975892</v>
      </c>
      <c r="W26" s="9">
        <f>T26/D20</f>
        <v>-350.28662831549229</v>
      </c>
    </row>
    <row r="27" spans="1:23" x14ac:dyDescent="0.3">
      <c r="A27" s="98">
        <v>5</v>
      </c>
      <c r="B27" s="93">
        <f>C27*B20</f>
        <v>0.4500823573859859</v>
      </c>
      <c r="C27" s="97">
        <f>D27*B20</f>
        <v>1.0878606099610779</v>
      </c>
      <c r="D27" s="97">
        <f>1/(1-B20*D20-D20*B20/(1-D20*B20/(1-D20*B20/(1-D20*B20))))</f>
        <v>2.6293870161410977</v>
      </c>
      <c r="E27" s="128">
        <f>D27*D20/(1-D20*B20/(1-D20*B20/(1-D20*B20)))</f>
        <v>2.3967438329304604</v>
      </c>
      <c r="F27" s="1">
        <f>E27*D20/(1-B20*D20/(1-B20*D20))</f>
        <v>2.0670824711225309</v>
      </c>
      <c r="G27" s="1">
        <f>F27*D20/(1-B20*D20)</f>
        <v>1.59994386009922</v>
      </c>
      <c r="H27" s="1">
        <f>G27*D20</f>
        <v>0.93799645834114431</v>
      </c>
      <c r="I27" s="1">
        <f>H27*D20</f>
        <v>0.54991764261401477</v>
      </c>
      <c r="J27" s="1"/>
      <c r="K27" s="1"/>
      <c r="L27" s="1"/>
      <c r="M27" s="1"/>
      <c r="N27" s="9"/>
      <c r="O27">
        <f>I27+B27</f>
        <v>1.0000000000000007</v>
      </c>
      <c r="R27" s="171">
        <f>B27-I27</f>
        <v>-9.9835285228028869E-2</v>
      </c>
      <c r="S27" s="93">
        <f>SUM(C27:H27)*B20*F20</f>
        <v>264.08471393842427</v>
      </c>
      <c r="T27" s="9">
        <f>SUM(C27:H27)*D20*H20</f>
        <v>-264.421160770825</v>
      </c>
      <c r="U27" s="239">
        <f t="shared" si="1"/>
        <v>-0.33644683240072482</v>
      </c>
      <c r="V27" s="93">
        <f>S27/B20</f>
        <v>638.29953179008169</v>
      </c>
      <c r="W27" s="9">
        <f>T27/D20</f>
        <v>-451.02410450863965</v>
      </c>
    </row>
    <row r="28" spans="1:23" x14ac:dyDescent="0.3">
      <c r="A28" s="98">
        <v>6</v>
      </c>
      <c r="B28" s="93">
        <f>C28*B20</f>
        <v>0.46511416427474456</v>
      </c>
      <c r="C28" s="97">
        <f>D28*B20</f>
        <v>1.1241928730290978</v>
      </c>
      <c r="D28" s="97">
        <f>1/(1-B20*D20-D20*B20/(1-D20*B20/(1-D20*B20/(1-D20*B20/(1-D20*B20)))))</f>
        <v>2.7172030285082447</v>
      </c>
      <c r="E28" s="128">
        <f>D28*D20/(1-B20*D20/(1-D20*B20/(1-D20*B20/(1-D20*B20))))</f>
        <v>2.5575136394758853</v>
      </c>
      <c r="F28" s="1">
        <f>E28*D20/(1-D20*B20/(1-D20*B20/(1-D20*B20)))</f>
        <v>2.3312296765066378</v>
      </c>
      <c r="G28" s="1">
        <f>F28*D20/(1-D20*B20/(1-D20*B20))</f>
        <v>2.0105794930013836</v>
      </c>
      <c r="H28" s="1">
        <f>G28*D20/(1-D20*B20)</f>
        <v>1.5562099529207813</v>
      </c>
      <c r="I28" s="1">
        <f>H28*D20</f>
        <v>0.91235665242929709</v>
      </c>
      <c r="J28" s="1">
        <f>I28*D20</f>
        <v>0.53488583572525583</v>
      </c>
      <c r="K28" s="1"/>
      <c r="L28" s="1"/>
      <c r="M28" s="1"/>
      <c r="N28" s="9"/>
      <c r="O28">
        <f>J28+B28</f>
        <v>1.0000000000000004</v>
      </c>
      <c r="R28" s="171">
        <f>B28-J28</f>
        <v>-6.9771671450511275E-2</v>
      </c>
      <c r="S28" s="93">
        <f>SUM(C28:I28)*B20*F20</f>
        <v>325.43760583488125</v>
      </c>
      <c r="T28" s="9">
        <f>SUM(C28:I28)*D20*H20</f>
        <v>-325.8522169268839</v>
      </c>
      <c r="U28" s="239">
        <f t="shared" si="1"/>
        <v>-0.41461109200264445</v>
      </c>
      <c r="V28" s="93">
        <f>S28/B20</f>
        <v>786.59104623422002</v>
      </c>
      <c r="W28" s="9">
        <f>T28/D20</f>
        <v>-555.80727318937966</v>
      </c>
    </row>
    <row r="29" spans="1:23" x14ac:dyDescent="0.3">
      <c r="A29" s="98">
        <v>7</v>
      </c>
      <c r="B29" s="93">
        <f>C29*B20</f>
        <v>0.47523692762641795</v>
      </c>
      <c r="C29" s="97">
        <f>D29*B20</f>
        <v>1.1486598518687041</v>
      </c>
      <c r="D29" s="97">
        <f>1/(1-B20*D20-D20*B20/(1-D20*B20/(1-D20*B20/(1-D20*B20/(1-D20*B20/(1-D20*B20))))))</f>
        <v>2.7763403443518264</v>
      </c>
      <c r="E29" s="128">
        <f>D29*D20/(1-D20*B20/(1-D20*B20/(1-D20*B20/(1-D20*B20/(1-D20*B20)))))</f>
        <v>2.6657797127295737</v>
      </c>
      <c r="F29" s="1">
        <f>E29*D20/(1-D20*B20/(1-D20*B20/(1-D20*B20/(1-D20*B20))))</f>
        <v>2.5091124599868326</v>
      </c>
      <c r="G29" s="1">
        <f>F29*D20/(1-D20*B20/(1-D20*B20/(1-D20*B20)))</f>
        <v>2.2871109417084425</v>
      </c>
      <c r="H29" s="1">
        <f>G29*D20/(1-D20*B20/(1-D20*B20))</f>
        <v>1.9725290922466447</v>
      </c>
      <c r="I29" s="1">
        <f>H29*D20/(1-D20*B20)</f>
        <v>1.526758537260138</v>
      </c>
      <c r="J29" s="1">
        <f>I29*D20</f>
        <v>0.89509021935513711</v>
      </c>
      <c r="K29" s="1">
        <f>J29*D20</f>
        <v>0.52476307237358299</v>
      </c>
      <c r="L29" s="1"/>
      <c r="M29" s="1"/>
      <c r="N29" s="9"/>
      <c r="O29">
        <f>K29+B29</f>
        <v>1.0000000000000009</v>
      </c>
      <c r="R29" s="171">
        <f>B29-K29</f>
        <v>-4.9526144747165046E-2</v>
      </c>
      <c r="S29" s="93">
        <f>SUM(C29:J29)*B20*F20</f>
        <v>388.80641749382789</v>
      </c>
      <c r="T29" s="9">
        <f>SUM(C29:J29)*D20*H20</f>
        <v>-389.30176114939957</v>
      </c>
      <c r="U29" s="239">
        <f t="shared" si="1"/>
        <v>-0.49534365557167348</v>
      </c>
      <c r="V29" s="93">
        <f>S29/B20</f>
        <v>939.75509048643937</v>
      </c>
      <c r="W29" s="9">
        <f>T29/D20</f>
        <v>-664.03338406877401</v>
      </c>
    </row>
    <row r="30" spans="1:23" x14ac:dyDescent="0.3">
      <c r="A30" s="98">
        <v>8</v>
      </c>
      <c r="B30" s="93">
        <f>C30*B20</f>
        <v>0.48215303465365061</v>
      </c>
      <c r="C30" s="97">
        <f>D30*B20</f>
        <v>1.1653762600676354</v>
      </c>
      <c r="D30" s="97">
        <f>1/(1-B20*D20-D20*B20/(1-D20*B20/(1-D20*B20/(1-D20*B20/(1-D20*B20/(1-D20*B20/(1-D20*B20)))))))</f>
        <v>2.8167443320248036</v>
      </c>
      <c r="E30" s="128">
        <f>D30*D20/(1-D20*B20/(1-D20*B20/(1-D20*B20/(1-D20*B20/(1-D20*B20/(1-D20*B20))))))</f>
        <v>2.7397496085008646</v>
      </c>
      <c r="F30" s="1">
        <f>E30*D20/(1-D20*B20/(1-D20*B20/(1-D20*B20/(1-D20*B20/(1-D20*B20)))))</f>
        <v>2.6306461090617876</v>
      </c>
      <c r="G30" s="1">
        <f>F30*D20/(1-D20*B20/(1-D20*B20/(1-D20*B20/(1-D20*B20))))</f>
        <v>2.4760436500224796</v>
      </c>
      <c r="H30" s="1">
        <f>G30*D20/(1-D20*B20/(1-D20*B20/(1-D20*B20)))</f>
        <v>2.256967997418434</v>
      </c>
      <c r="I30" s="1">
        <f>H30*D20/(1-D20*B20/(1-D20*B20))</f>
        <v>1.9465321747146964</v>
      </c>
      <c r="J30" s="1">
        <f>I30*D20/(1-D20*B20)</f>
        <v>1.5066366460594651</v>
      </c>
      <c r="K30" s="1">
        <f>J30*D20</f>
        <v>0.88329339125881468</v>
      </c>
      <c r="L30" s="1">
        <f>K30*D20</f>
        <v>0.51784696534635044</v>
      </c>
      <c r="M30" s="1"/>
      <c r="N30" s="9"/>
      <c r="O30">
        <f>L30+B30</f>
        <v>1.0000000000000011</v>
      </c>
      <c r="R30" s="171">
        <f>B30-L30</f>
        <v>-3.5693930692699827E-2</v>
      </c>
      <c r="S30" s="93">
        <f>SUM(C30:K30)*B20*F20</f>
        <v>453.86319032352509</v>
      </c>
      <c r="T30" s="9">
        <f>SUM(C30:K30)*D20*H20</f>
        <v>-454.44141702377715</v>
      </c>
      <c r="U30" s="239">
        <f t="shared" si="1"/>
        <v>-0.5782267002520598</v>
      </c>
      <c r="V30" s="93">
        <f>S30/B20</f>
        <v>1096.9989802128696</v>
      </c>
      <c r="W30" s="9">
        <f>T30/D20</f>
        <v>-775.14232434078758</v>
      </c>
    </row>
    <row r="31" spans="1:23" x14ac:dyDescent="0.3">
      <c r="A31" s="98">
        <v>9</v>
      </c>
      <c r="B31" s="93">
        <f>C31*B20</f>
        <v>0.48692504675994153</v>
      </c>
      <c r="C31" s="97">
        <f>D31*B20</f>
        <v>1.176910335810665</v>
      </c>
      <c r="D31" s="97">
        <f>1/(1-B20*D20-D20*B20/(1-D20*B20/(1-D20*B20/(1-D20*B20/(1-D20*B20/(1-D20*B20/(1-D20*B20/(1-D20*B20))))))))</f>
        <v>2.8446224891381444</v>
      </c>
      <c r="E31" s="128">
        <f>D31*D20/(1-D20*B20/(1-D20*B20/(1-D20*B20/(1-D20*B20/(1-D20*B20/(1-D20*B20/(1-D20*B20)))))))</f>
        <v>2.7907877484156711</v>
      </c>
      <c r="F31" s="1">
        <f>E31*D20/(1-D20*B20/(1-D20*B20/(1-D20*B20/(1-D20*B20/(1-D20*B20/(1-D20*B20))))))</f>
        <v>2.7145025390481607</v>
      </c>
      <c r="G31" s="1">
        <f>F31*D20/(1-D20*B20/(1-D20*B20/(1-D20*B20/(1-D20*B20/(1-D20*B20)))))</f>
        <v>2.6064044393796779</v>
      </c>
      <c r="H31" s="1">
        <f>G31*D20/(1-D20*B20/(1-D20*B20/(1-D20*B20/(1-D20*B20))))</f>
        <v>2.4532266576206636</v>
      </c>
      <c r="I31" s="1">
        <f>H31*D20/(1-D20*B20/(1-D20*B20/(1-D20*B20)))</f>
        <v>2.2361698092896543</v>
      </c>
      <c r="J31" s="1">
        <f>I31*D20/(1-D20*B20/(1-D20*B20))</f>
        <v>1.9285946840569883</v>
      </c>
      <c r="K31" s="1">
        <f>J31*D20/(1-D20*B20)</f>
        <v>1.4927528371431218</v>
      </c>
      <c r="L31" s="1">
        <f>K31*D20</f>
        <v>0.8751537534148921</v>
      </c>
      <c r="M31" s="1">
        <f>L31*D20</f>
        <v>0.51307495324005969</v>
      </c>
      <c r="N31" s="9"/>
      <c r="O31">
        <f>M31+B31</f>
        <v>1.0000000000000013</v>
      </c>
      <c r="R31" s="171">
        <f>B31-M31</f>
        <v>-2.6149906480118168E-2</v>
      </c>
      <c r="S31" s="93">
        <f>SUM(C31:L31)*B20*F20</f>
        <v>520.31259893569916</v>
      </c>
      <c r="T31" s="9">
        <f>SUM(C31:L31)*D20*H20</f>
        <v>-520.97548291394753</v>
      </c>
      <c r="U31" s="239">
        <f t="shared" si="1"/>
        <v>-0.66288397824837375</v>
      </c>
      <c r="V31" s="93">
        <f>S31/B20</f>
        <v>1257.6089063700049</v>
      </c>
      <c r="W31" s="9">
        <f>T31/D20</f>
        <v>-888.62971468410967</v>
      </c>
    </row>
    <row r="32" spans="1:23" ht="16.2" thickBot="1" x14ac:dyDescent="0.35">
      <c r="A32" s="99">
        <v>10</v>
      </c>
      <c r="B32" s="94">
        <f>C32*B20</f>
        <v>0.4902400813875642</v>
      </c>
      <c r="C32" s="129">
        <f>D32*B20</f>
        <v>1.1849228595918515</v>
      </c>
      <c r="D32" s="129">
        <f>1/(1-B20*D20-D20*B20/(1-D20*B20/(1-D20*B20/(1-D20*B20/(1-D20*B20/(1-D20*B20/(1-D20*B20/(1-D20*B20/(1-D20*B20)))))))))</f>
        <v>2.8639889647728558</v>
      </c>
      <c r="E32" s="137">
        <f>D32*D20/(1-D20*B20/(1-D20*B20/(1-D20*B20/(1-D20*B20/(1-D20*B20/(1-D20*B20/(1-D20*B20/(1-D20*B20))))))))</f>
        <v>2.8262430652460679</v>
      </c>
      <c r="F32" s="109">
        <f>E32*D20/(1-D20*B20/(1-D20*B20/(1-D20*B20/(1-D20*B20/(1-D20*B20/(1-D20*B20/(1-D20*B20)))))))</f>
        <v>2.7727561568013877</v>
      </c>
      <c r="G32" s="109">
        <f>F32*D20/(1-D20*B20/(1-D20*B20/(1-D20*B20/(1-D20*B20/(1-D20*B20/(1-D20*B20))))))</f>
        <v>2.6969638346992402</v>
      </c>
      <c r="H32" s="109">
        <f>G32*D20/(1-D20*B20/(1-D20*B20/(1-D20*B20/(1-D20*B20/(1-D20*B20)))))</f>
        <v>2.5895641689365996</v>
      </c>
      <c r="I32" s="109">
        <f>H32*D20/(1-D20*B20/(1-D20*B20/(1-D20*B20/(1-D20*B20))))</f>
        <v>2.4373760859487041</v>
      </c>
      <c r="J32" s="109">
        <f>I32*D20/(1-D20*B20/(1-D20*B20/(1-D20*B20)))</f>
        <v>2.2217216661787385</v>
      </c>
      <c r="K32" s="109">
        <f>J32*D20/(1-D20*B20/(1-D20*B20))</f>
        <v>1.9161338182128786</v>
      </c>
      <c r="L32" s="109">
        <f>K32*D20/(1-D20*B20)</f>
        <v>1.4831079941930596</v>
      </c>
      <c r="M32" s="109">
        <f>L32*D20</f>
        <v>0.86949928718389957</v>
      </c>
      <c r="N32" s="10">
        <f>M32*D20</f>
        <v>0.50975991861243741</v>
      </c>
      <c r="O32">
        <f>N32+B32</f>
        <v>1.0000000000000016</v>
      </c>
      <c r="R32" s="172">
        <f>B32-N32</f>
        <v>-1.9519837224873215E-2</v>
      </c>
      <c r="S32" s="94">
        <f>SUM(C32:M32)*B20*F20</f>
        <v>587.89574185261927</v>
      </c>
      <c r="T32" s="10">
        <f>SUM(C32:M32)*D20*H20</f>
        <v>-588.6447274988476</v>
      </c>
      <c r="U32" s="240">
        <f t="shared" si="1"/>
        <v>-0.74898564622833419</v>
      </c>
      <c r="V32" s="94">
        <f>S32/B20</f>
        <v>1420.959097441006</v>
      </c>
      <c r="W32" s="10">
        <f>T32/D20</f>
        <v>-1004.0533833220856</v>
      </c>
    </row>
    <row r="34" spans="1:23" x14ac:dyDescent="0.3">
      <c r="A34" s="500" t="s">
        <v>136</v>
      </c>
      <c r="B34" s="500"/>
      <c r="C34" s="500"/>
      <c r="D34" s="500"/>
      <c r="E34" s="500"/>
      <c r="F34" s="500"/>
      <c r="G34" s="500"/>
      <c r="H34" s="500"/>
      <c r="I34" s="500"/>
      <c r="J34" s="500"/>
      <c r="K34" s="500"/>
      <c r="L34" s="500"/>
      <c r="M34" s="500"/>
      <c r="N34" s="500"/>
      <c r="O34" s="500"/>
      <c r="P34" s="500"/>
      <c r="Q34" s="500"/>
      <c r="R34" s="500"/>
      <c r="S34" s="500"/>
      <c r="T34" s="500"/>
      <c r="U34" s="500"/>
      <c r="V34" s="500"/>
      <c r="W34" s="500"/>
    </row>
    <row r="35" spans="1:23" x14ac:dyDescent="0.3">
      <c r="A35" t="s">
        <v>120</v>
      </c>
      <c r="B35">
        <f>$C$1</f>
        <v>0.41373164288216041</v>
      </c>
      <c r="C35" t="s">
        <v>121</v>
      </c>
      <c r="D35">
        <f>$E$1</f>
        <v>0.58626835711783964</v>
      </c>
      <c r="E35" t="s">
        <v>46</v>
      </c>
      <c r="F35">
        <f>G1</f>
        <v>59.548342504882434</v>
      </c>
      <c r="G35" t="s">
        <v>171</v>
      </c>
      <c r="H35">
        <f>I1</f>
        <v>-42.077013244733351</v>
      </c>
      <c r="I35" t="s">
        <v>47</v>
      </c>
      <c r="J35">
        <f>B35*F35+D35*H35</f>
        <v>-3.1387851960808177E-2</v>
      </c>
    </row>
    <row r="36" spans="1:23" ht="16.2" thickBot="1" x14ac:dyDescent="0.35"/>
    <row r="37" spans="1:23" ht="16.2" thickBot="1" x14ac:dyDescent="0.35">
      <c r="A37" s="102"/>
      <c r="B37" s="102">
        <v>3</v>
      </c>
      <c r="C37" s="138">
        <v>2</v>
      </c>
      <c r="D37" s="112">
        <v>1</v>
      </c>
      <c r="E37" s="138">
        <v>0</v>
      </c>
      <c r="F37" s="135">
        <v>-1</v>
      </c>
      <c r="G37" s="116">
        <v>-2</v>
      </c>
      <c r="H37" s="116">
        <v>-3</v>
      </c>
      <c r="I37" s="116">
        <v>-4</v>
      </c>
      <c r="J37" s="116">
        <v>-5</v>
      </c>
      <c r="K37" s="116">
        <v>-6</v>
      </c>
      <c r="L37" s="116">
        <v>-7</v>
      </c>
      <c r="M37" s="116">
        <v>-8</v>
      </c>
      <c r="N37" s="116">
        <v>-9</v>
      </c>
      <c r="O37" s="104">
        <v>-10</v>
      </c>
      <c r="P37" t="s">
        <v>131</v>
      </c>
      <c r="R37" s="166" t="s">
        <v>48</v>
      </c>
      <c r="S37" s="148" t="s">
        <v>127</v>
      </c>
      <c r="T37" s="149" t="s">
        <v>132</v>
      </c>
      <c r="U37" s="165" t="s">
        <v>47</v>
      </c>
      <c r="V37" s="159" t="s">
        <v>46</v>
      </c>
      <c r="W37" s="152" t="s">
        <v>194</v>
      </c>
    </row>
    <row r="38" spans="1:23" x14ac:dyDescent="0.3">
      <c r="A38" s="100">
        <v>1</v>
      </c>
      <c r="B38" s="100">
        <f>C38*$B$35</f>
        <v>0.13754551374180801</v>
      </c>
      <c r="C38" s="95">
        <f>D38*$B$35</f>
        <v>0.33245103706264956</v>
      </c>
      <c r="D38" s="155">
        <f t="shared" ref="D38:D47" si="2">E38*$B$35/(1-$B$35*$D$35)</f>
        <v>0.80354268952384356</v>
      </c>
      <c r="E38" s="155">
        <f>1/(1-D35*B35/(1-D35*B35))</f>
        <v>1.4710916524611941</v>
      </c>
      <c r="F38" s="136">
        <f>E38*D35</f>
        <v>0.86245448625819221</v>
      </c>
      <c r="G38" s="108"/>
      <c r="H38" s="108"/>
      <c r="I38" s="108"/>
      <c r="J38" s="108"/>
      <c r="K38" s="108"/>
      <c r="L38" s="108"/>
      <c r="M38" s="108"/>
      <c r="N38" s="108"/>
      <c r="O38" s="57"/>
      <c r="P38">
        <f>F38+B38</f>
        <v>1.0000000000000002</v>
      </c>
      <c r="R38" s="170">
        <f>B38-F38</f>
        <v>-0.7249089725163842</v>
      </c>
      <c r="S38" s="107">
        <f>SUM(C38:E38)*B35*F35</f>
        <v>64.230850017674641</v>
      </c>
      <c r="T38" s="57">
        <f>SUM(C38:E38)*D35*H35</f>
        <v>-64.312680827601369</v>
      </c>
      <c r="U38" s="238">
        <f>S38+T38</f>
        <v>-8.1830809926728421E-2</v>
      </c>
      <c r="V38" s="280">
        <f>S38/B35</f>
        <v>155.24761309100293</v>
      </c>
      <c r="W38" s="57">
        <f>T38/D35</f>
        <v>-109.6983660243402</v>
      </c>
    </row>
    <row r="39" spans="1:23" x14ac:dyDescent="0.3">
      <c r="A39" s="98">
        <v>2</v>
      </c>
      <c r="B39" s="98">
        <f>C39*$B$35</f>
        <v>0.21385385322386247</v>
      </c>
      <c r="C39" s="97">
        <f>D39*$B$35</f>
        <v>0.51689025217917062</v>
      </c>
      <c r="D39" s="156">
        <f t="shared" si="2"/>
        <v>1.2493370064188973</v>
      </c>
      <c r="E39" s="156">
        <f>1/(1-D35*B35-B35*D35/(1-D35*B35))</f>
        <v>2.287232856717019</v>
      </c>
      <c r="F39" s="128">
        <f>E39*D35</f>
        <v>1.3409322492534299</v>
      </c>
      <c r="G39" s="1">
        <f>F39*D35</f>
        <v>0.78614614677613781</v>
      </c>
      <c r="H39" s="1"/>
      <c r="I39" s="1"/>
      <c r="J39" s="1"/>
      <c r="K39" s="1"/>
      <c r="L39" s="1"/>
      <c r="M39" s="1"/>
      <c r="N39" s="1"/>
      <c r="O39" s="9"/>
      <c r="P39">
        <f>G39+B39</f>
        <v>1.0000000000000002</v>
      </c>
      <c r="R39" s="171">
        <f>B39-G39</f>
        <v>-0.5722922935522754</v>
      </c>
      <c r="S39" s="93">
        <f>SUM(C39:F39)*B35*F35</f>
        <v>132.90182580505044</v>
      </c>
      <c r="T39" s="9">
        <f>SUM(C39:F39)*D35*H35</f>
        <v>-133.07114419400801</v>
      </c>
      <c r="U39" s="239">
        <f>S39+T39</f>
        <v>-0.16931838895757778</v>
      </c>
      <c r="V39" s="93">
        <f>S39/B35</f>
        <v>321.22712413104864</v>
      </c>
      <c r="W39" s="9">
        <f>T39/D35</f>
        <v>-226.97991897123791</v>
      </c>
    </row>
    <row r="40" spans="1:23" x14ac:dyDescent="0.3">
      <c r="A40" s="98">
        <v>3</v>
      </c>
      <c r="B40" s="98">
        <f t="shared" ref="B40:C40" si="3">C40*$B$35</f>
        <v>0.26005547914275695</v>
      </c>
      <c r="C40" s="97">
        <f t="shared" si="3"/>
        <v>0.62856076787152171</v>
      </c>
      <c r="D40" s="156">
        <f t="shared" si="2"/>
        <v>1.5192475090684547</v>
      </c>
      <c r="E40" s="156">
        <f>1/(1-B35*D35/(1-D35*B35)-D35*B35/(1-D35*B35))</f>
        <v>2.7813734823938665</v>
      </c>
      <c r="F40" s="128">
        <f>E40*D35/(1-B35*D35)</f>
        <v>2.1528127145223448</v>
      </c>
      <c r="G40" s="1">
        <f>F40*(D35)</f>
        <v>1.2621259733254118</v>
      </c>
      <c r="H40" s="1">
        <f>G40*D35</f>
        <v>0.73994452085724349</v>
      </c>
      <c r="I40" s="1"/>
      <c r="J40" s="1"/>
      <c r="K40" s="1"/>
      <c r="L40" s="1"/>
      <c r="M40" s="1"/>
      <c r="N40" s="1"/>
      <c r="O40" s="9"/>
      <c r="P40">
        <f>H40+B40</f>
        <v>1.0000000000000004</v>
      </c>
      <c r="R40" s="171">
        <f>B40-H40</f>
        <v>-0.47988904171448654</v>
      </c>
      <c r="S40" s="93">
        <f>SUM(C40:G40)*B35*F35</f>
        <v>205.57437561485028</v>
      </c>
      <c r="T40" s="9">
        <f>SUM(C40:G40)*D35*H35</f>
        <v>-205.83627963218956</v>
      </c>
      <c r="U40" s="239">
        <f t="shared" ref="U40:U47" si="4">S40+T40</f>
        <v>-0.26190401733927615</v>
      </c>
      <c r="V40" s="93">
        <f>S40/B35</f>
        <v>496.87854229076271</v>
      </c>
      <c r="W40" s="9">
        <f>T40/D35</f>
        <v>-351.09566657171058</v>
      </c>
    </row>
    <row r="41" spans="1:23" x14ac:dyDescent="0.3">
      <c r="A41" s="98">
        <v>4</v>
      </c>
      <c r="B41" s="98">
        <f t="shared" ref="B41:C41" si="5">C41*$B$35</f>
        <v>0.28952187138743751</v>
      </c>
      <c r="C41" s="97">
        <f t="shared" si="5"/>
        <v>0.69978179423394871</v>
      </c>
      <c r="D41" s="156">
        <f t="shared" si="2"/>
        <v>1.6913905577999542</v>
      </c>
      <c r="E41" s="156">
        <f>1/(1-B35*D35/(1-D35*B35)-D35*B35/(1-D35*B35/(1-D35*B35)))</f>
        <v>3.096525627164409</v>
      </c>
      <c r="F41" s="128">
        <f>E41*D35/(1-D35*B35/(1-D35*B35))</f>
        <v>2.6706124189614067</v>
      </c>
      <c r="G41" s="1">
        <f>F41*D35/(1-B35*D35)</f>
        <v>2.0670824711225309</v>
      </c>
      <c r="H41" s="1">
        <f>G41*D35</f>
        <v>1.2118650443720904</v>
      </c>
      <c r="I41" s="1">
        <f>H41*D35</f>
        <v>0.71047812861256332</v>
      </c>
      <c r="J41" s="1"/>
      <c r="K41" s="1"/>
      <c r="L41" s="1"/>
      <c r="M41" s="1"/>
      <c r="N41" s="1"/>
      <c r="O41" s="9"/>
      <c r="P41">
        <f>I41+B41</f>
        <v>1.0000000000000009</v>
      </c>
      <c r="R41" s="171">
        <f>B41-I41</f>
        <v>-0.42095625722512581</v>
      </c>
      <c r="S41" s="93">
        <f>SUM(C41:H41)*B35*F35</f>
        <v>281.78010722983566</v>
      </c>
      <c r="T41" s="9">
        <f>SUM(C41:H41)*D35*H35</f>
        <v>-282.13909818806701</v>
      </c>
      <c r="U41" s="239">
        <f t="shared" si="4"/>
        <v>-0.3589909582313453</v>
      </c>
      <c r="V41" s="93">
        <f>S41/B35</f>
        <v>681.06975155896555</v>
      </c>
      <c r="W41" s="9">
        <f>T41/D35</f>
        <v>-481.24565271626489</v>
      </c>
    </row>
    <row r="42" spans="1:23" x14ac:dyDescent="0.3">
      <c r="A42" s="98">
        <v>5</v>
      </c>
      <c r="B42" s="98">
        <f t="shared" ref="B42:C42" si="6">C42*$B$35</f>
        <v>0.30894254313971087</v>
      </c>
      <c r="C42" s="97">
        <f t="shared" si="6"/>
        <v>0.74672205632505684</v>
      </c>
      <c r="D42" s="156">
        <f t="shared" si="2"/>
        <v>1.8048463760789484</v>
      </c>
      <c r="E42" s="156">
        <f>1/(1-B35*D35/(1-D35*B35)-D35*B35/(1-D35*B35/(1-D35*B35/(1-D35*B35))))</f>
        <v>3.3042356958009429</v>
      </c>
      <c r="F42" s="128">
        <f>E42*D35/(1-D35*B35/(1-D35*B35/(1-D35*B35)))</f>
        <v>3.0118831795564893</v>
      </c>
      <c r="G42" s="1">
        <f>F42*D35/(1-B35*D35/(1-B35*D35))</f>
        <v>2.5976121602940823</v>
      </c>
      <c r="H42" s="1">
        <f>G42*D35/(1-B35*D35)</f>
        <v>2.0105794930013849</v>
      </c>
      <c r="I42" s="1">
        <f>H42*D35</f>
        <v>1.178739136216741</v>
      </c>
      <c r="J42" s="1">
        <f>I42*D35</f>
        <v>0.69105745686029008</v>
      </c>
      <c r="K42" s="1"/>
      <c r="L42" s="1"/>
      <c r="M42" s="1"/>
      <c r="N42" s="1"/>
      <c r="O42" s="9"/>
      <c r="P42">
        <f>J42+B42</f>
        <v>1.0000000000000009</v>
      </c>
      <c r="R42" s="171">
        <f>B42-J42</f>
        <v>-0.38211491372057921</v>
      </c>
      <c r="S42" s="93">
        <f>SUM(C42:I42)*B35*F35</f>
        <v>361.04631809799531</v>
      </c>
      <c r="T42" s="9">
        <f>SUM(C42:I42)*D35*H35</f>
        <v>-361.50629508137473</v>
      </c>
      <c r="U42" s="239">
        <f t="shared" si="4"/>
        <v>-0.45997698337941983</v>
      </c>
      <c r="V42" s="93">
        <f>S42/B35</f>
        <v>872.65821773469963</v>
      </c>
      <c r="W42" s="9">
        <f>T42/D35</f>
        <v>-616.62255977549228</v>
      </c>
    </row>
    <row r="43" spans="1:23" x14ac:dyDescent="0.3">
      <c r="A43" s="98">
        <v>6</v>
      </c>
      <c r="B43" s="98">
        <f t="shared" ref="B43:C43" si="7">C43*$B$35</f>
        <v>0.32202086870187641</v>
      </c>
      <c r="C43" s="97">
        <f t="shared" si="7"/>
        <v>0.77833270488715023</v>
      </c>
      <c r="D43" s="156">
        <f t="shared" si="2"/>
        <v>1.8812501249966902</v>
      </c>
      <c r="E43" s="156">
        <f>1/(1-B35*D35/(1-D35*B35)-D35*B35/(1-D35*B35/(1-D35*B35/(1-D35*B35/(1-D35*B35)))))</f>
        <v>3.4441124176167235</v>
      </c>
      <c r="F43" s="128">
        <f>E43*D35/(1-B35*D35/(1-D35*B35/(1-D35*B35/(1-D35*B35))))</f>
        <v>3.2417027331148183</v>
      </c>
      <c r="G43" s="1">
        <f>F43*D35/(1-D35*B35/(1-D35*B35/(1-D35*B35)))</f>
        <v>2.9548830149733392</v>
      </c>
      <c r="H43" s="1">
        <f>G43*D35/(1-D35*B35/(1-D35*B35))</f>
        <v>2.5484521126318889</v>
      </c>
      <c r="I43" s="1">
        <f>H43*D35/(1-D35*B35)</f>
        <v>1.9725290922466443</v>
      </c>
      <c r="J43" s="1">
        <f>I43*D35</f>
        <v>1.1564313902785837</v>
      </c>
      <c r="K43" s="1">
        <f>J43*D35</f>
        <v>0.67797913129812448</v>
      </c>
      <c r="L43" s="1"/>
      <c r="M43" s="1"/>
      <c r="N43" s="1"/>
      <c r="O43" s="9"/>
      <c r="P43">
        <f>K43+B43</f>
        <v>1.0000000000000009</v>
      </c>
      <c r="R43" s="171">
        <f>B43-K43</f>
        <v>-0.35595826259624808</v>
      </c>
      <c r="S43" s="93">
        <f>SUM(C43:J43)*B35*F35</f>
        <v>442.9170406044401</v>
      </c>
      <c r="T43" s="9">
        <f>SUM(C43:J43)*D35*H35</f>
        <v>-443.48132178946321</v>
      </c>
      <c r="U43" s="239">
        <f t="shared" si="4"/>
        <v>-0.56428118502310554</v>
      </c>
      <c r="V43" s="93">
        <f>S43/B35</f>
        <v>1070.5418553895631</v>
      </c>
      <c r="W43" s="9">
        <f>T43/D35</f>
        <v>-756.44765132757061</v>
      </c>
    </row>
    <row r="44" spans="1:23" x14ac:dyDescent="0.3">
      <c r="A44" s="98">
        <v>7</v>
      </c>
      <c r="B44" s="98">
        <f t="shared" ref="B44:C44" si="8">C44*$B$35</f>
        <v>0.33095628447547337</v>
      </c>
      <c r="C44" s="97">
        <f t="shared" si="8"/>
        <v>0.79992983415517183</v>
      </c>
      <c r="D44" s="156">
        <f t="shared" si="2"/>
        <v>1.9334509407659903</v>
      </c>
      <c r="E44" s="156">
        <f>1/(1-B35*D35/(1-D35*B35)-D35*B35/(1-D35*B35/(1-D35*B35/(1-D35*B35/(1-D35*B35/(1-D35*B35))))))</f>
        <v>3.5396794426560363</v>
      </c>
      <c r="F44" s="128">
        <f>E44*D35/(1-D35*B35/(1-D35*B35/(1-D35*B35/(1-D35*B35/(1-D35*B35)))))</f>
        <v>3.3987207897601421</v>
      </c>
      <c r="G44" s="1">
        <f>F44*D35/(1-D35*B35/(1-D35*B35/(1-D35*B35/(1-D35*B35))))</f>
        <v>3.1989787606537119</v>
      </c>
      <c r="H44" s="1">
        <f>G44*D35/(1-D35*B35/(1-D35*B35/(1-D35*B35)))</f>
        <v>2.9159391786777116</v>
      </c>
      <c r="I44" s="1">
        <f>H44*D35/(1-D35*B35/(1-D35*B35))</f>
        <v>2.5148648263066207</v>
      </c>
      <c r="J44" s="1">
        <f>I44*D35/(1-D35*B35)</f>
        <v>1.9465321747146966</v>
      </c>
      <c r="K44" s="1">
        <f>J44*D35</f>
        <v>1.1411902201470008</v>
      </c>
      <c r="L44" s="1">
        <f>K44*D35</f>
        <v>0.6690437155245279</v>
      </c>
      <c r="M44" s="1"/>
      <c r="N44" s="1"/>
      <c r="O44" s="9"/>
      <c r="P44">
        <f>L44+B44</f>
        <v>1.0000000000000013</v>
      </c>
      <c r="R44" s="171">
        <f>B44-L44</f>
        <v>-0.33808743104905453</v>
      </c>
      <c r="S44" s="93">
        <f>SUM(C44:K44)*B35*F35</f>
        <v>526.96856147200867</v>
      </c>
      <c r="T44" s="9">
        <f>SUM(C44:K44)*D35*H35</f>
        <v>-527.63992521979208</v>
      </c>
      <c r="U44" s="239">
        <f t="shared" si="4"/>
        <v>-0.67136374778340269</v>
      </c>
      <c r="V44" s="93">
        <f>S44/B35</f>
        <v>1273.6965386573067</v>
      </c>
      <c r="W44" s="9">
        <f>T44/D35</f>
        <v>-899.99727737947273</v>
      </c>
    </row>
    <row r="45" spans="1:23" x14ac:dyDescent="0.3">
      <c r="A45" s="98">
        <v>8</v>
      </c>
      <c r="B45" s="98">
        <f t="shared" ref="B45:C45" si="9">C45*$B$35</f>
        <v>0.33712158991080698</v>
      </c>
      <c r="C45" s="97">
        <f t="shared" si="9"/>
        <v>0.81483153563583344</v>
      </c>
      <c r="D45" s="156">
        <f t="shared" si="2"/>
        <v>1.9694687357232543</v>
      </c>
      <c r="E45" s="156">
        <f>1/(1-B35*D35/(1-D35*B35)-D35*B35/(1-D35*B35/(1-D35*B35/(1-D35*B35/(1-D35*B35/(1-D35*B35/(1-D35*B35)))))))</f>
        <v>3.6056192840515044</v>
      </c>
      <c r="F45" s="128">
        <f>E45*D35/(1-D35*B35/(1-D35*B35/(1-D35*B35/(1-D35*B35/(1-D35*B35/(1-D35*B35))))))</f>
        <v>3.5070609389607501</v>
      </c>
      <c r="G45" s="1">
        <f>F45*D35/(1-D35*B35/(1-D35*B35/(1-D35*B35/(1-D35*B35/(1-D35*B35)))))</f>
        <v>3.3674012342930375</v>
      </c>
      <c r="H45" s="1">
        <f>G45*D35/(1-D35*B35/(1-D35*B35/(1-D35*B35/(1-D35*B35))))</f>
        <v>3.1694998481657417</v>
      </c>
      <c r="I45" s="1">
        <f>H45*D35/(1-D35*B35/(1-D35*B35/(1-D35*B35)))</f>
        <v>2.8890685045345301</v>
      </c>
      <c r="J45" s="1">
        <f>I45*D35/(1-D35*B35/(1-D35*B35))</f>
        <v>2.4916900928430517</v>
      </c>
      <c r="K45" s="1">
        <f>J45*D35/(1-D35*B35)</f>
        <v>1.9285946840569883</v>
      </c>
      <c r="L45" s="1">
        <f>K45*D35</f>
        <v>1.1306740369682895</v>
      </c>
      <c r="M45" s="1">
        <f>L45*D35</f>
        <v>0.66287841008919457</v>
      </c>
      <c r="N45" s="1"/>
      <c r="O45" s="9"/>
      <c r="P45">
        <f>M45+B45</f>
        <v>1.0000000000000016</v>
      </c>
      <c r="R45" s="171">
        <f>B45-M45</f>
        <v>-0.32575682017838758</v>
      </c>
      <c r="S45" s="93">
        <f>SUM(C45:L45)*B35*F35</f>
        <v>612.81932860465372</v>
      </c>
      <c r="T45" s="9">
        <f>SUM(C45:L45)*D35*H35</f>
        <v>-613.6000671747438</v>
      </c>
      <c r="U45" s="239">
        <f t="shared" si="4"/>
        <v>-0.78073857009007952</v>
      </c>
      <c r="V45" s="93">
        <f>S45/B35</f>
        <v>1481.2000463285756</v>
      </c>
      <c r="W45" s="9">
        <f>T45/D35</f>
        <v>-1046.6197940330089</v>
      </c>
    </row>
    <row r="46" spans="1:23" x14ac:dyDescent="0.3">
      <c r="A46" s="98">
        <v>9</v>
      </c>
      <c r="B46" s="98">
        <f t="shared" ref="B46:C46" si="10">C46*$B$35</f>
        <v>0.34140452141910255</v>
      </c>
      <c r="C46" s="97">
        <f t="shared" si="10"/>
        <v>0.82518349102039035</v>
      </c>
      <c r="D46" s="156">
        <f t="shared" si="2"/>
        <v>1.9944896775889587</v>
      </c>
      <c r="E46" s="156">
        <f>1/(1-B35*D35/(1-D35*B35)-D35*B35/(1-D35*B35/(1-D35*B35/(1-D35*B35/(1-D35*B35/(1-D35*B35/(1-D35*B35/(1-D35*B35))))))))</f>
        <v>3.6514265562664581</v>
      </c>
      <c r="F46" s="128">
        <f>E46*D35/(1-D35*B35/(1-D35*B35/(1-D35*B35/(1-D35*B35/(1-D35*B35/(1-D35*B35/(1-D35*B35)))))))</f>
        <v>3.5823229747984948</v>
      </c>
      <c r="G46" s="1">
        <f>F46*D35/(1-D35*B35/(1-D35*B35/(1-D35*B35/(1-D35*B35/(1-D35*B35/(1-D35*B35))))))</f>
        <v>3.484401426192842</v>
      </c>
      <c r="H46" s="1">
        <f>G46*D35/(1-D35*B35/(1-D35*B35/(1-D35*B35/(1-D35*B35/(1-D35*B35)))))</f>
        <v>3.345644078489026</v>
      </c>
      <c r="I46" s="1">
        <f>H46*D35/(1-D35*B35/(1-D35*B35/(1-D35*B35/(1-D35*B35))))</f>
        <v>3.1490213553401576</v>
      </c>
      <c r="J46" s="1">
        <f>I46*D35/(1-D35*B35/(1-D35*B35/(1-D35*B35)))</f>
        <v>2.870401909968523</v>
      </c>
      <c r="K46" s="1">
        <f>J46*D35/(1-D35*B35/(1-D35*B35))</f>
        <v>2.4755910046164358</v>
      </c>
      <c r="L46" s="1">
        <f>K46*D35/(1-D35*B35)</f>
        <v>1.916133818212878</v>
      </c>
      <c r="M46" s="1">
        <f>L46*D35</f>
        <v>1.1233686256215971</v>
      </c>
      <c r="N46" s="1">
        <f>M46*D35</f>
        <v>0.65859547858089917</v>
      </c>
      <c r="O46" s="9"/>
      <c r="P46">
        <f>N46+B46</f>
        <v>1.0000000000000018</v>
      </c>
      <c r="R46" s="171">
        <f>B46-N46</f>
        <v>-0.31719095716179663</v>
      </c>
      <c r="S46" s="93">
        <f>SUM(C46:M46)*B35*F35</f>
        <v>700.13484857438038</v>
      </c>
      <c r="T46" s="9">
        <f>SUM(C46:M46)*D35*H35</f>
        <v>-701.02682807801466</v>
      </c>
      <c r="U46" s="239">
        <f t="shared" si="4"/>
        <v>-0.89197950363427481</v>
      </c>
      <c r="V46" s="93">
        <f>S46/B35</f>
        <v>1692.2438992025411</v>
      </c>
      <c r="W46" s="9">
        <f>T46/D35</f>
        <v>-1195.7439277881897</v>
      </c>
    </row>
    <row r="47" spans="1:23" ht="16.2" thickBot="1" x14ac:dyDescent="0.35">
      <c r="A47" s="99">
        <v>10</v>
      </c>
      <c r="B47" s="99">
        <f t="shared" ref="B47:C47" si="11">C47*$B$35</f>
        <v>0.34439384248141069</v>
      </c>
      <c r="C47" s="129">
        <f t="shared" si="11"/>
        <v>0.83240875675419734</v>
      </c>
      <c r="D47" s="157">
        <f t="shared" si="2"/>
        <v>2.0119533303167847</v>
      </c>
      <c r="E47" s="157">
        <f>1/(1-B35*D35/(1-D35*B35)-D35*B35/(1-D35*B35/(1-D35*B35/(1-D35*B35/(1-D35*B35/(1-D35*B35/(1-D35*B35/(1-D35*B35/(1-D35*B35)))))))))</f>
        <v>3.6833982661511055</v>
      </c>
      <c r="F47" s="137">
        <f>E47*D35/(1-D35*B35/(1-D35*B35/(1-D35*B35/(1-D35*B35/(1-D35*B35/(1-D35*B35/(1-D35*B35/(1-D35*B35))))))))</f>
        <v>3.6348529740492865</v>
      </c>
      <c r="G47" s="109">
        <f>F47*D35/(1-D35*B35/(1-D35*B35/(1-D35*B35/(1-D35*B35/(1-D35*B35/(1-D35*B35/(1-D35*B35)))))))</f>
        <v>3.5660630491402903</v>
      </c>
      <c r="H47" s="109">
        <f>G47*D35/(1-D35*B35/(1-D35*B35/(1-D35*B35/(1-D35*B35/(1-D35*B35/(1-D35*B35))))))</f>
        <v>3.4685859599292441</v>
      </c>
      <c r="I47" s="109">
        <f>H47*D35/(1-D35*B35/(1-D35*B35/(1-D35*B35/(1-D35*B35/(1-D35*B35)))))</f>
        <v>3.3304584225954215</v>
      </c>
      <c r="J47" s="109">
        <f>I47*D35/(1-D35*B35/(1-D35*B35/(1-D35*B35/(1-D35*B35))))</f>
        <v>3.1347281569060299</v>
      </c>
      <c r="K47" s="109">
        <f>J47*D35/(1-D35*B35/(1-D35*B35/(1-D35*B35)))</f>
        <v>2.8573733466609719</v>
      </c>
      <c r="L47" s="109">
        <f>K47*D35/(1-D35*B35/(1-D35*B35))</f>
        <v>2.4643544617423396</v>
      </c>
      <c r="M47" s="109">
        <f>L47*D35/(1-D35*B35)</f>
        <v>1.9074366142883588</v>
      </c>
      <c r="N47" s="109">
        <f>M47*D35</f>
        <v>1.1182697301652504</v>
      </c>
      <c r="O47" s="10">
        <f>N47*D35</f>
        <v>0.65560615751859119</v>
      </c>
      <c r="P47">
        <f>O47+B47</f>
        <v>1.0000000000000018</v>
      </c>
      <c r="R47" s="172">
        <f>B47-O47</f>
        <v>-0.3112123150371805</v>
      </c>
      <c r="S47" s="94">
        <f>SUM(C47:N47)*B35*F35</f>
        <v>788.62856390991954</v>
      </c>
      <c r="T47" s="10">
        <f>SUM(C47:N47)*D35*H35</f>
        <v>-789.63328538096255</v>
      </c>
      <c r="U47" s="240">
        <f t="shared" si="4"/>
        <v>-1.0047214710430126</v>
      </c>
      <c r="V47" s="94">
        <f>S47/B35</f>
        <v>1906.1354805161416</v>
      </c>
      <c r="W47" s="10">
        <f>T47/D35</f>
        <v>-1346.8802738440252</v>
      </c>
    </row>
    <row r="49" spans="1:23" x14ac:dyDescent="0.3">
      <c r="A49" s="500" t="s">
        <v>136</v>
      </c>
      <c r="B49" s="500"/>
      <c r="C49" s="500"/>
      <c r="D49" s="500"/>
      <c r="E49" s="500"/>
      <c r="F49" s="500"/>
      <c r="G49" s="500"/>
      <c r="H49" s="500"/>
      <c r="I49" s="500"/>
      <c r="J49" s="500"/>
      <c r="K49" s="500"/>
      <c r="L49" s="500"/>
      <c r="M49" s="500"/>
      <c r="N49" s="500"/>
      <c r="O49" s="500"/>
      <c r="P49" s="500"/>
      <c r="Q49" s="500"/>
      <c r="R49" s="500"/>
      <c r="S49" s="500"/>
      <c r="T49" s="500"/>
      <c r="U49" s="500"/>
      <c r="V49" s="500"/>
      <c r="W49" s="500"/>
    </row>
    <row r="50" spans="1:23" x14ac:dyDescent="0.3">
      <c r="A50" t="s">
        <v>120</v>
      </c>
      <c r="B50">
        <f>$C$1</f>
        <v>0.41373164288216041</v>
      </c>
      <c r="C50" t="s">
        <v>121</v>
      </c>
      <c r="D50">
        <f>$E$1</f>
        <v>0.58626835711783964</v>
      </c>
      <c r="E50" t="s">
        <v>46</v>
      </c>
      <c r="F50">
        <f>G1</f>
        <v>59.548342504882434</v>
      </c>
      <c r="G50" t="s">
        <v>171</v>
      </c>
      <c r="H50">
        <f>I1</f>
        <v>-42.077013244733351</v>
      </c>
      <c r="I50" t="s">
        <v>47</v>
      </c>
      <c r="J50">
        <f>B50*F50+D50*H50</f>
        <v>-3.1387851960808177E-2</v>
      </c>
    </row>
    <row r="51" spans="1:23" ht="16.2" thickBot="1" x14ac:dyDescent="0.35"/>
    <row r="52" spans="1:23" ht="16.2" thickBot="1" x14ac:dyDescent="0.35">
      <c r="A52" s="102"/>
      <c r="B52" s="102">
        <v>4</v>
      </c>
      <c r="C52" s="102">
        <v>3</v>
      </c>
      <c r="D52" s="138">
        <v>2</v>
      </c>
      <c r="E52" s="112">
        <v>1</v>
      </c>
      <c r="F52" s="138">
        <v>0</v>
      </c>
      <c r="G52" s="135">
        <v>-1</v>
      </c>
      <c r="H52" s="116">
        <v>-2</v>
      </c>
      <c r="I52" s="116">
        <v>-3</v>
      </c>
      <c r="J52" s="116">
        <v>-4</v>
      </c>
      <c r="K52" s="116">
        <v>-5</v>
      </c>
      <c r="L52" s="116">
        <v>-6</v>
      </c>
      <c r="M52" s="116">
        <v>-7</v>
      </c>
      <c r="N52" s="116">
        <v>-8</v>
      </c>
      <c r="O52" s="116">
        <v>-9</v>
      </c>
      <c r="P52" s="104">
        <v>-10</v>
      </c>
      <c r="Q52" t="s">
        <v>131</v>
      </c>
      <c r="R52" s="166" t="s">
        <v>48</v>
      </c>
      <c r="S52" s="148" t="s">
        <v>127</v>
      </c>
      <c r="T52" s="149" t="s">
        <v>132</v>
      </c>
      <c r="U52" s="165" t="s">
        <v>47</v>
      </c>
      <c r="V52" s="159" t="s">
        <v>46</v>
      </c>
      <c r="W52" s="152" t="s">
        <v>194</v>
      </c>
    </row>
    <row r="53" spans="1:23" x14ac:dyDescent="0.3">
      <c r="A53" s="100">
        <v>1</v>
      </c>
      <c r="B53" s="100">
        <f>C53*B50</f>
        <v>8.8478106030989018E-2</v>
      </c>
      <c r="C53" s="100">
        <f>D53*B50</f>
        <v>0.21385385322386247</v>
      </c>
      <c r="D53" s="95">
        <f>E53*B50/(1-B50*D50)</f>
        <v>0.51689025217917062</v>
      </c>
      <c r="E53" s="155">
        <f>F53*B50/(1-B50*D50/(1-B50*D50))</f>
        <v>0.94630060746358935</v>
      </c>
      <c r="F53" s="155">
        <f>1/(1-D50*B50/(1-D50*B50/(1-B50*D50)))</f>
        <v>1.5547861024772922</v>
      </c>
      <c r="G53" s="136">
        <f>F53*D50</f>
        <v>0.91152189396901118</v>
      </c>
      <c r="H53" s="108"/>
      <c r="I53" s="108"/>
      <c r="J53" s="108"/>
      <c r="K53" s="108"/>
      <c r="L53" s="108"/>
      <c r="M53" s="108"/>
      <c r="N53" s="108"/>
      <c r="O53" s="108"/>
      <c r="P53" s="57"/>
      <c r="Q53">
        <f>G53+B53</f>
        <v>1.0000000000000002</v>
      </c>
      <c r="R53" s="170">
        <f>C53-G53</f>
        <v>-0.69766804074514877</v>
      </c>
      <c r="S53" s="107">
        <f>SUM(C53:F53)*B50*F50</f>
        <v>79.62272430781681</v>
      </c>
      <c r="T53" s="57">
        <f>SUM(C53:F53)*D50*H50</f>
        <v>-79.724164535011212</v>
      </c>
      <c r="U53" s="238">
        <f>S53+T53</f>
        <v>-0.10144022719440215</v>
      </c>
      <c r="V53" s="280">
        <f>S53/B50</f>
        <v>192.45016830993288</v>
      </c>
      <c r="W53" s="57">
        <f>T53/D50</f>
        <v>-135.98578802196329</v>
      </c>
    </row>
    <row r="54" spans="1:23" x14ac:dyDescent="0.3">
      <c r="A54" s="98">
        <v>2</v>
      </c>
      <c r="B54" s="98">
        <f>C54*B50</f>
        <v>0.14204803540702235</v>
      </c>
      <c r="C54" s="98">
        <f>D54*B50</f>
        <v>0.34333374749264867</v>
      </c>
      <c r="D54" s="97">
        <f>E54*B50/(1-B50*D50)</f>
        <v>0.82984647995714811</v>
      </c>
      <c r="E54" s="156">
        <f>F54*B50/(1-B50*D50/(1-B50*D50))</f>
        <v>1.519247509068455</v>
      </c>
      <c r="F54" s="156">
        <f>1/(1-D50*B50-D50*B50/(1-D50*B50/(1-B50*D50)))</f>
        <v>2.4961464620149934</v>
      </c>
      <c r="G54" s="128">
        <f>F54*D50</f>
        <v>1.4634116854110382</v>
      </c>
      <c r="H54" s="1">
        <f>G54*D50</f>
        <v>0.85795196459297818</v>
      </c>
      <c r="I54" s="1"/>
      <c r="J54" s="1"/>
      <c r="K54" s="1"/>
      <c r="L54" s="1"/>
      <c r="M54" s="1"/>
      <c r="N54" s="1"/>
      <c r="O54" s="1"/>
      <c r="P54" s="9"/>
      <c r="Q54">
        <f>H54+B54</f>
        <v>1.0000000000000004</v>
      </c>
      <c r="R54" s="171">
        <f>C54-H54</f>
        <v>-0.51461821710032951</v>
      </c>
      <c r="S54" s="93">
        <f>SUM(C54:G54)*B50*F50</f>
        <v>163.88519956618532</v>
      </c>
      <c r="T54" s="9">
        <f>SUM(C54:G54)*D50*H50</f>
        <v>-164.09399111435593</v>
      </c>
      <c r="U54" s="239">
        <f>S54+T54</f>
        <v>-0.20879154817060908</v>
      </c>
      <c r="V54" s="93">
        <f>S54/B50</f>
        <v>396.11473375475737</v>
      </c>
      <c r="W54" s="9">
        <f>T54/D50</f>
        <v>-279.89569814250291</v>
      </c>
    </row>
    <row r="55" spans="1:23" x14ac:dyDescent="0.3">
      <c r="A55" s="98">
        <v>3</v>
      </c>
      <c r="B55" s="98">
        <f>C55*B50</f>
        <v>0.17621377135503999</v>
      </c>
      <c r="C55" s="98">
        <f>D55*B50</f>
        <v>0.42591320820300282</v>
      </c>
      <c r="D55" s="97">
        <f>E55*B50/(1-B50*D50)</f>
        <v>1.0294431560418791</v>
      </c>
      <c r="E55" s="156">
        <f>F55*B50/(1-B50*D50/(1-B50*D50))</f>
        <v>1.8846605827923193</v>
      </c>
      <c r="F55" s="156">
        <f>1/(1-D50*B50/(1-B50*D50)-D50*B50/(1-D50*B50/(1-B50*D50)))</f>
        <v>3.096525627164409</v>
      </c>
      <c r="G55" s="128">
        <f>F55*D50/(1-B50*D50)</f>
        <v>2.3967438329304604</v>
      </c>
      <c r="H55" s="1">
        <f>G55*(D50)</f>
        <v>1.4051350693644551</v>
      </c>
      <c r="I55" s="1">
        <f>H55*D50</f>
        <v>0.82378622864496076</v>
      </c>
      <c r="J55" s="1"/>
      <c r="K55" s="1"/>
      <c r="L55" s="1"/>
      <c r="M55" s="1"/>
      <c r="N55" s="1"/>
      <c r="O55" s="1"/>
      <c r="P55" s="9"/>
      <c r="Q55">
        <f>I55+B55</f>
        <v>1.0000000000000007</v>
      </c>
      <c r="R55" s="171">
        <f>C55-I55</f>
        <v>-0.39787302044195794</v>
      </c>
      <c r="S55" s="93">
        <f>SUM(C55:H55)*B50*F50</f>
        <v>252.2443336761003</v>
      </c>
      <c r="T55" s="9">
        <f>SUM(C55:H55)*D50*H50</f>
        <v>-252.56569573371692</v>
      </c>
      <c r="U55" s="239">
        <f t="shared" ref="U55:U62" si="12">S55+T55</f>
        <v>-0.32136205761662495</v>
      </c>
      <c r="V55" s="93">
        <f>S55/B50</f>
        <v>609.68102879175922</v>
      </c>
      <c r="W55" s="9">
        <f>T55/D50</f>
        <v>-430.8021960717067</v>
      </c>
    </row>
    <row r="56" spans="1:23" x14ac:dyDescent="0.3">
      <c r="A56" s="98">
        <v>4</v>
      </c>
      <c r="B56" s="98">
        <f>C56*B50</f>
        <v>0.19873168048730167</v>
      </c>
      <c r="C56" s="98">
        <f>D56*B50</f>
        <v>0.48033957253761389</v>
      </c>
      <c r="D56" s="97">
        <f>E56*B50/(1-B50*D50)</f>
        <v>1.1609930755874645</v>
      </c>
      <c r="E56" s="156">
        <f>F56*B50/(1-B50*D50/(1-B50*D50))</f>
        <v>2.1254965595842035</v>
      </c>
      <c r="F56" s="156">
        <f>1/(1-D50*B50/(1-B50*D50/(1-B50*D50))-D50*B50/(1-D50*B50/(1-B50*D50)))</f>
        <v>3.4922227520941025</v>
      </c>
      <c r="G56" s="128">
        <f>F56*D50/(1-D50*B50/(1-D50*B50))</f>
        <v>3.0118831795564893</v>
      </c>
      <c r="H56" s="1">
        <f>G56*D50/(1-B50*D50)</f>
        <v>2.3312296765066391</v>
      </c>
      <c r="I56" s="1">
        <f>H56*D50</f>
        <v>1.3667261925099001</v>
      </c>
      <c r="J56" s="1">
        <f>I56*D50</f>
        <v>0.80126831951269939</v>
      </c>
      <c r="K56" s="1"/>
      <c r="L56" s="1"/>
      <c r="M56" s="1"/>
      <c r="N56" s="1"/>
      <c r="O56" s="1"/>
      <c r="P56" s="9"/>
      <c r="Q56">
        <f>J56+B56</f>
        <v>1.0000000000000011</v>
      </c>
      <c r="R56" s="171">
        <f>C56-J56</f>
        <v>-0.3209287469750855</v>
      </c>
      <c r="S56" s="93">
        <f>SUM(C56:I56)*B50*F50</f>
        <v>344.15203678523551</v>
      </c>
      <c r="T56" s="9">
        <f>SUM(C56:I56)*D50*H50</f>
        <v>-344.59049026826301</v>
      </c>
      <c r="U56" s="239">
        <f t="shared" si="12"/>
        <v>-0.43845348302750153</v>
      </c>
      <c r="V56" s="93">
        <f>S56/B50</f>
        <v>831.82430618017133</v>
      </c>
      <c r="W56" s="9">
        <f>T56/D50</f>
        <v>-587.76921197369086</v>
      </c>
    </row>
    <row r="57" spans="1:23" x14ac:dyDescent="0.3">
      <c r="A57" s="98">
        <v>5</v>
      </c>
      <c r="B57" s="98">
        <f>C57*B50</f>
        <v>0.2138957567029714</v>
      </c>
      <c r="C57" s="98">
        <f>D57*B50</f>
        <v>0.51699153396370379</v>
      </c>
      <c r="D57" s="97">
        <f>E57*B50/(1-B50*D50)</f>
        <v>1.24958180709169</v>
      </c>
      <c r="E57" s="156">
        <f>F57*B50/(1-B50*D50/(1-B50*D50))</f>
        <v>2.2876810273381407</v>
      </c>
      <c r="F57" s="156">
        <f>1/(1-D50*B50/(1-B50*D50/(1-B50*D50/(1-B50*D50)))-D50*B50/(1-D50*B50/(1-B50*D50)))</f>
        <v>3.7586942670785213</v>
      </c>
      <c r="G57" s="128">
        <f>F57*D50/(1-D50*B50/(1-D50*B50/(1-D50*B50)))</f>
        <v>3.426132117177878</v>
      </c>
      <c r="H57" s="1">
        <f>G57*D50/(1-B50*D50/(1-B50*D50))</f>
        <v>2.9548830149733387</v>
      </c>
      <c r="I57" s="1">
        <f>H57*D50/(1-B50*D50)</f>
        <v>2.2871109417084416</v>
      </c>
      <c r="J57" s="1">
        <f>I57*D50</f>
        <v>1.3408607743416432</v>
      </c>
      <c r="K57" s="1">
        <f>J57*D50</f>
        <v>0.78610424329702944</v>
      </c>
      <c r="L57" s="1"/>
      <c r="M57" s="1"/>
      <c r="N57" s="1"/>
      <c r="O57" s="1"/>
      <c r="P57" s="9"/>
      <c r="Q57">
        <f>K57+B57</f>
        <v>1.0000000000000009</v>
      </c>
      <c r="R57" s="171">
        <f>C57-K57</f>
        <v>-0.26911270933332565</v>
      </c>
      <c r="S57" s="93">
        <f>SUM(C57:J57)*B50*F50</f>
        <v>439.07962289084605</v>
      </c>
      <c r="T57" s="9">
        <f>SUM(C57:J57)*D50*H50</f>
        <v>-439.63901516346266</v>
      </c>
      <c r="U57" s="239">
        <f t="shared" si="12"/>
        <v>-0.55939227261660562</v>
      </c>
      <c r="V57" s="93">
        <f>S57/B50</f>
        <v>1061.2667182816986</v>
      </c>
      <c r="W57" s="9">
        <f>T57/D50</f>
        <v>-749.89381539330702</v>
      </c>
    </row>
    <row r="58" spans="1:23" x14ac:dyDescent="0.3">
      <c r="A58" s="98">
        <v>6</v>
      </c>
      <c r="B58" s="98">
        <f>C58*B50</f>
        <v>0.22425620576546471</v>
      </c>
      <c r="C58" s="98">
        <f>D58*B50</f>
        <v>0.54203300526698572</v>
      </c>
      <c r="D58" s="97">
        <f>E58*B50/(1-B50*D50)</f>
        <v>1.3101076859653402</v>
      </c>
      <c r="E58" s="156">
        <f>F58*B50/(1-B50*D50/(1-B50*D50))</f>
        <v>2.3984892225090362</v>
      </c>
      <c r="F58" s="156">
        <f>1/(1-D50*B50/(1-B50*D50/(1-B50*D50/(1-B50*D50/(1-B50*D50))))-D50*B50/(1-D50*B50/(1-B50*D50)))</f>
        <v>3.9407537950271272</v>
      </c>
      <c r="G58" s="128">
        <f>F58*D50/(1-B50*D50/(1-D50*B50/(1-D50*B50/(1-D50*B50))))</f>
        <v>3.7091566124638797</v>
      </c>
      <c r="H58" s="1">
        <f>G58*D50/(1-D50*B50/(1-D50*B50/(1-D50*B50)))</f>
        <v>3.3809774604207572</v>
      </c>
      <c r="I58" s="1">
        <f>H58*D50/(1-D50*B50/(1-D50*B50))</f>
        <v>2.9159391786777111</v>
      </c>
      <c r="J58" s="1">
        <f>I58*D50/(1-D50*B50)</f>
        <v>2.256967997418434</v>
      </c>
      <c r="K58" s="1">
        <f>J58*D50</f>
        <v>1.3231889199140459</v>
      </c>
      <c r="L58" s="1">
        <f>K58*D50</f>
        <v>0.77574379423453632</v>
      </c>
      <c r="M58" s="1"/>
      <c r="N58" s="1"/>
      <c r="O58" s="1"/>
      <c r="P58" s="9"/>
      <c r="Q58">
        <f>L58+B58</f>
        <v>1.0000000000000011</v>
      </c>
      <c r="R58" s="171">
        <f>C58-L58</f>
        <v>-0.2337107889675506</v>
      </c>
      <c r="S58" s="93">
        <f>SUM(C58:K58)*B50*F50</f>
        <v>536.53580429727708</v>
      </c>
      <c r="T58" s="9">
        <f>SUM(C58:K58)*D50*H50</f>
        <v>-537.21935681772879</v>
      </c>
      <c r="U58" s="239">
        <f t="shared" si="12"/>
        <v>-0.68355252045171255</v>
      </c>
      <c r="V58" s="93">
        <f>S58/B50</f>
        <v>1296.8208101261762</v>
      </c>
      <c r="W58" s="9">
        <f>T58/D50</f>
        <v>-916.33694756912826</v>
      </c>
    </row>
    <row r="59" spans="1:23" x14ac:dyDescent="0.3">
      <c r="A59" s="98">
        <v>7</v>
      </c>
      <c r="B59" s="98">
        <f>C59*B50</f>
        <v>0.23140476320654452</v>
      </c>
      <c r="C59" s="98">
        <f>D59*B50</f>
        <v>0.55931125208243626</v>
      </c>
      <c r="D59" s="97">
        <f>E59*B50/(1-B50*D50)</f>
        <v>1.3518696519950253</v>
      </c>
      <c r="E59" s="156">
        <f>F59*B50/(1-B50*D50/(1-B50*D50))</f>
        <v>2.4749452470832161</v>
      </c>
      <c r="F59" s="156">
        <f>1/(1-D50*B50/(1-B50*D50/(1-B50*D50/(1-B50*D50/(1-B50*D50/(1-B50*D50)))))-D50*B50/(1-D50*B50/(1-B50*D50)))</f>
        <v>4.0663721910431851</v>
      </c>
      <c r="G59" s="128">
        <f>F59*D50/(1-D50*B50/(1-D50*B50/(1-D50*B50/(1-D50*B50/(1-D50*B50)))))</f>
        <v>3.9044393506522281</v>
      </c>
      <c r="H59" s="1">
        <f>G59*D50/(1-D50*B50/(1-D50*B50/(1-D50*B50/(1-D50*B50))))</f>
        <v>3.674976359525703</v>
      </c>
      <c r="I59" s="1">
        <f>H59*D50/(1-D50*B50/(1-D50*B50/(1-D50*B50)))</f>
        <v>3.3498214115262108</v>
      </c>
      <c r="J59" s="1">
        <f>I59*D50/(1-D50*B50/(1-D50*B50))</f>
        <v>2.8890685045345301</v>
      </c>
      <c r="K59" s="1">
        <f>J59*D50/(1-D50*B50)</f>
        <v>2.2361698092896543</v>
      </c>
      <c r="L59" s="1">
        <f>K59*D50</f>
        <v>1.3109956003287584</v>
      </c>
      <c r="M59" s="1">
        <f>L59*D50</f>
        <v>0.76859523679345709</v>
      </c>
      <c r="N59" s="1"/>
      <c r="O59" s="1"/>
      <c r="P59" s="9"/>
      <c r="Q59">
        <f>M59+B59</f>
        <v>1.0000000000000016</v>
      </c>
      <c r="R59" s="171">
        <f>C59-M59</f>
        <v>-0.20928398471102083</v>
      </c>
      <c r="S59" s="93">
        <f>SUM(C59:L59)*B50*F50</f>
        <v>636.07817841734618</v>
      </c>
      <c r="T59" s="9">
        <f>SUM(C59:L59)*D50*H50</f>
        <v>-636.88854901811339</v>
      </c>
      <c r="U59" s="239">
        <f t="shared" si="12"/>
        <v>-0.81037060076721446</v>
      </c>
      <c r="V59" s="93">
        <f>S59/B50</f>
        <v>1537.4172833053401</v>
      </c>
      <c r="W59" s="9">
        <f>T59/D50</f>
        <v>-1086.3430394727907</v>
      </c>
    </row>
    <row r="60" spans="1:23" x14ac:dyDescent="0.3">
      <c r="A60" s="98">
        <v>8</v>
      </c>
      <c r="B60" s="98">
        <f>C60*B50</f>
        <v>0.23637074294986682</v>
      </c>
      <c r="C60" s="98">
        <f>D60*B50</f>
        <v>0.57131415258269291</v>
      </c>
      <c r="D60" s="97">
        <f>E60*B50/(1-B50*D50)</f>
        <v>1.3808809705798</v>
      </c>
      <c r="E60" s="156">
        <f>F60*B50/(1-B50*D50/(1-B50*D50))</f>
        <v>2.5280579306448629</v>
      </c>
      <c r="F60" s="156">
        <f>1/(1-D50*B50/(1-B50*D50/(1-B50*D50/(1-B50*D50/(1-B50*D50/(1-B50*D50/(1-B50*D50))))))-D50*B50/(1-D50*B50/(1-B50*D50)))</f>
        <v>4.1536371273811863</v>
      </c>
      <c r="G60" s="128">
        <f>F60*D50/(1-D50*B50/(1-D50*B50/(1-D50*B50/(1-D50*B50/(1-D50*B50/(1-D50*B50))))))</f>
        <v>4.0400989057522505</v>
      </c>
      <c r="H60" s="1">
        <f>G60*D50/(1-D50*B50/(1-D50*B50/(1-D50*B50/(1-D50*B50/(1-D50*B50)))))</f>
        <v>3.8792123315449287</v>
      </c>
      <c r="I60" s="1">
        <f>H60*D50/(1-D50*B50/(1-D50*B50/(1-D50*B50/(1-D50*B50))))</f>
        <v>3.6512319264548849</v>
      </c>
      <c r="J60" s="1">
        <f>I60*D50/(1-D50*B50/(1-D50*B50/(1-D50*B50)))</f>
        <v>3.3281778409222782</v>
      </c>
      <c r="K60" s="1">
        <f>J60*D50/(1-D50*B50/(1-D50*B50))</f>
        <v>2.8704019099685225</v>
      </c>
      <c r="L60" s="1">
        <f>K60*D50/(1-D50*B50)</f>
        <v>2.2217216661787376</v>
      </c>
      <c r="M60" s="1">
        <f>L60*D50</f>
        <v>1.3025251112037177</v>
      </c>
      <c r="N60" s="1">
        <f>M60*D50</f>
        <v>0.76362925705013496</v>
      </c>
      <c r="O60" s="1"/>
      <c r="P60" s="9"/>
      <c r="Q60">
        <f>N60+B60</f>
        <v>1.0000000000000018</v>
      </c>
      <c r="R60" s="171">
        <f>C60-N60</f>
        <v>-0.19231510446744204</v>
      </c>
      <c r="S60" s="93">
        <f>SUM(C60:M60)*B50*F50</f>
        <v>737.3189063177249</v>
      </c>
      <c r="T60" s="9">
        <f>SUM(C60:M60)*D50*H50</f>
        <v>-738.2582587202179</v>
      </c>
      <c r="U60" s="239">
        <f t="shared" si="12"/>
        <v>-0.93935240249300023</v>
      </c>
      <c r="V60" s="93">
        <f>S60/B50</f>
        <v>1782.1187211627634</v>
      </c>
      <c r="W60" s="9">
        <f>T60/D50</f>
        <v>-1259.2497100637966</v>
      </c>
    </row>
    <row r="61" spans="1:23" x14ac:dyDescent="0.3">
      <c r="A61" s="98">
        <v>9</v>
      </c>
      <c r="B61" s="98">
        <f>C61*B50</f>
        <v>0.23983680534497062</v>
      </c>
      <c r="C61" s="98">
        <f>D61*B50</f>
        <v>0.57969171435427591</v>
      </c>
      <c r="D61" s="97">
        <f>E61*B50/(1-B50*D50)</f>
        <v>1.4011297524066451</v>
      </c>
      <c r="E61" s="156">
        <f>F61*B50/(1-B50*D50/(1-B50*D50))</f>
        <v>2.5651285359858575</v>
      </c>
      <c r="F61" s="156">
        <f>1/(1-D50*B50/(1-B50*D50/(1-B50*D50/(1-B50*D50/(1-B50*D50/(1-B50*D50/(1-B50*D50/(1-B50*D50)))))))-D50*B50/(1-D50*B50/(1-B50*D50)))</f>
        <v>4.2145446884035618</v>
      </c>
      <c r="G61" s="128">
        <f>F61*D50/(1-D50*B50/(1-D50*B50/(1-D50*B50/(1-D50*B50/(1-D50*B50/(1-D50*B50/(1-D50*B50)))))))</f>
        <v>4.1347840447927373</v>
      </c>
      <c r="H61" s="1">
        <f>G61*D50/(1-D50*B50/(1-D50*B50/(1-D50*B50/(1-D50*B50/(1-D50*B50/(1-D50*B50))))))</f>
        <v>4.0217611655983161</v>
      </c>
      <c r="I61" s="1">
        <f>H61*D50/(1-D50*B50/(1-D50*B50/(1-D50*B50/(1-D50*B50/(1-D50*B50)))))</f>
        <v>3.8616048448478768</v>
      </c>
      <c r="J61" s="1">
        <f>I61*D50/(1-D50*B50/(1-D50*B50/(1-D50*B50/(1-D50*B50))))</f>
        <v>3.6346592276494802</v>
      </c>
      <c r="K61" s="1">
        <f>J61*D50/(1-D50*B50/(1-D50*B50/(1-D50*B50)))</f>
        <v>3.3130714631189977</v>
      </c>
      <c r="L61" s="1">
        <f>K61*D50/(1-D50*B50/(1-D50*B50))</f>
        <v>2.8573733466609723</v>
      </c>
      <c r="M61" s="1">
        <f>L61*D50/(1-D50*B50)</f>
        <v>2.2116374193424182</v>
      </c>
      <c r="N61" s="1">
        <f>M61*D50</f>
        <v>1.296613036378218</v>
      </c>
      <c r="O61" s="1">
        <f>N61*D50</f>
        <v>0.76016319465503157</v>
      </c>
      <c r="P61" s="9"/>
      <c r="Q61">
        <f>O61+B61</f>
        <v>1.0000000000000022</v>
      </c>
      <c r="R61" s="171">
        <f>C61-O61</f>
        <v>-0.18047148030075566</v>
      </c>
      <c r="S61" s="93">
        <f>SUM(C61:N61)*B50*F50</f>
        <v>839.92572991890347</v>
      </c>
      <c r="T61" s="9">
        <f>SUM(C61:N61)*D50*H50</f>
        <v>-840.99580454408215</v>
      </c>
      <c r="U61" s="239">
        <f t="shared" si="12"/>
        <v>-1.0700746251786768</v>
      </c>
      <c r="V61" s="93">
        <f>S61/B50</f>
        <v>2030.1220473922808</v>
      </c>
      <c r="W61" s="9">
        <f>T61/D50</f>
        <v>-1434.4895035415368</v>
      </c>
    </row>
    <row r="62" spans="1:23" ht="16.2" thickBot="1" x14ac:dyDescent="0.35">
      <c r="A62" s="99">
        <v>10</v>
      </c>
      <c r="B62" s="99">
        <f>C62*B50</f>
        <v>0.2422639410290621</v>
      </c>
      <c r="C62" s="99">
        <f>D62*B50</f>
        <v>0.5855581635994519</v>
      </c>
      <c r="D62" s="129">
        <f>E62*B50/(1-B50*D50)</f>
        <v>1.4153091108050233</v>
      </c>
      <c r="E62" s="157">
        <f>F62*B50/(1-B50*D50/(1-B50*D50))</f>
        <v>2.5910875000198281</v>
      </c>
      <c r="F62" s="157">
        <f>1/(1-D50*B50/(1-B50*D50/(1-B50*D50/(1-B50*D50/(1-B50*D50/(1-B50*D50/(1-B50*D50/(1-B50*D50/(1-B50*D50))))))))-D50*B50/(1-D50*B50/(1-B50*D50)))</f>
        <v>4.2571956559675641</v>
      </c>
      <c r="G62" s="137">
        <f>F62*D50/(1-D50*B50/(1-D50*B50/(1-D50*B50/(1-D50*B50/(1-D50*B50/(1-D50*B50/(1-D50*B50/(1-D50*B50))))))))</f>
        <v>4.2010880097885659</v>
      </c>
      <c r="H62" s="109">
        <f>G62*D50/(1-D50*B50/(1-D50*B50/(1-D50*B50/(1-D50*B50/(1-D50*B50/(1-D50*B50/(1-D50*B50)))))))</f>
        <v>4.1215820350510244</v>
      </c>
      <c r="I62" s="109">
        <f>H62*D50/(1-D50*B50/(1-D50*B50/(1-D50*B50/(1-D50*B50/(1-D50*B50/(1-D50*B50))))))</f>
        <v>4.008920028186572</v>
      </c>
      <c r="J62" s="109">
        <f>I62*D50/(1-D50*B50/(1-D50*B50/(1-D50*B50/(1-D50*B50/(1-D50*B50)))))</f>
        <v>3.8492750727901233</v>
      </c>
      <c r="K62" s="109">
        <f>J62*D50/(1-D50*B50/(1-D50*B50/(1-D50*B50/(1-D50*B50))))</f>
        <v>3.6230540734234284</v>
      </c>
      <c r="L62" s="109">
        <f>K62*D50/(1-D50*B50/(1-D50*B50/(1-D50*B50)))</f>
        <v>3.3024931109590643</v>
      </c>
      <c r="M62" s="109">
        <f>L62*D50/(1-D50*B50/(1-D50*B50))</f>
        <v>2.8482499993834187</v>
      </c>
      <c r="N62" s="109">
        <f>M62*D50/(1-D50*B50)</f>
        <v>2.2045758513284683</v>
      </c>
      <c r="O62" s="109">
        <f>N62*D50</f>
        <v>1.2924730625000038</v>
      </c>
      <c r="P62" s="10">
        <f>O62*D50</f>
        <v>0.7577360589709401</v>
      </c>
      <c r="Q62">
        <f>P62+B62</f>
        <v>1.0000000000000022</v>
      </c>
      <c r="R62" s="172">
        <f>C62-P62</f>
        <v>-0.1721778953714882</v>
      </c>
      <c r="S62" s="94">
        <f>SUM(C62:O62)*B50*F50</f>
        <v>943.61961502631516</v>
      </c>
      <c r="T62" s="10">
        <f>SUM(C62:O62)*D50*H50</f>
        <v>-944.82179680250385</v>
      </c>
      <c r="U62" s="240">
        <f t="shared" si="12"/>
        <v>-1.202181776188695</v>
      </c>
      <c r="V62" s="94">
        <f>S62/B50</f>
        <v>2280.7528291837184</v>
      </c>
      <c r="W62" s="10">
        <f>T62/D50</f>
        <v>-1611.5858639332894</v>
      </c>
    </row>
  </sheetData>
  <sheetProtection sheet="1" objects="1" scenarios="1"/>
  <mergeCells count="4">
    <mergeCell ref="A3:W3"/>
    <mergeCell ref="A19:W19"/>
    <mergeCell ref="A34:W34"/>
    <mergeCell ref="A49:W49"/>
  </mergeCells>
  <phoneticPr fontId="16" type="noConversion"/>
  <conditionalFormatting sqref="R23">
    <cfRule type="cellIs" dxfId="628" priority="51" operator="lessThanOrEqual">
      <formula>0</formula>
    </cfRule>
    <cfRule type="cellIs" dxfId="627" priority="52" operator="greaterThan">
      <formula>0</formula>
    </cfRule>
  </conditionalFormatting>
  <conditionalFormatting sqref="R24:R32">
    <cfRule type="cellIs" dxfId="626" priority="49" operator="lessThanOrEqual">
      <formula>0</formula>
    </cfRule>
    <cfRule type="cellIs" dxfId="625" priority="50" operator="greaterThan">
      <formula>0</formula>
    </cfRule>
  </conditionalFormatting>
  <conditionalFormatting sqref="R7:R16 U7:U16">
    <cfRule type="cellIs" dxfId="624" priority="47" operator="lessThanOrEqual">
      <formula>0</formula>
    </cfRule>
    <cfRule type="cellIs" dxfId="623" priority="48" operator="greaterThan">
      <formula>0</formula>
    </cfRule>
  </conditionalFormatting>
  <conditionalFormatting sqref="R38">
    <cfRule type="cellIs" dxfId="622" priority="37" operator="lessThanOrEqual">
      <formula>0</formula>
    </cfRule>
    <cfRule type="cellIs" dxfId="621" priority="38" operator="greaterThan">
      <formula>0</formula>
    </cfRule>
  </conditionalFormatting>
  <conditionalFormatting sqref="R39:R47">
    <cfRule type="cellIs" dxfId="620" priority="35" operator="lessThanOrEqual">
      <formula>0</formula>
    </cfRule>
    <cfRule type="cellIs" dxfId="619" priority="36" operator="greaterThan">
      <formula>0</formula>
    </cfRule>
  </conditionalFormatting>
  <conditionalFormatting sqref="S7:T16">
    <cfRule type="cellIs" dxfId="618" priority="33" operator="lessThanOrEqual">
      <formula>0</formula>
    </cfRule>
    <cfRule type="cellIs" dxfId="617" priority="34" operator="greaterThan">
      <formula>0</formula>
    </cfRule>
  </conditionalFormatting>
  <conditionalFormatting sqref="U38:U47">
    <cfRule type="cellIs" dxfId="616" priority="25" operator="lessThanOrEqual">
      <formula>0</formula>
    </cfRule>
    <cfRule type="cellIs" dxfId="615" priority="26" operator="greaterThan">
      <formula>0</formula>
    </cfRule>
  </conditionalFormatting>
  <conditionalFormatting sqref="U23:U32">
    <cfRule type="cellIs" dxfId="614" priority="27" operator="lessThanOrEqual">
      <formula>0</formula>
    </cfRule>
    <cfRule type="cellIs" dxfId="613" priority="28" operator="greaterThan">
      <formula>0</formula>
    </cfRule>
  </conditionalFormatting>
  <conditionalFormatting sqref="R53">
    <cfRule type="cellIs" dxfId="612" priority="15" operator="lessThanOrEqual">
      <formula>0</formula>
    </cfRule>
    <cfRule type="cellIs" dxfId="611" priority="16" operator="greaterThan">
      <formula>0</formula>
    </cfRule>
  </conditionalFormatting>
  <conditionalFormatting sqref="R54:R62">
    <cfRule type="cellIs" dxfId="610" priority="13" operator="lessThanOrEqual">
      <formula>0</formula>
    </cfRule>
    <cfRule type="cellIs" dxfId="609" priority="14" operator="greaterThan">
      <formula>0</formula>
    </cfRule>
  </conditionalFormatting>
  <conditionalFormatting sqref="U53:U62">
    <cfRule type="cellIs" dxfId="608" priority="9" operator="lessThanOrEqual">
      <formula>0</formula>
    </cfRule>
    <cfRule type="cellIs" dxfId="607" priority="10" operator="greaterThan">
      <formula>0</formula>
    </cfRule>
  </conditionalFormatting>
  <conditionalFormatting sqref="S53:T62">
    <cfRule type="cellIs" dxfId="606" priority="1" operator="lessThanOrEqual">
      <formula>0</formula>
    </cfRule>
    <cfRule type="cellIs" dxfId="605" priority="2" operator="greaterThan">
      <formula>0</formula>
    </cfRule>
  </conditionalFormatting>
  <conditionalFormatting sqref="S23:T32">
    <cfRule type="cellIs" dxfId="604" priority="5" operator="lessThanOrEqual">
      <formula>0</formula>
    </cfRule>
    <cfRule type="cellIs" dxfId="603" priority="6" operator="greaterThan">
      <formula>0</formula>
    </cfRule>
  </conditionalFormatting>
  <conditionalFormatting sqref="S38:T47">
    <cfRule type="cellIs" dxfId="602" priority="3" operator="lessThanOrEqual">
      <formula>0</formula>
    </cfRule>
    <cfRule type="cellIs" dxfId="601" priority="4" operator="greaterThan">
      <formula>0</formula>
    </cfRule>
  </conditionalFormatting>
  <pageMargins left="0.7" right="0.7" top="0.75" bottom="0.75" header="0.3" footer="0.3"/>
  <pageSetup paperSize="9" orientation="landscape" horizontalDpi="0" verticalDpi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8CB9F-0BB7-4EA8-99CD-255636AF0A76}">
  <sheetPr>
    <pageSetUpPr fitToPage="1"/>
  </sheetPr>
  <dimension ref="A1:U54"/>
  <sheetViews>
    <sheetView topLeftCell="A21" zoomScale="90" zoomScaleNormal="90" workbookViewId="0">
      <selection activeCell="A31" sqref="A31:G54"/>
    </sheetView>
  </sheetViews>
  <sheetFormatPr defaultColWidth="8.69921875" defaultRowHeight="15.6" x14ac:dyDescent="0.3"/>
  <cols>
    <col min="14" max="14" width="5.69921875" bestFit="1" customWidth="1"/>
    <col min="19" max="19" width="9.19921875" customWidth="1"/>
  </cols>
  <sheetData>
    <row r="1" spans="1:21" x14ac:dyDescent="0.3">
      <c r="C1" t="s">
        <v>93</v>
      </c>
      <c r="D1">
        <f>C2+E2</f>
        <v>1</v>
      </c>
    </row>
    <row r="2" spans="1:21" x14ac:dyDescent="0.3">
      <c r="A2" t="s">
        <v>39</v>
      </c>
      <c r="B2" s="133" t="s">
        <v>122</v>
      </c>
      <c r="C2" s="139">
        <f>Analysis!B7</f>
        <v>0.41373164288216041</v>
      </c>
      <c r="D2" s="133" t="s">
        <v>123</v>
      </c>
      <c r="E2" s="139">
        <f>Analysis!D7</f>
        <v>0.58626835711783964</v>
      </c>
      <c r="F2" s="133" t="s">
        <v>46</v>
      </c>
      <c r="G2" s="139">
        <f>Analysis!S7</f>
        <v>24.637033575454591</v>
      </c>
      <c r="H2" t="s">
        <v>194</v>
      </c>
      <c r="I2" s="153">
        <f>Analysis!T7</f>
        <v>-24.668421427415399</v>
      </c>
      <c r="J2" t="s">
        <v>47</v>
      </c>
      <c r="K2" s="153">
        <f>G2*C2+I2*E2</f>
        <v>-4.2691945260255633</v>
      </c>
      <c r="L2" t="s">
        <v>46</v>
      </c>
      <c r="M2" s="160">
        <v>1</v>
      </c>
      <c r="N2" t="s">
        <v>149</v>
      </c>
      <c r="O2" s="160">
        <v>2</v>
      </c>
    </row>
    <row r="4" spans="1:21" x14ac:dyDescent="0.3">
      <c r="A4" t="s">
        <v>120</v>
      </c>
      <c r="B4">
        <f>$C$2</f>
        <v>0.41373164288216041</v>
      </c>
      <c r="C4" t="s">
        <v>121</v>
      </c>
      <c r="D4">
        <f>$E$2</f>
        <v>0.58626835711783964</v>
      </c>
      <c r="E4" t="s">
        <v>46</v>
      </c>
      <c r="F4">
        <f>G2</f>
        <v>24.637033575454591</v>
      </c>
      <c r="G4" t="s">
        <v>149</v>
      </c>
      <c r="H4">
        <f>I2</f>
        <v>-24.668421427415399</v>
      </c>
      <c r="I4" t="s">
        <v>47</v>
      </c>
      <c r="J4">
        <f>B4*F4+D4*H4</f>
        <v>-4.2691945260255633</v>
      </c>
    </row>
    <row r="5" spans="1:21" ht="16.2" thickBot="1" x14ac:dyDescent="0.35"/>
    <row r="6" spans="1:21" ht="16.2" thickBot="1" x14ac:dyDescent="0.3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5" t="s">
        <v>47</v>
      </c>
    </row>
    <row r="7" spans="1:21" x14ac:dyDescent="0.3">
      <c r="A7" s="100">
        <v>1</v>
      </c>
      <c r="B7" s="95">
        <f>C7*B4</f>
        <v>0.41373164288216041</v>
      </c>
      <c r="C7" s="95">
        <v>1</v>
      </c>
      <c r="D7" s="107">
        <f>C7*D4</f>
        <v>0.58626835711783964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1</v>
      </c>
      <c r="R7" s="265">
        <f>B7-D7</f>
        <v>-0.17253671423567923</v>
      </c>
      <c r="S7" s="266">
        <f>IF(Rules!B23=Rules!D23,SUM(C7)*B4*F4,SUM(C7)*B4*F4*POWER(O2,A7-1))</f>
        <v>10.193120376915775</v>
      </c>
      <c r="T7" s="252">
        <f>IF(Rules!B23=Rules!D23,SUM(C7)*D4*H4,SUM(C7)*D4*H4*POWER(O2,A7-1))</f>
        <v>-14.462314902941339</v>
      </c>
      <c r="U7" s="263">
        <f>S7+T7</f>
        <v>-4.2691945260255633</v>
      </c>
    </row>
    <row r="8" spans="1:21" x14ac:dyDescent="0.3">
      <c r="A8" s="98">
        <v>2</v>
      </c>
      <c r="B8" s="97">
        <f>C8*B4</f>
        <v>0.54622204413945596</v>
      </c>
      <c r="C8" s="97">
        <f>1/(1-B4*D4)</f>
        <v>1.3202327004391869</v>
      </c>
      <c r="D8" s="93">
        <f>C8*D4</f>
        <v>0.77401065629973109</v>
      </c>
      <c r="E8" s="1">
        <f>D8*D4</f>
        <v>0.4537779558605442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1.0000000000000002</v>
      </c>
      <c r="R8" s="267">
        <f>B8-E8</f>
        <v>9.2444088278911762E-2</v>
      </c>
      <c r="S8" s="268">
        <f>IF(Rules!B23=Rules!D23,SUM(C8:D8)*B4*F4,SUM(C8:D8)*B4*F4*POWER(O2,A8-1))</f>
        <v>21.346874633795956</v>
      </c>
      <c r="T8" s="253">
        <f>IF(Rules!B23=Rules!D23,SUM(C8:D8)*D4*H4,SUM(C8:D8)*D4*H4*POWER(O2,A8-1))</f>
        <v>-30.287606908551147</v>
      </c>
      <c r="U8" s="264">
        <f>S8+T8</f>
        <v>-8.9407322747551916</v>
      </c>
    </row>
    <row r="9" spans="1:21" x14ac:dyDescent="0.3">
      <c r="A9" s="98">
        <v>3</v>
      </c>
      <c r="B9" s="97">
        <f>C9*B4</f>
        <v>0.60863716620300201</v>
      </c>
      <c r="C9" s="97">
        <f>1/(1-D4*B4/(1-D4*B4))</f>
        <v>1.4710916524611941</v>
      </c>
      <c r="D9" s="93">
        <f>C9*D4*C8</f>
        <v>1.1386406153985447</v>
      </c>
      <c r="E9" s="1">
        <f>D9*(D4)</f>
        <v>0.66754896293735067</v>
      </c>
      <c r="F9" s="1">
        <f>E9*D4</f>
        <v>0.39136283379699821</v>
      </c>
      <c r="G9" s="1"/>
      <c r="H9" s="1"/>
      <c r="I9" s="1"/>
      <c r="J9" s="1"/>
      <c r="K9" s="1"/>
      <c r="L9" s="1"/>
      <c r="M9" s="235"/>
      <c r="N9" s="97">
        <f>B9+F9</f>
        <v>1.0000000000000002</v>
      </c>
      <c r="R9" s="267">
        <f>B9-F9</f>
        <v>0.2172743324060038</v>
      </c>
      <c r="S9" s="268">
        <f>IF(Rules!B23=Rules!D23,SUM(C9:E9)*B4*F4,SUM(C9:E9)*B4*F4*POWER(O2,A9-1))</f>
        <v>33.405722094521423</v>
      </c>
      <c r="T9" s="253">
        <f>IF(Rules!B23=Rules!D23,SUM(C9:E9)*D4*H4,SUM(C9:E9)*D4*H4*POWER(O2,A9-1))</f>
        <v>-47.397073185286686</v>
      </c>
      <c r="U9" s="264">
        <f t="shared" ref="U9:U15" si="0">S9+T9</f>
        <v>-13.991351090765264</v>
      </c>
    </row>
    <row r="10" spans="1:21" x14ac:dyDescent="0.3">
      <c r="A10" s="98">
        <v>4</v>
      </c>
      <c r="B10" s="97">
        <f>C10*B4</f>
        <v>0.64326420850828114</v>
      </c>
      <c r="C10" s="97">
        <f>1/(1-D4*B4/(1-D4*B4/(1-D4*B4)))</f>
        <v>1.5547861024772922</v>
      </c>
      <c r="D10" s="93">
        <f>C10*D4*C9</f>
        <v>1.3409322492534299</v>
      </c>
      <c r="E10" s="1">
        <f>D10*D4*C8</f>
        <v>1.0378958502981219</v>
      </c>
      <c r="F10" s="1">
        <f>E10*D4</f>
        <v>0.60848549501370319</v>
      </c>
      <c r="G10" s="1">
        <f>F10*D4</f>
        <v>0.35673579149171919</v>
      </c>
      <c r="H10" s="1"/>
      <c r="I10" s="1"/>
      <c r="J10" s="1"/>
      <c r="K10" s="1"/>
      <c r="L10" s="1"/>
      <c r="M10" s="235"/>
      <c r="N10" s="97">
        <f>B10+G10</f>
        <v>1.0000000000000004</v>
      </c>
      <c r="R10" s="267">
        <f>B10-G10</f>
        <v>0.28652841701656195</v>
      </c>
      <c r="S10" s="268">
        <f>IF(Rules!B23=Rules!D23,SUM(C10:F10)*B4*F4,SUM(C10:F10)*B4*F4*POWER(O2,A10-1))</f>
        <v>46.298168975907359</v>
      </c>
      <c r="T10" s="253">
        <f>IF(Rules!B23=Rules!D23,SUM(C10:F10)*D4*H4,SUM(C10:F10)*D4*H4*POWER(O2,A10-1))</f>
        <v>-65.689276139183775</v>
      </c>
      <c r="U10" s="264">
        <f t="shared" si="0"/>
        <v>-19.391107163276416</v>
      </c>
    </row>
    <row r="11" spans="1:21" x14ac:dyDescent="0.3">
      <c r="A11" s="98">
        <v>5</v>
      </c>
      <c r="B11" s="97">
        <f>C11*B4</f>
        <v>0.66422948787519054</v>
      </c>
      <c r="C11" s="97">
        <f>1/(1-D4*B4/(1-D4*B4/(1-D4*B4/(1-D4*B4))))</f>
        <v>1.6054597208180599</v>
      </c>
      <c r="D11" s="93">
        <f>C11*D4*C10</f>
        <v>1.4634116854110379</v>
      </c>
      <c r="E11" s="1">
        <f>D11*D4*C9</f>
        <v>1.2621259733254118</v>
      </c>
      <c r="F11" s="1">
        <f>E11*D4*C8</f>
        <v>0.97689895294653883</v>
      </c>
      <c r="G11" s="1">
        <f>F11*D4</f>
        <v>0.57272494421410503</v>
      </c>
      <c r="H11" s="1">
        <f>G11*D4</f>
        <v>0.33577051212480974</v>
      </c>
      <c r="I11" s="1"/>
      <c r="J11" s="1"/>
      <c r="K11" s="1"/>
      <c r="L11" s="1"/>
      <c r="M11" s="235"/>
      <c r="N11" s="97">
        <f>B11+H11</f>
        <v>1.0000000000000002</v>
      </c>
      <c r="R11" s="267">
        <f>B11-H11</f>
        <v>0.3284589757503808</v>
      </c>
      <c r="S11" s="268">
        <f>IF(Rules!B23=Rules!D23,SUM(C11:G11)*B4*F4,SUM(C11:G11)*B4*F4*POWER(O2,A11-1))</f>
        <v>59.94188056460969</v>
      </c>
      <c r="T11" s="253">
        <f>IF(Rules!B23=Rules!D23,SUM(C11:G11)*D4*H4,SUM(C11:G11)*D4*H4*POWER(O2,A11-1))</f>
        <v>-85.047396728791483</v>
      </c>
      <c r="U11" s="264">
        <f t="shared" si="0"/>
        <v>-25.105516164181793</v>
      </c>
    </row>
    <row r="12" spans="1:21" x14ac:dyDescent="0.3">
      <c r="A12" s="98">
        <v>6</v>
      </c>
      <c r="B12" s="97">
        <f>C12*B4</f>
        <v>0.67760068711456678</v>
      </c>
      <c r="C12" s="97">
        <f>1/(1-D4*B4/(1-D4*B4/(1-D4*B4/(1-D4*B4/(1-D4*B4)))))</f>
        <v>1.6377782525750921</v>
      </c>
      <c r="D12" s="93">
        <f>C12*D4*C11</f>
        <v>1.5415264061800196</v>
      </c>
      <c r="E12" s="1">
        <f>D12*D4*C10</f>
        <v>1.4051350693644546</v>
      </c>
      <c r="F12" s="1">
        <f>E12*D4*C9</f>
        <v>1.21186504437209</v>
      </c>
      <c r="G12" s="1">
        <f>F12*D4*C8</f>
        <v>0.93799645834114398</v>
      </c>
      <c r="H12" s="1">
        <f>G12*D4</f>
        <v>0.54991764261401455</v>
      </c>
      <c r="I12" s="1">
        <f>H12*D4</f>
        <v>0.32239931288543361</v>
      </c>
      <c r="J12" s="1"/>
      <c r="K12" s="1"/>
      <c r="L12" s="1"/>
      <c r="M12" s="235"/>
      <c r="N12" s="97">
        <f>B12+I12</f>
        <v>1.0000000000000004</v>
      </c>
      <c r="R12" s="267">
        <f>B12-I12</f>
        <v>0.35520137422913317</v>
      </c>
      <c r="S12" s="268">
        <f>IF(Rules!B23=Rules!D23,SUM(C12:H12)*B4*F4,SUM(C12:H12)*B4*F4*POWER(O2,A12-1))</f>
        <v>74.248919828845189</v>
      </c>
      <c r="T12" s="253">
        <f>IF(Rules!B23=Rules!D23,SUM(C12:H12)*D4*H4,SUM(C12:H12)*D4*H4*POWER(O2,A12-1))</f>
        <v>-105.34666716973642</v>
      </c>
      <c r="U12" s="264">
        <f t="shared" si="0"/>
        <v>-31.097747340891232</v>
      </c>
    </row>
    <row r="13" spans="1:21" x14ac:dyDescent="0.3">
      <c r="A13" s="98">
        <v>7</v>
      </c>
      <c r="B13" s="97">
        <f>C13*B4</f>
        <v>0.68641335984375196</v>
      </c>
      <c r="C13" s="97">
        <f>1/(1-D4*B4/(1-D4*B4/(1-D4*B4/(1-D4*B4/(1-D4*B4/(1-D4*B4))))))</f>
        <v>1.6590787087543535</v>
      </c>
      <c r="D13" s="93">
        <f>C13*D4*C12</f>
        <v>1.5930101554791471</v>
      </c>
      <c r="E13" s="1">
        <f>D13*D4*C11</f>
        <v>1.4993893197219943</v>
      </c>
      <c r="F13" s="1">
        <f>E13*D4*C10</f>
        <v>1.3667261925098995</v>
      </c>
      <c r="G13" s="1">
        <f>F13*D4*C9</f>
        <v>1.1787391362167403</v>
      </c>
      <c r="H13" s="1">
        <f>G13*D4*C8</f>
        <v>0.91235665242929731</v>
      </c>
      <c r="I13" s="1">
        <f>H13*D4</f>
        <v>0.53488583572525594</v>
      </c>
      <c r="J13" s="1">
        <f>I13*D4</f>
        <v>0.31358664015624849</v>
      </c>
      <c r="K13" s="1"/>
      <c r="L13" s="1"/>
      <c r="M13" s="235"/>
      <c r="N13" s="97">
        <f>B13+J13</f>
        <v>1.0000000000000004</v>
      </c>
      <c r="R13" s="267">
        <f>B13-J13</f>
        <v>0.37282671968750347</v>
      </c>
      <c r="S13" s="268">
        <f>IF(Rules!B23=Rules!D23,SUM(C13:I13)*B4*F4,SUM(C13:I13)*B4*F4*POWER(O2,A13-1))</f>
        <v>89.130540504670094</v>
      </c>
      <c r="T13" s="253">
        <f>IF(Rules!B23=Rules!D23,SUM(C13:I13)*D4*H4,SUM(C13:I13)*D4*H4*POWER(O2,A13-1))</f>
        <v>-126.46117151399146</v>
      </c>
      <c r="U13" s="264">
        <f t="shared" si="0"/>
        <v>-37.330631009321365</v>
      </c>
    </row>
    <row r="14" spans="1:21" x14ac:dyDescent="0.3">
      <c r="A14" s="98">
        <v>8</v>
      </c>
      <c r="B14" s="97">
        <f>C14*B4</f>
        <v>0.69234801568343018</v>
      </c>
      <c r="C14" s="97">
        <f>1/(1-D4*B4/(1-D4*B4/(1-D4*B4/(1-D4*B4/(1-D4*B4/(1-D4*B4/(1-D4*B4)))))))</f>
        <v>1.6734229242422862</v>
      </c>
      <c r="D14" s="93">
        <f>C14*D4*C13</f>
        <v>1.6276804924831225</v>
      </c>
      <c r="E14" s="1">
        <f>D14*D4*C12</f>
        <v>1.5628622926200337</v>
      </c>
      <c r="F14" s="1">
        <f>E14*D4*C11</f>
        <v>1.4710132397403815</v>
      </c>
      <c r="G14" s="1">
        <f>F14*D4*C10</f>
        <v>1.3408607743416436</v>
      </c>
      <c r="H14" s="1">
        <f>G14*D4*C9</f>
        <v>1.1564313902785841</v>
      </c>
      <c r="I14" s="1">
        <f>H14*D4*C8</f>
        <v>0.89509021935513722</v>
      </c>
      <c r="J14" s="1">
        <f>I14*D4</f>
        <v>0.52476307237358299</v>
      </c>
      <c r="K14" s="1">
        <f>J14*D4</f>
        <v>0.30765198431657048</v>
      </c>
      <c r="L14" s="1"/>
      <c r="M14" s="235"/>
      <c r="N14" s="97">
        <f>B14+K14</f>
        <v>1.0000000000000007</v>
      </c>
      <c r="R14" s="267">
        <f>B14-K14</f>
        <v>0.3846960313668597</v>
      </c>
      <c r="S14" s="268">
        <f>IF(Rules!B23=Rules!D23,SUM(C14:J14)*B4*F4,SUM(C14:J14)*B4*F4*POWER(O2,A14-1))</f>
        <v>104.50113818371268</v>
      </c>
      <c r="T14" s="253">
        <f>IF(Rules!B23=Rules!D23,SUM(C14:J14)*D4*H4,SUM(C14:J14)*D4*H4*POWER(O2,A14-1))</f>
        <v>-148.26945157552788</v>
      </c>
      <c r="U14" s="264">
        <f t="shared" si="0"/>
        <v>-43.768313391815198</v>
      </c>
    </row>
    <row r="15" spans="1:21" x14ac:dyDescent="0.3">
      <c r="A15" s="98">
        <v>9</v>
      </c>
      <c r="B15" s="97">
        <f>C15*B4</f>
        <v>0.696402710387937</v>
      </c>
      <c r="C15" s="97">
        <f>1/(1-D4*B4/(1-D4*B4/(1-D4*B4/(1-D4*B4/(1-D4*B4/(1-D4*B4/(1-D4*B4/(1-D4*B4))))))))</f>
        <v>1.6832232254139849</v>
      </c>
      <c r="D15" s="93">
        <f>C15*D4*C14</f>
        <v>1.6513680719571684</v>
      </c>
      <c r="E15" s="1">
        <f>D15*D4*C13</f>
        <v>1.6062285018900466</v>
      </c>
      <c r="F15" s="1">
        <f>E15*D4*C12</f>
        <v>1.5422645725180919</v>
      </c>
      <c r="G15" s="1">
        <f>F15*D4*C11</f>
        <v>1.4516260428507386</v>
      </c>
      <c r="H15" s="1">
        <f>G15*D4*C10</f>
        <v>1.3231889199140463</v>
      </c>
      <c r="I15" s="1">
        <f>H15*D4*C9</f>
        <v>1.141190220147001</v>
      </c>
      <c r="J15" s="1">
        <f>I15*D4*C8</f>
        <v>0.88329339125881479</v>
      </c>
      <c r="K15" s="1">
        <f>J15*D4</f>
        <v>0.51784696534635044</v>
      </c>
      <c r="L15" s="1">
        <f>K15*D4</f>
        <v>0.30359728961206373</v>
      </c>
      <c r="M15" s="235"/>
      <c r="N15" s="97">
        <f>B15+L15</f>
        <v>1.0000000000000007</v>
      </c>
      <c r="R15" s="267">
        <f>B15-L15</f>
        <v>0.39280542077587327</v>
      </c>
      <c r="S15" s="268">
        <f>IF(Rules!B23=Rules!D23,SUM(C15:K15)*B4*F4,SUM(C15:K15)*B4*F4*POWER(O2,A15-1))</f>
        <v>120.28116396112478</v>
      </c>
      <c r="T15" s="253">
        <f>IF(Rules!B23=Rules!D23,SUM(C15:K15)*D4*H4,SUM(C15:K15)*D4*H4*POWER(O2,A15-1))</f>
        <v>-170.65864090427382</v>
      </c>
      <c r="U15" s="264">
        <f t="shared" si="0"/>
        <v>-50.377476943149048</v>
      </c>
    </row>
    <row r="16" spans="1:21" ht="16.2" thickBot="1" x14ac:dyDescent="0.35">
      <c r="A16" s="99">
        <v>10</v>
      </c>
      <c r="B16" s="129">
        <f>C16*B4</f>
        <v>0.69920039008563861</v>
      </c>
      <c r="C16" s="129">
        <f>1/(1-D4*B4/(1-D4*B4/(1-D4*B4/(1-D4*B4/(1-D4*B4/(1-D4*B4/(1-D4*B4/(1-D4*B4/(1-D4*B4)))))))))</f>
        <v>1.6899852890507236</v>
      </c>
      <c r="D16" s="94">
        <f>C16*D4*C15</f>
        <v>1.6677121533274799</v>
      </c>
      <c r="E16" s="109">
        <f>D16*D4*C14</f>
        <v>1.6361505483282506</v>
      </c>
      <c r="F16" s="109">
        <f>E16*D4*C13</f>
        <v>1.59142694395997</v>
      </c>
      <c r="G16" s="109">
        <f>F16*D4*C12</f>
        <v>1.5280524486597682</v>
      </c>
      <c r="H16" s="109">
        <f>G16*D4*C11</f>
        <v>1.4382491622009557</v>
      </c>
      <c r="I16" s="109">
        <f>H16*D4*C10</f>
        <v>1.3109956003287586</v>
      </c>
      <c r="J16" s="109">
        <f>I16*D4*C9</f>
        <v>1.1306740369682897</v>
      </c>
      <c r="K16" s="109">
        <f>J16*D4*C8</f>
        <v>0.87515375341489232</v>
      </c>
      <c r="L16" s="109">
        <f>K16*D4</f>
        <v>0.51307495324005992</v>
      </c>
      <c r="M16" s="237">
        <f>L16*D4</f>
        <v>0.30079960991436233</v>
      </c>
      <c r="N16" s="129">
        <f>B16+M16</f>
        <v>1.0000000000000009</v>
      </c>
      <c r="R16" s="269">
        <f>B16-M16</f>
        <v>0.39840078017127628</v>
      </c>
      <c r="S16" s="270">
        <f>IF(Rules!B23=Rules!D23,SUM(C16:L16)*B4*F4,SUM(C16:L16)*B4*F4*POWER(O2,A16-1))</f>
        <v>136.39898436913671</v>
      </c>
      <c r="T16" s="254">
        <f>IF(Rules!B23=Rules!D23,SUM(C16:L16)*D4*H4,SUM(C16:L16)*D4*H4*POWER(O2,A16-1))</f>
        <v>-193.52710371744962</v>
      </c>
      <c r="U16" s="271">
        <f>S16+T16</f>
        <v>-57.128119348312907</v>
      </c>
    </row>
    <row r="18" spans="1:7" x14ac:dyDescent="0.3">
      <c r="A18" s="500" t="s">
        <v>181</v>
      </c>
      <c r="B18" s="500"/>
      <c r="C18" s="500"/>
      <c r="D18" s="500"/>
      <c r="E18" s="500"/>
      <c r="F18" s="500"/>
    </row>
    <row r="19" spans="1:7" ht="16.2" thickBot="1" x14ac:dyDescent="0.35"/>
    <row r="20" spans="1:7" ht="16.2" thickBot="1" x14ac:dyDescent="0.3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251</v>
      </c>
    </row>
    <row r="21" spans="1:7" x14ac:dyDescent="0.3">
      <c r="A21" s="95">
        <v>1</v>
      </c>
      <c r="B21" s="107">
        <v>1</v>
      </c>
      <c r="C21" s="108">
        <f t="shared" ref="C21:C30" si="1">B21*$O$2</f>
        <v>2</v>
      </c>
      <c r="D21" s="57">
        <f>SUM($C$21:C21)</f>
        <v>2</v>
      </c>
      <c r="E21" s="252">
        <f t="shared" ref="E21:E30" si="2">D21/R7</f>
        <v>-11.591735758153296</v>
      </c>
      <c r="F21" s="8">
        <f t="shared" ref="F21:F30" si="3">U7/E21</f>
        <v>0.36829639797669933</v>
      </c>
      <c r="G21" s="256">
        <f>U7/D21</f>
        <v>-2.1345972630127816</v>
      </c>
    </row>
    <row r="22" spans="1:7" x14ac:dyDescent="0.3">
      <c r="A22" s="97">
        <v>2</v>
      </c>
      <c r="B22" s="93">
        <f>C21</f>
        <v>2</v>
      </c>
      <c r="C22" s="1">
        <f t="shared" si="1"/>
        <v>4</v>
      </c>
      <c r="D22" s="9">
        <f>SUM($C$21:C22)</f>
        <v>6</v>
      </c>
      <c r="E22" s="253">
        <f t="shared" si="2"/>
        <v>64.904096213242795</v>
      </c>
      <c r="F22" s="9">
        <f t="shared" si="3"/>
        <v>-0.13775297394759742</v>
      </c>
      <c r="G22" s="257">
        <f>U8/D22</f>
        <v>-1.4901220457925319</v>
      </c>
    </row>
    <row r="23" spans="1:7" x14ac:dyDescent="0.3">
      <c r="A23" s="97">
        <v>3</v>
      </c>
      <c r="B23" s="93">
        <f t="shared" ref="B23:B30" si="4">C22</f>
        <v>4</v>
      </c>
      <c r="C23" s="1">
        <f t="shared" si="1"/>
        <v>8</v>
      </c>
      <c r="D23" s="9">
        <f>SUM($C$21:C23)</f>
        <v>14</v>
      </c>
      <c r="E23" s="253">
        <f t="shared" si="2"/>
        <v>64.434670423192372</v>
      </c>
      <c r="F23" s="9">
        <f t="shared" si="3"/>
        <v>-0.21714010483600255</v>
      </c>
      <c r="G23" s="257">
        <f t="shared" ref="G23:G29" si="5">U9/D23</f>
        <v>-0.99938222076894745</v>
      </c>
    </row>
    <row r="24" spans="1:7" x14ac:dyDescent="0.3">
      <c r="A24" s="97">
        <v>4</v>
      </c>
      <c r="B24" s="93">
        <f t="shared" si="4"/>
        <v>8</v>
      </c>
      <c r="C24" s="1">
        <f t="shared" si="1"/>
        <v>16</v>
      </c>
      <c r="D24" s="9">
        <f>SUM($C$21:C24)</f>
        <v>30</v>
      </c>
      <c r="E24" s="253">
        <f t="shared" si="2"/>
        <v>104.70165686311643</v>
      </c>
      <c r="F24" s="9">
        <f t="shared" si="3"/>
        <v>-0.18520344132307023</v>
      </c>
      <c r="G24" s="257">
        <f t="shared" si="5"/>
        <v>-0.64637023877588051</v>
      </c>
    </row>
    <row r="25" spans="1:7" x14ac:dyDescent="0.3">
      <c r="A25" s="97">
        <v>5</v>
      </c>
      <c r="B25" s="93">
        <f t="shared" si="4"/>
        <v>16</v>
      </c>
      <c r="C25" s="1">
        <f t="shared" si="1"/>
        <v>32</v>
      </c>
      <c r="D25" s="9">
        <f>SUM($C$21:C25)</f>
        <v>62</v>
      </c>
      <c r="E25" s="253">
        <f t="shared" si="2"/>
        <v>188.76025494008172</v>
      </c>
      <c r="F25" s="9">
        <f t="shared" si="3"/>
        <v>-0.13300213104793196</v>
      </c>
      <c r="G25" s="257">
        <f t="shared" si="5"/>
        <v>-0.40492768006744828</v>
      </c>
    </row>
    <row r="26" spans="1:7" x14ac:dyDescent="0.3">
      <c r="A26" s="97">
        <v>6</v>
      </c>
      <c r="B26" s="93">
        <f t="shared" si="4"/>
        <v>32</v>
      </c>
      <c r="C26" s="1">
        <f t="shared" si="1"/>
        <v>64</v>
      </c>
      <c r="D26" s="9">
        <f>SUM($C$21:C26)</f>
        <v>126</v>
      </c>
      <c r="E26" s="253">
        <f t="shared" si="2"/>
        <v>354.7283573253294</v>
      </c>
      <c r="F26" s="9">
        <f t="shared" si="3"/>
        <v>-8.7666369769166169E-2</v>
      </c>
      <c r="G26" s="257">
        <f t="shared" si="5"/>
        <v>-0.24680751857850183</v>
      </c>
    </row>
    <row r="27" spans="1:7" x14ac:dyDescent="0.3">
      <c r="A27" s="97">
        <v>7</v>
      </c>
      <c r="B27" s="93">
        <f t="shared" si="4"/>
        <v>64</v>
      </c>
      <c r="C27" s="1">
        <f t="shared" si="1"/>
        <v>128</v>
      </c>
      <c r="D27" s="9">
        <f>SUM($C$21:C27)</f>
        <v>254</v>
      </c>
      <c r="E27" s="253">
        <f t="shared" si="2"/>
        <v>681.28164261643622</v>
      </c>
      <c r="F27" s="9">
        <f t="shared" si="3"/>
        <v>-5.4794711429408983E-2</v>
      </c>
      <c r="G27" s="257">
        <f t="shared" si="5"/>
        <v>-0.14697098822567467</v>
      </c>
    </row>
    <row r="28" spans="1:7" x14ac:dyDescent="0.3">
      <c r="A28" s="97">
        <v>8</v>
      </c>
      <c r="B28" s="93">
        <f t="shared" si="4"/>
        <v>128</v>
      </c>
      <c r="C28" s="1">
        <f t="shared" si="1"/>
        <v>256</v>
      </c>
      <c r="D28" s="9">
        <f>SUM($C$21:C28)</f>
        <v>510</v>
      </c>
      <c r="E28" s="253">
        <f t="shared" si="2"/>
        <v>1325.7220205467781</v>
      </c>
      <c r="F28" s="9">
        <f t="shared" si="3"/>
        <v>-3.301469894402409E-2</v>
      </c>
      <c r="G28" s="257">
        <f t="shared" si="5"/>
        <v>-8.5820222336892543E-2</v>
      </c>
    </row>
    <row r="29" spans="1:7" x14ac:dyDescent="0.3">
      <c r="A29" s="97">
        <v>9</v>
      </c>
      <c r="B29" s="93">
        <f t="shared" si="4"/>
        <v>256</v>
      </c>
      <c r="C29" s="1">
        <f t="shared" si="1"/>
        <v>512</v>
      </c>
      <c r="D29" s="9">
        <f>SUM($C$21:C29)</f>
        <v>1022</v>
      </c>
      <c r="E29" s="253">
        <f t="shared" si="2"/>
        <v>2601.797088190217</v>
      </c>
      <c r="F29" s="9">
        <f t="shared" si="3"/>
        <v>-1.9362569499296003E-2</v>
      </c>
      <c r="G29" s="257">
        <f t="shared" si="5"/>
        <v>-4.9293030277053861E-2</v>
      </c>
    </row>
    <row r="30" spans="1:7" ht="16.2" thickBot="1" x14ac:dyDescent="0.35">
      <c r="A30" s="129">
        <v>10</v>
      </c>
      <c r="B30" s="94">
        <f t="shared" si="4"/>
        <v>512</v>
      </c>
      <c r="C30" s="109">
        <f t="shared" si="1"/>
        <v>1024</v>
      </c>
      <c r="D30" s="10">
        <f>SUM($C$21:C30)</f>
        <v>2046</v>
      </c>
      <c r="E30" s="254">
        <f t="shared" si="2"/>
        <v>5135.5321119612399</v>
      </c>
      <c r="F30" s="10">
        <f t="shared" si="3"/>
        <v>-1.1124089598282328E-2</v>
      </c>
      <c r="G30" s="258">
        <f>U16/D30</f>
        <v>-2.7921856963984804E-2</v>
      </c>
    </row>
    <row r="31" spans="1:7" ht="16.2" thickBot="1" x14ac:dyDescent="0.35">
      <c r="A31" s="524" t="s">
        <v>252</v>
      </c>
      <c r="B31" s="524"/>
      <c r="C31" s="524"/>
      <c r="D31" s="524"/>
      <c r="E31" s="524"/>
      <c r="F31" s="524"/>
      <c r="G31" s="524"/>
    </row>
    <row r="32" spans="1:7" ht="16.2" thickBot="1" x14ac:dyDescent="0.35">
      <c r="A32" s="115" t="s">
        <v>130</v>
      </c>
      <c r="B32" s="116" t="s">
        <v>135</v>
      </c>
      <c r="C32" s="116" t="s">
        <v>134</v>
      </c>
      <c r="D32" s="154" t="s">
        <v>133</v>
      </c>
      <c r="E32" s="350" t="s">
        <v>146</v>
      </c>
      <c r="F32" s="152" t="s">
        <v>147</v>
      </c>
      <c r="G32" s="260" t="s">
        <v>251</v>
      </c>
    </row>
    <row r="33" spans="1:7" x14ac:dyDescent="0.3">
      <c r="A33" s="95">
        <v>1</v>
      </c>
      <c r="B33" s="107">
        <v>1</v>
      </c>
      <c r="C33" s="108">
        <f t="shared" ref="C33:C42" si="6">B33*$O$2</f>
        <v>2</v>
      </c>
      <c r="D33" s="57">
        <f>SUM($C$33:C33)</f>
        <v>2</v>
      </c>
      <c r="E33" s="96">
        <f>D33/$R$7</f>
        <v>-11.591735758153296</v>
      </c>
      <c r="F33" s="8">
        <f t="shared" ref="F33:F42" si="7">U7/E33</f>
        <v>0.36829639797669933</v>
      </c>
      <c r="G33" s="259">
        <f>U7/D33</f>
        <v>-2.1345972630127816</v>
      </c>
    </row>
    <row r="34" spans="1:7" x14ac:dyDescent="0.3">
      <c r="A34" s="97">
        <v>2</v>
      </c>
      <c r="B34" s="93">
        <f>C33+1</f>
        <v>3</v>
      </c>
      <c r="C34" s="1">
        <f t="shared" si="6"/>
        <v>6</v>
      </c>
      <c r="D34" s="9">
        <f>SUM($C$33:C34)</f>
        <v>8</v>
      </c>
      <c r="E34" s="96">
        <f t="shared" ref="E34:E42" si="8">D34/$R$7</f>
        <v>-46.366943032613186</v>
      </c>
      <c r="F34" s="9">
        <f t="shared" si="7"/>
        <v>0.19282557119339386</v>
      </c>
      <c r="G34" s="259">
        <f t="shared" ref="G34:G42" si="9">U8/D34</f>
        <v>-1.117591534344399</v>
      </c>
    </row>
    <row r="35" spans="1:7" x14ac:dyDescent="0.3">
      <c r="A35" s="97">
        <v>3</v>
      </c>
      <c r="B35" s="93">
        <f t="shared" ref="B35:B42" si="10">C34</f>
        <v>6</v>
      </c>
      <c r="C35" s="1">
        <f t="shared" si="6"/>
        <v>12</v>
      </c>
      <c r="D35" s="9">
        <f>SUM($C$33:C35)</f>
        <v>20</v>
      </c>
      <c r="E35" s="96">
        <f t="shared" si="8"/>
        <v>-115.91735758153297</v>
      </c>
      <c r="F35" s="9">
        <f t="shared" si="7"/>
        <v>0.12070108724592127</v>
      </c>
      <c r="G35" s="259">
        <f t="shared" si="9"/>
        <v>-0.69956755453826314</v>
      </c>
    </row>
    <row r="36" spans="1:7" x14ac:dyDescent="0.3">
      <c r="A36" s="97">
        <v>4</v>
      </c>
      <c r="B36" s="93">
        <f t="shared" si="10"/>
        <v>12</v>
      </c>
      <c r="C36" s="1">
        <f t="shared" si="6"/>
        <v>24</v>
      </c>
      <c r="D36" s="9">
        <f>SUM($C$33:C36)</f>
        <v>44</v>
      </c>
      <c r="E36" s="96">
        <f t="shared" si="8"/>
        <v>-255.01818667937255</v>
      </c>
      <c r="F36" s="9">
        <f t="shared" si="7"/>
        <v>7.6038134439628535E-2</v>
      </c>
      <c r="G36" s="259">
        <f t="shared" si="9"/>
        <v>-0.44070698098355493</v>
      </c>
    </row>
    <row r="37" spans="1:7" x14ac:dyDescent="0.3">
      <c r="A37" s="97">
        <v>5</v>
      </c>
      <c r="B37" s="93">
        <f t="shared" si="10"/>
        <v>24</v>
      </c>
      <c r="C37" s="1">
        <f t="shared" si="6"/>
        <v>48</v>
      </c>
      <c r="D37" s="9">
        <f>SUM($C$33:C37)</f>
        <v>92</v>
      </c>
      <c r="E37" s="96">
        <f t="shared" si="8"/>
        <v>-533.21984487505165</v>
      </c>
      <c r="F37" s="9">
        <f t="shared" si="7"/>
        <v>4.7082861610420218E-2</v>
      </c>
      <c r="G37" s="259">
        <f t="shared" si="9"/>
        <v>-0.2728860452628456</v>
      </c>
    </row>
    <row r="38" spans="1:7" x14ac:dyDescent="0.3">
      <c r="A38" s="97">
        <v>6</v>
      </c>
      <c r="B38" s="93">
        <f t="shared" si="10"/>
        <v>48</v>
      </c>
      <c r="C38" s="1">
        <f t="shared" si="6"/>
        <v>96</v>
      </c>
      <c r="D38" s="9">
        <f>SUM($C$33:C38)</f>
        <v>188</v>
      </c>
      <c r="E38" s="96">
        <f t="shared" si="8"/>
        <v>-1089.6231612664099</v>
      </c>
      <c r="F38" s="9">
        <f t="shared" si="7"/>
        <v>2.853991035281226E-2</v>
      </c>
      <c r="G38" s="259">
        <f t="shared" si="9"/>
        <v>-0.16541354968559166</v>
      </c>
    </row>
    <row r="39" spans="1:7" x14ac:dyDescent="0.3">
      <c r="A39" s="97">
        <v>7</v>
      </c>
      <c r="B39" s="93">
        <f t="shared" si="10"/>
        <v>96</v>
      </c>
      <c r="C39" s="1">
        <f t="shared" si="6"/>
        <v>192</v>
      </c>
      <c r="D39" s="9">
        <f>SUM($C$33:C39)</f>
        <v>380</v>
      </c>
      <c r="E39" s="96">
        <f t="shared" si="8"/>
        <v>-2202.4297940491265</v>
      </c>
      <c r="F39" s="9">
        <f t="shared" si="7"/>
        <v>1.694974845971807E-2</v>
      </c>
      <c r="G39" s="259">
        <f t="shared" si="9"/>
        <v>-9.8238502656108853E-2</v>
      </c>
    </row>
    <row r="40" spans="1:7" x14ac:dyDescent="0.3">
      <c r="A40" s="97">
        <v>8</v>
      </c>
      <c r="B40" s="93">
        <f t="shared" si="10"/>
        <v>192</v>
      </c>
      <c r="C40" s="1">
        <f t="shared" si="6"/>
        <v>384</v>
      </c>
      <c r="D40" s="9">
        <f>SUM($C$33:C40)</f>
        <v>764</v>
      </c>
      <c r="E40" s="96">
        <f t="shared" si="8"/>
        <v>-4428.0430596145598</v>
      </c>
      <c r="F40" s="9">
        <f t="shared" si="7"/>
        <v>9.8843468328027109E-3</v>
      </c>
      <c r="G40" s="259">
        <f t="shared" si="9"/>
        <v>-5.7288368313894236E-2</v>
      </c>
    </row>
    <row r="41" spans="1:7" x14ac:dyDescent="0.3">
      <c r="A41" s="97">
        <v>9</v>
      </c>
      <c r="B41" s="93">
        <f t="shared" si="10"/>
        <v>384</v>
      </c>
      <c r="C41" s="1">
        <f t="shared" si="6"/>
        <v>768</v>
      </c>
      <c r="D41" s="9">
        <f>SUM($C$33:C41)</f>
        <v>1532</v>
      </c>
      <c r="E41" s="96">
        <f t="shared" si="8"/>
        <v>-8879.2695907454254</v>
      </c>
      <c r="F41" s="9">
        <f t="shared" si="7"/>
        <v>5.6736059681818714E-3</v>
      </c>
      <c r="G41" s="259">
        <f t="shared" si="9"/>
        <v>-3.288347058952288E-2</v>
      </c>
    </row>
    <row r="42" spans="1:7" ht="16.2" thickBot="1" x14ac:dyDescent="0.35">
      <c r="A42" s="129">
        <v>10</v>
      </c>
      <c r="B42" s="94">
        <f t="shared" si="10"/>
        <v>768</v>
      </c>
      <c r="C42" s="109">
        <f t="shared" si="6"/>
        <v>1536</v>
      </c>
      <c r="D42" s="10">
        <f>SUM($C$33:C42)</f>
        <v>3068</v>
      </c>
      <c r="E42" s="351">
        <f t="shared" si="8"/>
        <v>-17781.722653007157</v>
      </c>
      <c r="F42" s="10">
        <f t="shared" si="7"/>
        <v>3.2127438079601182E-3</v>
      </c>
      <c r="G42" s="259">
        <f t="shared" si="9"/>
        <v>-1.8620638640258445E-2</v>
      </c>
    </row>
    <row r="43" spans="1:7" ht="16.2" thickBot="1" x14ac:dyDescent="0.35">
      <c r="A43" s="524" t="s">
        <v>52</v>
      </c>
      <c r="B43" s="524"/>
      <c r="C43" s="524"/>
      <c r="D43" s="524"/>
      <c r="E43" s="524"/>
      <c r="F43" s="524"/>
      <c r="G43" s="524"/>
    </row>
    <row r="44" spans="1:7" ht="16.2" thickBot="1" x14ac:dyDescent="0.3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261" t="s">
        <v>147</v>
      </c>
      <c r="G44" s="260" t="s">
        <v>251</v>
      </c>
    </row>
    <row r="45" spans="1:7" x14ac:dyDescent="0.3">
      <c r="A45" s="95">
        <v>1</v>
      </c>
      <c r="B45" s="107">
        <v>1</v>
      </c>
      <c r="C45" s="108">
        <f t="shared" ref="C45:C54" si="11">B45*$O$2</f>
        <v>2</v>
      </c>
      <c r="D45" s="57">
        <f>SUM(C45:C45)</f>
        <v>2</v>
      </c>
      <c r="E45" s="57">
        <f t="shared" ref="E45:E54" si="12">D45/R7</f>
        <v>-11.591735758153296</v>
      </c>
      <c r="F45" s="262">
        <f t="shared" ref="F45:F54" si="13">U7/E45</f>
        <v>0.36829639797669933</v>
      </c>
      <c r="G45" s="256">
        <f>U7/D45</f>
        <v>-2.1345972630127816</v>
      </c>
    </row>
    <row r="46" spans="1:7" x14ac:dyDescent="0.3">
      <c r="A46" s="97">
        <v>2</v>
      </c>
      <c r="B46" s="93">
        <f t="shared" ref="B46:B54" si="14">B45*$O$2*2</f>
        <v>4</v>
      </c>
      <c r="C46" s="1">
        <f t="shared" si="11"/>
        <v>8</v>
      </c>
      <c r="D46" s="9">
        <f>SUM($C$45:C46)</f>
        <v>10</v>
      </c>
      <c r="E46" s="9">
        <f t="shared" si="12"/>
        <v>108.17349368873801</v>
      </c>
      <c r="F46" s="98">
        <f t="shared" si="13"/>
        <v>-8.265178436855844E-2</v>
      </c>
      <c r="G46" s="257">
        <f t="shared" ref="G46:G54" si="15">U8/D46</f>
        <v>-0.89407322747551921</v>
      </c>
    </row>
    <row r="47" spans="1:7" x14ac:dyDescent="0.3">
      <c r="A47" s="97">
        <v>3</v>
      </c>
      <c r="B47" s="93">
        <f t="shared" si="14"/>
        <v>16</v>
      </c>
      <c r="C47" s="1">
        <f t="shared" si="11"/>
        <v>32</v>
      </c>
      <c r="D47" s="9">
        <f>SUM($C$45:C47)</f>
        <v>42</v>
      </c>
      <c r="E47" s="9">
        <f t="shared" si="12"/>
        <v>193.3040112695771</v>
      </c>
      <c r="F47" s="98">
        <f t="shared" si="13"/>
        <v>-7.2380034945334182E-2</v>
      </c>
      <c r="G47" s="257">
        <f t="shared" si="15"/>
        <v>-0.33312740692298248</v>
      </c>
    </row>
    <row r="48" spans="1:7" x14ac:dyDescent="0.3">
      <c r="A48" s="97">
        <v>4</v>
      </c>
      <c r="B48" s="93">
        <f t="shared" si="14"/>
        <v>64</v>
      </c>
      <c r="C48" s="1">
        <f t="shared" si="11"/>
        <v>128</v>
      </c>
      <c r="D48" s="9">
        <f>SUM($C$45:C48)</f>
        <v>170</v>
      </c>
      <c r="E48" s="9">
        <f t="shared" si="12"/>
        <v>593.30938889099309</v>
      </c>
      <c r="F48" s="98">
        <f t="shared" si="13"/>
        <v>-3.268296023348298E-2</v>
      </c>
      <c r="G48" s="257">
        <f t="shared" si="15"/>
        <v>-0.11406533625456715</v>
      </c>
    </row>
    <row r="49" spans="1:7" x14ac:dyDescent="0.3">
      <c r="A49" s="97">
        <v>5</v>
      </c>
      <c r="B49" s="93">
        <f t="shared" si="14"/>
        <v>256</v>
      </c>
      <c r="C49" s="1">
        <f t="shared" si="11"/>
        <v>512</v>
      </c>
      <c r="D49" s="9">
        <f>SUM($C$45:C49)</f>
        <v>682</v>
      </c>
      <c r="E49" s="9">
        <f t="shared" si="12"/>
        <v>2076.3628043408989</v>
      </c>
      <c r="F49" s="98">
        <f t="shared" si="13"/>
        <v>-1.2091102822539269E-2</v>
      </c>
      <c r="G49" s="257">
        <f t="shared" si="15"/>
        <v>-3.6811607278858932E-2</v>
      </c>
    </row>
    <row r="50" spans="1:7" x14ac:dyDescent="0.3">
      <c r="A50" s="97">
        <v>6</v>
      </c>
      <c r="B50" s="93">
        <f t="shared" si="14"/>
        <v>1024</v>
      </c>
      <c r="C50" s="1">
        <f t="shared" si="11"/>
        <v>2048</v>
      </c>
      <c r="D50" s="9">
        <f>SUM($C$45:C50)</f>
        <v>2730</v>
      </c>
      <c r="E50" s="9">
        <f t="shared" si="12"/>
        <v>7685.7810753821368</v>
      </c>
      <c r="F50" s="98">
        <f t="shared" si="13"/>
        <v>-4.0461401431922846E-3</v>
      </c>
      <c r="G50" s="257">
        <f t="shared" si="15"/>
        <v>-1.1391116242084701E-2</v>
      </c>
    </row>
    <row r="51" spans="1:7" x14ac:dyDescent="0.3">
      <c r="A51" s="97">
        <v>7</v>
      </c>
      <c r="B51" s="93">
        <f t="shared" si="14"/>
        <v>4096</v>
      </c>
      <c r="C51" s="1">
        <f t="shared" si="11"/>
        <v>8192</v>
      </c>
      <c r="D51" s="9">
        <f>SUM($C$45:C51)</f>
        <v>10922</v>
      </c>
      <c r="E51" s="9">
        <f t="shared" si="12"/>
        <v>29295.110632506759</v>
      </c>
      <c r="F51" s="98">
        <f t="shared" si="13"/>
        <v>-1.2742956146374182E-3</v>
      </c>
      <c r="G51" s="257">
        <f t="shared" si="15"/>
        <v>-3.4179299587366201E-3</v>
      </c>
    </row>
    <row r="52" spans="1:7" x14ac:dyDescent="0.3">
      <c r="A52" s="97">
        <v>8</v>
      </c>
      <c r="B52" s="93">
        <f t="shared" si="14"/>
        <v>16384</v>
      </c>
      <c r="C52" s="1">
        <f t="shared" si="11"/>
        <v>32768</v>
      </c>
      <c r="D52" s="9">
        <f>SUM($C$45:C52)</f>
        <v>43690</v>
      </c>
      <c r="E52" s="9">
        <f t="shared" si="12"/>
        <v>113570.18642684066</v>
      </c>
      <c r="F52" s="98">
        <f t="shared" si="13"/>
        <v>-3.8538559078627339E-4</v>
      </c>
      <c r="G52" s="257">
        <f t="shared" si="15"/>
        <v>-1.001792478640769E-3</v>
      </c>
    </row>
    <row r="53" spans="1:7" x14ac:dyDescent="0.3">
      <c r="A53" s="97">
        <v>9</v>
      </c>
      <c r="B53" s="93">
        <f t="shared" si="14"/>
        <v>65536</v>
      </c>
      <c r="C53" s="1">
        <f t="shared" si="11"/>
        <v>131072</v>
      </c>
      <c r="D53" s="9">
        <f>SUM($C$45:C53)</f>
        <v>174762</v>
      </c>
      <c r="E53" s="9">
        <f t="shared" si="12"/>
        <v>444907.30208052706</v>
      </c>
      <c r="F53" s="98">
        <f t="shared" si="13"/>
        <v>-1.132314005806784E-4</v>
      </c>
      <c r="G53" s="257">
        <f t="shared" si="15"/>
        <v>-2.8826333495353136E-4</v>
      </c>
    </row>
    <row r="54" spans="1:7" ht="16.2" thickBot="1" x14ac:dyDescent="0.35">
      <c r="A54" s="129">
        <v>10</v>
      </c>
      <c r="B54" s="94">
        <f t="shared" si="14"/>
        <v>262144</v>
      </c>
      <c r="C54" s="109">
        <f t="shared" si="11"/>
        <v>524288</v>
      </c>
      <c r="D54" s="10">
        <f>SUM($C$45:C54)</f>
        <v>699050</v>
      </c>
      <c r="E54" s="10">
        <f t="shared" si="12"/>
        <v>1754640.1382534236</v>
      </c>
      <c r="F54" s="99">
        <f t="shared" si="13"/>
        <v>-3.2558311019362915E-5</v>
      </c>
      <c r="G54" s="258">
        <f t="shared" si="15"/>
        <v>-8.1722508187272592E-5</v>
      </c>
    </row>
  </sheetData>
  <mergeCells count="3">
    <mergeCell ref="A18:F18"/>
    <mergeCell ref="A31:G31"/>
    <mergeCell ref="A43:G43"/>
  </mergeCells>
  <conditionalFormatting sqref="E21:E30">
    <cfRule type="cellIs" dxfId="600" priority="37" stopIfTrue="1" operator="lessThan">
      <formula>0</formula>
    </cfRule>
    <cfRule type="cellIs" dxfId="599" priority="38" operator="equal">
      <formula>MIN($E$21:$E$30)</formula>
    </cfRule>
  </conditionalFormatting>
  <conditionalFormatting sqref="F21:F30">
    <cfRule type="cellIs" dxfId="598" priority="33" operator="equal">
      <formula>MAX($F$21:$F$30)</formula>
    </cfRule>
  </conditionalFormatting>
  <conditionalFormatting sqref="S7:T16">
    <cfRule type="cellIs" dxfId="597" priority="8" operator="lessThanOrEqual">
      <formula>0</formula>
    </cfRule>
    <cfRule type="cellIs" dxfId="596" priority="9" operator="greaterThan">
      <formula>0</formula>
    </cfRule>
  </conditionalFormatting>
  <conditionalFormatting sqref="R7:R16">
    <cfRule type="cellIs" dxfId="595" priority="12" operator="lessThanOrEqual">
      <formula>0</formula>
    </cfRule>
    <cfRule type="cellIs" dxfId="594" priority="13" operator="greaterThan">
      <formula>0</formula>
    </cfRule>
  </conditionalFormatting>
  <conditionalFormatting sqref="U7:U16">
    <cfRule type="cellIs" dxfId="593" priority="10" operator="lessThanOrEqual">
      <formula>0</formula>
    </cfRule>
    <cfRule type="cellIs" dxfId="592" priority="11" operator="greaterThan">
      <formula>0</formula>
    </cfRule>
  </conditionalFormatting>
  <conditionalFormatting sqref="F45:F54">
    <cfRule type="cellIs" dxfId="591" priority="7" operator="equal">
      <formula>MAX($F$45:$F$54)</formula>
    </cfRule>
  </conditionalFormatting>
  <conditionalFormatting sqref="E45:E54">
    <cfRule type="cellIs" dxfId="590" priority="5" stopIfTrue="1" operator="lessThan">
      <formula>0</formula>
    </cfRule>
    <cfRule type="cellIs" dxfId="589" priority="6" operator="equal">
      <formula>MIN($E$45:$E$54)</formula>
    </cfRule>
  </conditionalFormatting>
  <conditionalFormatting sqref="E33:E42">
    <cfRule type="cellIs" dxfId="588" priority="3" stopIfTrue="1" operator="lessThan">
      <formula>0</formula>
    </cfRule>
    <cfRule type="cellIs" dxfId="587" priority="4" operator="equal">
      <formula>MIN($E$33:$E$42)</formula>
    </cfRule>
  </conditionalFormatting>
  <conditionalFormatting sqref="F33:F42">
    <cfRule type="cellIs" dxfId="586" priority="1" operator="lessThanOrEqual">
      <formula>0</formula>
    </cfRule>
    <cfRule type="cellIs" dxfId="585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>
    <pageSetUpPr fitToPage="1"/>
  </sheetPr>
  <dimension ref="A1:U54"/>
  <sheetViews>
    <sheetView zoomScale="90" zoomScaleNormal="90" workbookViewId="0">
      <selection activeCell="A31" sqref="A31:G54"/>
    </sheetView>
  </sheetViews>
  <sheetFormatPr defaultColWidth="8.69921875" defaultRowHeight="15.6" x14ac:dyDescent="0.3"/>
  <cols>
    <col min="14" max="14" width="5.69921875" bestFit="1" customWidth="1"/>
    <col min="19" max="19" width="9.19921875" customWidth="1"/>
  </cols>
  <sheetData>
    <row r="1" spans="1:21" x14ac:dyDescent="0.3">
      <c r="C1" t="s">
        <v>93</v>
      </c>
      <c r="D1">
        <f>C2+E2</f>
        <v>1.0000000000000002</v>
      </c>
    </row>
    <row r="2" spans="1:21" x14ac:dyDescent="0.3">
      <c r="A2" t="s">
        <v>39</v>
      </c>
      <c r="B2" s="133" t="s">
        <v>122</v>
      </c>
      <c r="C2" s="139">
        <f>Analysis!B8</f>
        <v>0.54622204413945596</v>
      </c>
      <c r="D2" s="133" t="s">
        <v>123</v>
      </c>
      <c r="E2" s="139">
        <f>Analysis!E8</f>
        <v>0.4537779558605442</v>
      </c>
      <c r="F2" s="133" t="s">
        <v>46</v>
      </c>
      <c r="G2" s="139">
        <f>Analysis!S8</f>
        <v>51.595943895149453</v>
      </c>
      <c r="H2" t="s">
        <v>149</v>
      </c>
      <c r="I2" s="153">
        <f>Analysis!T8</f>
        <v>-51.66167769560068</v>
      </c>
      <c r="J2" t="s">
        <v>47</v>
      </c>
      <c r="K2" s="153">
        <f>G2*C2+I2*E2</f>
        <v>4.7399114426772719</v>
      </c>
      <c r="L2" t="s">
        <v>46</v>
      </c>
      <c r="M2" s="160">
        <v>1</v>
      </c>
      <c r="N2" t="s">
        <v>149</v>
      </c>
      <c r="O2" s="160">
        <v>2</v>
      </c>
    </row>
    <row r="4" spans="1:21" x14ac:dyDescent="0.3">
      <c r="A4" t="s">
        <v>120</v>
      </c>
      <c r="B4">
        <f>$C$2</f>
        <v>0.54622204413945596</v>
      </c>
      <c r="C4" t="s">
        <v>121</v>
      </c>
      <c r="D4">
        <f>$E$2</f>
        <v>0.4537779558605442</v>
      </c>
      <c r="E4" t="s">
        <v>46</v>
      </c>
      <c r="F4">
        <f>G2</f>
        <v>51.595943895149453</v>
      </c>
      <c r="G4" t="s">
        <v>149</v>
      </c>
      <c r="H4">
        <f>I2</f>
        <v>-51.66167769560068</v>
      </c>
      <c r="I4" t="s">
        <v>47</v>
      </c>
      <c r="J4">
        <f>B4*F4+D4*H4</f>
        <v>4.7399114426772719</v>
      </c>
    </row>
    <row r="5" spans="1:21" ht="16.2" thickBot="1" x14ac:dyDescent="0.35"/>
    <row r="6" spans="1:21" ht="16.2" thickBot="1" x14ac:dyDescent="0.3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5" t="s">
        <v>47</v>
      </c>
    </row>
    <row r="7" spans="1:21" x14ac:dyDescent="0.3">
      <c r="A7" s="100">
        <v>1</v>
      </c>
      <c r="B7" s="95">
        <f>C7*B4</f>
        <v>0.54622204413945596</v>
      </c>
      <c r="C7" s="95">
        <v>1</v>
      </c>
      <c r="D7" s="107">
        <f>C7*D4</f>
        <v>0.4537779558605442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1.0000000000000002</v>
      </c>
      <c r="R7" s="265">
        <f>B7-D7</f>
        <v>9.2444088278911762E-2</v>
      </c>
      <c r="S7" s="266">
        <f>IF(Rules!B23=Rules!D23,SUM(C7)*B4*F4,SUM(C7)*B4*F4*POWER(O2,A7-1))</f>
        <v>28.182841943713218</v>
      </c>
      <c r="T7" s="252">
        <f>IF(Rules!B23=Rules!D23,SUM(C7)*D4*H4,SUM(C7)*D4*H4*POWER(O2,A7-1))</f>
        <v>-23.442930501035946</v>
      </c>
      <c r="U7" s="263">
        <f>S7+T7</f>
        <v>4.7399114426772719</v>
      </c>
    </row>
    <row r="8" spans="1:21" x14ac:dyDescent="0.3">
      <c r="A8" s="98">
        <v>2</v>
      </c>
      <c r="B8" s="97">
        <f>C8*B4</f>
        <v>0.72622730126516277</v>
      </c>
      <c r="C8" s="97">
        <f>1/(1-B4*D4)</f>
        <v>1.3295459402582253</v>
      </c>
      <c r="D8" s="93">
        <f>C8*D4</f>
        <v>0.60331863899306271</v>
      </c>
      <c r="E8" s="1">
        <f>D8*D4</f>
        <v>0.27377269873483762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1.0000000000000004</v>
      </c>
      <c r="R8" s="267">
        <f>B8-E8</f>
        <v>0.45245460253032516</v>
      </c>
      <c r="S8" s="268">
        <f>IF(Rules!B23=Rules!D23,SUM(C8:D8)*B4*F4,SUM(C8:D8)*B4*F4*POWER(O2,A8-1))</f>
        <v>54.473616935640798</v>
      </c>
      <c r="T8" s="253">
        <f>IF(Rules!B23=Rules!D23,SUM(C8:D8)*D4*H4,SUM(C8:D8)*D4*H4*POWER(O2,A8-1))</f>
        <v>-45.312009999302028</v>
      </c>
      <c r="U8" s="264">
        <f>S8+T8</f>
        <v>9.1616069363387709</v>
      </c>
    </row>
    <row r="9" spans="1:21" x14ac:dyDescent="0.3">
      <c r="A9" s="98">
        <v>3</v>
      </c>
      <c r="B9" s="97">
        <f>C9*B4</f>
        <v>0.81470465605030895</v>
      </c>
      <c r="C9" s="97">
        <f>1/(1-D4*B4/(1-D4*B4))</f>
        <v>1.4915265042695836</v>
      </c>
      <c r="D9" s="93">
        <f>C9*D4*C8</f>
        <v>0.89986574057800561</v>
      </c>
      <c r="E9" s="1">
        <f>D9*(D4)</f>
        <v>0.40833923630842217</v>
      </c>
      <c r="F9" s="1">
        <f>E9*D4</f>
        <v>0.18529534394969152</v>
      </c>
      <c r="G9" s="1"/>
      <c r="H9" s="1"/>
      <c r="I9" s="1"/>
      <c r="J9" s="1"/>
      <c r="K9" s="1"/>
      <c r="L9" s="1"/>
      <c r="M9" s="235"/>
      <c r="N9" s="97">
        <f>B9+F9</f>
        <v>1.0000000000000004</v>
      </c>
      <c r="R9" s="267">
        <f>B9-F9</f>
        <v>0.62940931210061746</v>
      </c>
      <c r="S9" s="268">
        <f>IF(Rules!B23=Rules!D23,SUM(C9:E9)*B4*F4,SUM(C9:E9)*B4*F4*POWER(O2,A9-1))</f>
        <v>78.904389818257982</v>
      </c>
      <c r="T9" s="253">
        <f>IF(Rules!B23=Rules!D23,SUM(C9:E9)*D4*H4,SUM(C9:E9)*D4*H4*POWER(O2,A9-1))</f>
        <v>-65.633910534302814</v>
      </c>
      <c r="U9" s="264">
        <f t="shared" ref="U9:U15" si="0">S9+T9</f>
        <v>13.270479283955169</v>
      </c>
    </row>
    <row r="10" spans="1:21" x14ac:dyDescent="0.3">
      <c r="A10" s="98">
        <v>4</v>
      </c>
      <c r="B10" s="97">
        <f>C10*B4</f>
        <v>0.86659959193954295</v>
      </c>
      <c r="C10" s="97">
        <f>1/(1-D4*B4/(1-D4*B4/(1-D4*B4)))</f>
        <v>1.5865335374825908</v>
      </c>
      <c r="D10" s="93">
        <f>C10*D4*C9</f>
        <v>1.0738005611008312</v>
      </c>
      <c r="E10" s="1">
        <f>D10*D4*C8</f>
        <v>0.64784389307334056</v>
      </c>
      <c r="F10" s="1">
        <f>E10*D4</f>
        <v>0.29397727751555747</v>
      </c>
      <c r="G10" s="1">
        <f>F10*D4</f>
        <v>0.13340040806045758</v>
      </c>
      <c r="H10" s="1"/>
      <c r="I10" s="1"/>
      <c r="J10" s="1"/>
      <c r="K10" s="1"/>
      <c r="L10" s="1"/>
      <c r="M10" s="235"/>
      <c r="N10" s="97">
        <f>B10+G10</f>
        <v>1.0000000000000004</v>
      </c>
      <c r="R10" s="267">
        <f>B10-G10</f>
        <v>0.73319918387908534</v>
      </c>
      <c r="S10" s="268">
        <f>IF(Rules!B23=Rules!D23,SUM(C10:F10)*B4*F4,SUM(C10:F10)*B4*F4*POWER(O2,A10-1))</f>
        <v>101.51897260779725</v>
      </c>
      <c r="T10" s="253">
        <f>IF(Rules!B23=Rules!D23,SUM(C10:F10)*D4*H4,SUM(C10:F10)*D4*H4*POWER(O2,A10-1))</f>
        <v>-84.445075629147127</v>
      </c>
      <c r="U10" s="264">
        <f t="shared" si="0"/>
        <v>17.073896978650126</v>
      </c>
    </row>
    <row r="11" spans="1:21" x14ac:dyDescent="0.3">
      <c r="A11" s="98">
        <v>5</v>
      </c>
      <c r="B11" s="97">
        <f>C11*B4</f>
        <v>0.90023313544939987</v>
      </c>
      <c r="C11" s="97">
        <f>1/(1-D4*B4/(1-D4*B4/(1-D4*B4/(1-D4*B4))))</f>
        <v>1.6481083931126759</v>
      </c>
      <c r="D11" s="93">
        <f>C11*D4*C10</f>
        <v>1.1865291781362217</v>
      </c>
      <c r="E11" s="1">
        <f>D11*D4*C9</f>
        <v>0.8030688713122548</v>
      </c>
      <c r="F11" s="1">
        <f>E11*D4*C8</f>
        <v>0.48450641845780457</v>
      </c>
      <c r="G11" s="1">
        <f>F11*D4</f>
        <v>0.219858332169096</v>
      </c>
      <c r="H11" s="1">
        <f>G11*D4</f>
        <v>9.9766864550600909E-2</v>
      </c>
      <c r="I11" s="1"/>
      <c r="J11" s="1"/>
      <c r="K11" s="1"/>
      <c r="L11" s="1"/>
      <c r="M11" s="235"/>
      <c r="N11" s="97">
        <f>B11+H11</f>
        <v>1.0000000000000009</v>
      </c>
      <c r="R11" s="267">
        <f>B11-H11</f>
        <v>0.80046627089879896</v>
      </c>
      <c r="S11" s="268">
        <f>IF(Rules!B23=Rules!D23,SUM(C11:G11)*B4*F4,SUM(C11:G11)*B4*F4*POWER(O2,A11-1))</f>
        <v>122.37190614596918</v>
      </c>
      <c r="T11" s="253">
        <f>IF(Rules!B23=Rules!D23,SUM(C11:G11)*D4*H4,SUM(C11:G11)*D4*H4*POWER(O2,A11-1))</f>
        <v>-101.79087321245777</v>
      </c>
      <c r="U11" s="264">
        <f t="shared" si="0"/>
        <v>20.581032933511409</v>
      </c>
    </row>
    <row r="12" spans="1:21" x14ac:dyDescent="0.3">
      <c r="A12" s="98">
        <v>6</v>
      </c>
      <c r="B12" s="97">
        <f>C12*B4</f>
        <v>0.92346160707511948</v>
      </c>
      <c r="C12" s="97">
        <f>1/(1-D4*B4/(1-D4*B4/(1-D4*B4/(1-D4*B4/(1-D4*B4)))))</f>
        <v>1.690634087333448</v>
      </c>
      <c r="D12" s="93">
        <f>C12*D4*C11</f>
        <v>1.2643834036788204</v>
      </c>
      <c r="E12" s="1">
        <f>D12*D4*C10</f>
        <v>0.91027253248964179</v>
      </c>
      <c r="F12" s="1">
        <f>E12*D4*C9</f>
        <v>0.61609233782287931</v>
      </c>
      <c r="G12" s="1">
        <f>F12*D4*C8</f>
        <v>0.37169999074935378</v>
      </c>
      <c r="H12" s="1">
        <f>G12*D4</f>
        <v>0.16866926199562496</v>
      </c>
      <c r="I12" s="1">
        <f>H12*D4</f>
        <v>7.6538392924881266E-2</v>
      </c>
      <c r="J12" s="1"/>
      <c r="K12" s="1"/>
      <c r="L12" s="1"/>
      <c r="M12" s="235"/>
      <c r="N12" s="97">
        <f>B12+I12</f>
        <v>1.0000000000000007</v>
      </c>
      <c r="R12" s="267">
        <f>B12-I12</f>
        <v>0.84692321415023819</v>
      </c>
      <c r="S12" s="268">
        <f>IF(Rules!B23=Rules!D23,SUM(C12:H12)*B4*F4,SUM(C12:H12)*B4*F4*POWER(O2,A12-1))</f>
        <v>141.52723201991503</v>
      </c>
      <c r="T12" s="253">
        <f>IF(Rules!B23=Rules!D23,SUM(C12:H12)*D4*H4,SUM(C12:H12)*D4*H4*POWER(O2,A12-1))</f>
        <v>-117.72457408210266</v>
      </c>
      <c r="U12" s="264">
        <f t="shared" si="0"/>
        <v>23.80265793781237</v>
      </c>
    </row>
    <row r="13" spans="1:21" x14ac:dyDescent="0.3">
      <c r="A13" s="98">
        <v>7</v>
      </c>
      <c r="B13" s="97">
        <f>C13*B4</f>
        <v>0.94021649460008982</v>
      </c>
      <c r="C13" s="97">
        <f>1/(1-D4*B4/(1-D4*B4/(1-D4*B4/(1-D4*B4/(1-D4*B4/(1-D4*B4))))))</f>
        <v>1.7213082201421426</v>
      </c>
      <c r="D13" s="93">
        <f>C13*D4*C12</f>
        <v>1.3205402965354969</v>
      </c>
      <c r="E13" s="1">
        <f>D13*D4*C11</f>
        <v>0.98759941452622391</v>
      </c>
      <c r="F13" s="1">
        <f>E13*D4*C10</f>
        <v>0.71100634311586874</v>
      </c>
      <c r="G13" s="1">
        <f>F13*D4*C9</f>
        <v>0.48122462724331017</v>
      </c>
      <c r="H13" s="1">
        <f>G13*D4*C8</f>
        <v>0.29033178715837776</v>
      </c>
      <c r="I13" s="1">
        <f>H13*D4</f>
        <v>0.13174616489806726</v>
      </c>
      <c r="J13" s="1">
        <f>I13*D4</f>
        <v>5.978350539991114E-2</v>
      </c>
      <c r="K13" s="1"/>
      <c r="L13" s="1"/>
      <c r="M13" s="235"/>
      <c r="N13" s="97">
        <f>B13+J13</f>
        <v>1.0000000000000009</v>
      </c>
      <c r="R13" s="267">
        <f>B13-J13</f>
        <v>0.88043298920017865</v>
      </c>
      <c r="S13" s="268">
        <f>IF(Rules!B23=Rules!D23,SUM(C13:I13)*B4*F4,SUM(C13:I13)*B4*F4*POWER(O2,A13-1))</f>
        <v>159.05710737430621</v>
      </c>
      <c r="T13" s="253">
        <f>IF(Rules!B23=Rules!D23,SUM(C13:I13)*D4*H4,SUM(C13:I13)*D4*H4*POWER(O2,A13-1))</f>
        <v>-132.30619968414692</v>
      </c>
      <c r="U13" s="264">
        <f t="shared" si="0"/>
        <v>26.750907690159295</v>
      </c>
    </row>
    <row r="14" spans="1:21" x14ac:dyDescent="0.3">
      <c r="A14" s="98">
        <v>8</v>
      </c>
      <c r="B14" s="97">
        <f>C14*B4</f>
        <v>0.95268437409074702</v>
      </c>
      <c r="C14" s="97">
        <f>1/(1-D4*B4/(1-D4*B4/(1-D4*B4/(1-D4*B4/(1-D4*B4/(1-D4*B4/(1-D4*B4)))))))</f>
        <v>1.7441338816554923</v>
      </c>
      <c r="D14" s="93">
        <f>C14*D4*C13</f>
        <v>1.3623285431986476</v>
      </c>
      <c r="E14" s="1">
        <f>D14*D4*C12</f>
        <v>1.0451409674124224</v>
      </c>
      <c r="F14" s="1">
        <f>E14*D4*C11</f>
        <v>0.78163507029801116</v>
      </c>
      <c r="G14" s="1">
        <f>F14*D4*C10</f>
        <v>0.56272562013446492</v>
      </c>
      <c r="H14" s="1">
        <f>G14*D4*C9</f>
        <v>0.38086499425974618</v>
      </c>
      <c r="I14" s="1">
        <f>H14*D4*C8</f>
        <v>0.22978294997689069</v>
      </c>
      <c r="J14" s="1">
        <f>I14*D4</f>
        <v>0.10427043733211915</v>
      </c>
      <c r="K14" s="1">
        <f>J14*D4</f>
        <v>4.7315625909253999E-2</v>
      </c>
      <c r="L14" s="1"/>
      <c r="M14" s="235"/>
      <c r="N14" s="97">
        <f>B14+K14</f>
        <v>1.0000000000000011</v>
      </c>
      <c r="R14" s="267">
        <f>B14-K14</f>
        <v>0.90536874818149304</v>
      </c>
      <c r="S14" s="268">
        <f>IF(Rules!B23=Rules!D23,SUM(C14:J14)*B4*F4,SUM(C14:J14)*B4*F4*POWER(O2,A14-1))</f>
        <v>175.04031882143934</v>
      </c>
      <c r="T14" s="253">
        <f>IF(Rules!B23=Rules!D23,SUM(C14:J14)*D4*H4,SUM(C14:J14)*D4*H4*POWER(O2,A14-1))</f>
        <v>-145.6012859599328</v>
      </c>
      <c r="U14" s="264">
        <f t="shared" si="0"/>
        <v>29.439032861506547</v>
      </c>
    </row>
    <row r="15" spans="1:21" x14ac:dyDescent="0.3">
      <c r="A15" s="98">
        <v>9</v>
      </c>
      <c r="B15" s="97">
        <f>C15*B4</f>
        <v>0.96217886365722904</v>
      </c>
      <c r="C15" s="97">
        <f>1/(1-D4*B4/(1-D4*B4/(1-D4*B4/(1-D4*B4/(1-D4*B4/(1-D4*B4/(1-D4*B4/(1-D4*B4))))))))</f>
        <v>1.7615159878307203</v>
      </c>
      <c r="D15" s="93">
        <f>C15*D4*C14</f>
        <v>1.3941509611360499</v>
      </c>
      <c r="E15" s="1">
        <f>D15*D4*C13</f>
        <v>1.0889597798998689</v>
      </c>
      <c r="F15" s="1">
        <f>E15*D4*C12</f>
        <v>0.83541997524734624</v>
      </c>
      <c r="G15" s="1">
        <f>F15*D4*C11</f>
        <v>0.62478992924515697</v>
      </c>
      <c r="H15" s="1">
        <f>G15*D4*C10</f>
        <v>0.44980747889702771</v>
      </c>
      <c r="I15" s="1">
        <f>H15*D4*C9</f>
        <v>0.30443952920993878</v>
      </c>
      <c r="J15" s="1">
        <f>I15*D4*C8</f>
        <v>0.183674042418629</v>
      </c>
      <c r="K15" s="1">
        <f>J15*D4</f>
        <v>8.3347231513368356E-2</v>
      </c>
      <c r="L15" s="1">
        <f>K15*D4</f>
        <v>3.7821136342771823E-2</v>
      </c>
      <c r="M15" s="235"/>
      <c r="N15" s="97">
        <f>B15+L15</f>
        <v>1.0000000000000009</v>
      </c>
      <c r="R15" s="267">
        <f>B15-L15</f>
        <v>0.9243577273144572</v>
      </c>
      <c r="S15" s="268">
        <f>IF(Rules!B23=Rules!D23,SUM(C15:K15)*B4*F4,SUM(C15:K15)*B4*F4*POWER(O2,A15-1))</f>
        <v>189.5607517274974</v>
      </c>
      <c r="T15" s="253">
        <f>IF(Rules!B23=Rules!D23,SUM(C15:K15)*D4*H4,SUM(C15:K15)*D4*H4*POWER(O2,A15-1))</f>
        <v>-157.67961007435409</v>
      </c>
      <c r="U15" s="264">
        <f t="shared" si="0"/>
        <v>31.881141653143317</v>
      </c>
    </row>
    <row r="16" spans="1:21" ht="16.2" thickBot="1" x14ac:dyDescent="0.35">
      <c r="A16" s="99">
        <v>10</v>
      </c>
      <c r="B16" s="129">
        <f>C16*B4</f>
        <v>0.96953696862011052</v>
      </c>
      <c r="C16" s="129">
        <f>1/(1-D4*B4/(1-D4*B4/(1-D4*B4/(1-D4*B4/(1-D4*B4/(1-D4*B4/(1-D4*B4/(1-D4*B4/(1-D4*B4)))))))))</f>
        <v>1.7749868922766838</v>
      </c>
      <c r="D16" s="94">
        <f>C16*D4*C15</f>
        <v>1.4188129179180873</v>
      </c>
      <c r="E16" s="109">
        <f>D16*D4*C14</f>
        <v>1.1229187852127702</v>
      </c>
      <c r="F16" s="109">
        <f>E16*D4*C13</f>
        <v>0.87710257158542881</v>
      </c>
      <c r="G16" s="109">
        <f>F16*D4*C12</f>
        <v>0.67288895528415182</v>
      </c>
      <c r="H16" s="109">
        <f>G16*D4*C11</f>
        <v>0.50323700081190781</v>
      </c>
      <c r="I16" s="109">
        <f>H16*D4*C10</f>
        <v>0.36229739953776696</v>
      </c>
      <c r="J16" s="109">
        <f>I16*D4*C9</f>
        <v>0.24521079556018852</v>
      </c>
      <c r="K16" s="109">
        <f>J16*D4*C8</f>
        <v>0.14794024344377907</v>
      </c>
      <c r="L16" s="109">
        <f>K16*D4</f>
        <v>6.7132021259429339E-2</v>
      </c>
      <c r="M16" s="237">
        <f>L16*D4</f>
        <v>3.046303137989044E-2</v>
      </c>
      <c r="N16" s="129">
        <f>B16+M16</f>
        <v>1.0000000000000009</v>
      </c>
      <c r="R16" s="269">
        <f>B16-M16</f>
        <v>0.93907393724022004</v>
      </c>
      <c r="S16" s="270">
        <f>IF(Rules!B23=Rules!D23,SUM(C16:L16)*B4*F4,SUM(C16:L16)*B4*F4*POWER(O2,A16-1))</f>
        <v>202.70586804439202</v>
      </c>
      <c r="T16" s="254">
        <f>IF(Rules!B23=Rules!D23,SUM(C16:L16)*D4*H4,SUM(C16:L16)*D4*H4*POWER(O2,A16-1))</f>
        <v>-168.61392425247888</v>
      </c>
      <c r="U16" s="271">
        <f>S16+T16</f>
        <v>34.091943791913138</v>
      </c>
    </row>
    <row r="18" spans="1:7" x14ac:dyDescent="0.3">
      <c r="A18" s="500" t="s">
        <v>181</v>
      </c>
      <c r="B18" s="500"/>
      <c r="C18" s="500"/>
      <c r="D18" s="500"/>
      <c r="E18" s="500"/>
      <c r="F18" s="500"/>
    </row>
    <row r="19" spans="1:7" ht="16.2" thickBot="1" x14ac:dyDescent="0.35"/>
    <row r="20" spans="1:7" ht="16.2" thickBot="1" x14ac:dyDescent="0.3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251</v>
      </c>
    </row>
    <row r="21" spans="1:7" x14ac:dyDescent="0.3">
      <c r="A21" s="95">
        <v>1</v>
      </c>
      <c r="B21" s="107">
        <v>1</v>
      </c>
      <c r="C21" s="108">
        <f t="shared" ref="C21:C30" si="1">B21*$O$2</f>
        <v>2</v>
      </c>
      <c r="D21" s="57">
        <f>SUM($C$21:C21)</f>
        <v>2</v>
      </c>
      <c r="E21" s="252">
        <f t="shared" ref="E21:E30" si="2">D21/R7</f>
        <v>21.634698737747598</v>
      </c>
      <c r="F21" s="8">
        <f t="shared" ref="F21:F30" si="3">U7/E21</f>
        <v>0.21908839592054088</v>
      </c>
      <c r="G21" s="256">
        <f>U7/D21</f>
        <v>2.369955721338636</v>
      </c>
    </row>
    <row r="22" spans="1:7" x14ac:dyDescent="0.3">
      <c r="A22" s="97">
        <v>2</v>
      </c>
      <c r="B22" s="93">
        <f>C21</f>
        <v>2</v>
      </c>
      <c r="C22" s="1">
        <f t="shared" si="1"/>
        <v>4</v>
      </c>
      <c r="D22" s="9">
        <f>SUM($C$21:C22)</f>
        <v>6</v>
      </c>
      <c r="E22" s="253">
        <f t="shared" si="2"/>
        <v>13.260998929937635</v>
      </c>
      <c r="F22" s="9">
        <f t="shared" si="3"/>
        <v>0.69086853748670474</v>
      </c>
      <c r="G22" s="257">
        <f>U8/D22</f>
        <v>1.5269344893897951</v>
      </c>
    </row>
    <row r="23" spans="1:7" x14ac:dyDescent="0.3">
      <c r="A23" s="97">
        <v>3</v>
      </c>
      <c r="B23" s="93">
        <f t="shared" ref="B23:B30" si="4">C22</f>
        <v>4</v>
      </c>
      <c r="C23" s="1">
        <f t="shared" si="1"/>
        <v>8</v>
      </c>
      <c r="D23" s="9">
        <f>SUM($C$21:C23)</f>
        <v>14</v>
      </c>
      <c r="E23" s="253">
        <f t="shared" si="2"/>
        <v>22.243077327972482</v>
      </c>
      <c r="F23" s="9">
        <f t="shared" si="3"/>
        <v>0.5966116598114084</v>
      </c>
      <c r="G23" s="257">
        <f t="shared" ref="G23:G29" si="5">U9/D23</f>
        <v>0.94789137742536922</v>
      </c>
    </row>
    <row r="24" spans="1:7" x14ac:dyDescent="0.3">
      <c r="A24" s="97">
        <v>4</v>
      </c>
      <c r="B24" s="93">
        <f t="shared" si="4"/>
        <v>8</v>
      </c>
      <c r="C24" s="1">
        <f t="shared" si="1"/>
        <v>16</v>
      </c>
      <c r="D24" s="9">
        <f>SUM($C$21:C24)</f>
        <v>30</v>
      </c>
      <c r="E24" s="253">
        <f t="shared" si="2"/>
        <v>40.916575822249435</v>
      </c>
      <c r="F24" s="9">
        <f t="shared" si="3"/>
        <v>0.41728557767939511</v>
      </c>
      <c r="G24" s="257">
        <f t="shared" si="5"/>
        <v>0.56912989928833757</v>
      </c>
    </row>
    <row r="25" spans="1:7" x14ac:dyDescent="0.3">
      <c r="A25" s="97">
        <v>5</v>
      </c>
      <c r="B25" s="93">
        <f t="shared" si="4"/>
        <v>16</v>
      </c>
      <c r="C25" s="1">
        <f t="shared" si="1"/>
        <v>32</v>
      </c>
      <c r="D25" s="9">
        <f>SUM($C$21:C25)</f>
        <v>62</v>
      </c>
      <c r="E25" s="253">
        <f t="shared" si="2"/>
        <v>77.454856318160239</v>
      </c>
      <c r="F25" s="9">
        <f t="shared" si="3"/>
        <v>0.26571649489569749</v>
      </c>
      <c r="G25" s="257">
        <f t="shared" si="5"/>
        <v>0.33195214408889367</v>
      </c>
    </row>
    <row r="26" spans="1:7" x14ac:dyDescent="0.3">
      <c r="A26" s="97">
        <v>6</v>
      </c>
      <c r="B26" s="93">
        <f t="shared" si="4"/>
        <v>32</v>
      </c>
      <c r="C26" s="1">
        <f t="shared" si="1"/>
        <v>64</v>
      </c>
      <c r="D26" s="9">
        <f>SUM($C$21:C26)</f>
        <v>126</v>
      </c>
      <c r="E26" s="253">
        <f t="shared" si="2"/>
        <v>148.77381785599337</v>
      </c>
      <c r="F26" s="9">
        <f t="shared" si="3"/>
        <v>0.15999225052389471</v>
      </c>
      <c r="G26" s="257">
        <f t="shared" si="5"/>
        <v>0.18890998363343151</v>
      </c>
    </row>
    <row r="27" spans="1:7" x14ac:dyDescent="0.3">
      <c r="A27" s="97">
        <v>7</v>
      </c>
      <c r="B27" s="93">
        <f t="shared" si="4"/>
        <v>64</v>
      </c>
      <c r="C27" s="1">
        <f t="shared" si="1"/>
        <v>128</v>
      </c>
      <c r="D27" s="9">
        <f>SUM($C$21:C27)</f>
        <v>254</v>
      </c>
      <c r="E27" s="253">
        <f t="shared" si="2"/>
        <v>288.49441481144862</v>
      </c>
      <c r="F27" s="9">
        <f t="shared" si="3"/>
        <v>9.2725911895531477E-2</v>
      </c>
      <c r="G27" s="257">
        <f t="shared" si="5"/>
        <v>0.10531853421322557</v>
      </c>
    </row>
    <row r="28" spans="1:7" x14ac:dyDescent="0.3">
      <c r="A28" s="97">
        <v>8</v>
      </c>
      <c r="B28" s="93">
        <f t="shared" si="4"/>
        <v>128</v>
      </c>
      <c r="C28" s="1">
        <f t="shared" si="1"/>
        <v>256</v>
      </c>
      <c r="D28" s="9">
        <f>SUM($C$21:C28)</f>
        <v>510</v>
      </c>
      <c r="E28" s="253">
        <f t="shared" si="2"/>
        <v>563.30638872213842</v>
      </c>
      <c r="F28" s="9">
        <f t="shared" si="3"/>
        <v>5.2261137900972587E-2</v>
      </c>
      <c r="G28" s="257">
        <f t="shared" si="5"/>
        <v>5.772359384609127E-2</v>
      </c>
    </row>
    <row r="29" spans="1:7" x14ac:dyDescent="0.3">
      <c r="A29" s="97">
        <v>9</v>
      </c>
      <c r="B29" s="93">
        <f t="shared" si="4"/>
        <v>256</v>
      </c>
      <c r="C29" s="1">
        <f t="shared" si="1"/>
        <v>512</v>
      </c>
      <c r="D29" s="9">
        <f>SUM($C$21:C29)</f>
        <v>1022</v>
      </c>
      <c r="E29" s="253">
        <f t="shared" si="2"/>
        <v>1105.6325595602727</v>
      </c>
      <c r="F29" s="9">
        <f t="shared" si="3"/>
        <v>2.8835205129833497E-2</v>
      </c>
      <c r="G29" s="257">
        <f t="shared" si="5"/>
        <v>3.119485484651988E-2</v>
      </c>
    </row>
    <row r="30" spans="1:7" ht="16.2" thickBot="1" x14ac:dyDescent="0.35">
      <c r="A30" s="129">
        <v>10</v>
      </c>
      <c r="B30" s="94">
        <f t="shared" si="4"/>
        <v>512</v>
      </c>
      <c r="C30" s="109">
        <f t="shared" si="1"/>
        <v>1024</v>
      </c>
      <c r="D30" s="10">
        <f>SUM($C$21:C30)</f>
        <v>2046</v>
      </c>
      <c r="E30" s="254">
        <f t="shared" si="2"/>
        <v>2178.7421829774648</v>
      </c>
      <c r="F30" s="10">
        <f t="shared" si="3"/>
        <v>1.5647534645573877E-2</v>
      </c>
      <c r="G30" s="258">
        <f>U16/D30</f>
        <v>1.6662729126057253E-2</v>
      </c>
    </row>
    <row r="31" spans="1:7" ht="16.2" thickBot="1" x14ac:dyDescent="0.35">
      <c r="A31" s="524" t="s">
        <v>252</v>
      </c>
      <c r="B31" s="524"/>
      <c r="C31" s="524"/>
      <c r="D31" s="524"/>
      <c r="E31" s="524"/>
      <c r="F31" s="524"/>
      <c r="G31" s="524"/>
    </row>
    <row r="32" spans="1:7" ht="16.2" thickBot="1" x14ac:dyDescent="0.35">
      <c r="A32" s="115" t="s">
        <v>130</v>
      </c>
      <c r="B32" s="116" t="s">
        <v>135</v>
      </c>
      <c r="C32" s="116" t="s">
        <v>134</v>
      </c>
      <c r="D32" s="154" t="s">
        <v>133</v>
      </c>
      <c r="E32" s="350" t="s">
        <v>146</v>
      </c>
      <c r="F32" s="152" t="s">
        <v>147</v>
      </c>
      <c r="G32" s="260" t="s">
        <v>251</v>
      </c>
    </row>
    <row r="33" spans="1:7" x14ac:dyDescent="0.3">
      <c r="A33" s="95">
        <v>1</v>
      </c>
      <c r="B33" s="107">
        <v>1</v>
      </c>
      <c r="C33" s="108">
        <f t="shared" ref="C33:C42" si="6">B33*$O$2</f>
        <v>2</v>
      </c>
      <c r="D33" s="57">
        <f>SUM($C$33:C33)</f>
        <v>2</v>
      </c>
      <c r="E33" s="96">
        <f>D33/$R$7</f>
        <v>21.634698737747598</v>
      </c>
      <c r="F33" s="8">
        <f t="shared" ref="F33:F42" si="7">U7/E33</f>
        <v>0.21908839592054088</v>
      </c>
      <c r="G33" s="259">
        <f>U7/D33</f>
        <v>2.369955721338636</v>
      </c>
    </row>
    <row r="34" spans="1:7" x14ac:dyDescent="0.3">
      <c r="A34" s="97">
        <v>2</v>
      </c>
      <c r="B34" s="93">
        <f>C33+1</f>
        <v>3</v>
      </c>
      <c r="C34" s="1">
        <f t="shared" si="6"/>
        <v>6</v>
      </c>
      <c r="D34" s="9">
        <f>SUM($C$33:C34)</f>
        <v>8</v>
      </c>
      <c r="E34" s="96">
        <f t="shared" ref="E34:E42" si="8">D34/$R$7</f>
        <v>86.538794950990393</v>
      </c>
      <c r="F34" s="9">
        <f t="shared" si="7"/>
        <v>0.10586705004994897</v>
      </c>
      <c r="G34" s="259">
        <f t="shared" ref="G34:G42" si="9">U8/D34</f>
        <v>1.1452008670423464</v>
      </c>
    </row>
    <row r="35" spans="1:7" x14ac:dyDescent="0.3">
      <c r="A35" s="97">
        <v>3</v>
      </c>
      <c r="B35" s="93">
        <f t="shared" ref="B35:B42" si="10">C34</f>
        <v>6</v>
      </c>
      <c r="C35" s="1">
        <f t="shared" si="6"/>
        <v>12</v>
      </c>
      <c r="D35" s="9">
        <f>SUM($C$33:C35)</f>
        <v>20</v>
      </c>
      <c r="E35" s="96">
        <f t="shared" si="8"/>
        <v>216.34698737747601</v>
      </c>
      <c r="F35" s="9">
        <f t="shared" si="7"/>
        <v>6.1338867921471064E-2</v>
      </c>
      <c r="G35" s="259">
        <f t="shared" si="9"/>
        <v>0.66352396419775839</v>
      </c>
    </row>
    <row r="36" spans="1:7" x14ac:dyDescent="0.3">
      <c r="A36" s="97">
        <v>4</v>
      </c>
      <c r="B36" s="93">
        <f t="shared" si="10"/>
        <v>12</v>
      </c>
      <c r="C36" s="1">
        <f t="shared" si="6"/>
        <v>24</v>
      </c>
      <c r="D36" s="9">
        <f>SUM($C$33:C36)</f>
        <v>44</v>
      </c>
      <c r="E36" s="96">
        <f t="shared" si="8"/>
        <v>475.96337223044719</v>
      </c>
      <c r="F36" s="9">
        <f t="shared" si="7"/>
        <v>3.5872291808167658E-2</v>
      </c>
      <c r="G36" s="259">
        <f t="shared" si="9"/>
        <v>0.38804311315113921</v>
      </c>
    </row>
    <row r="37" spans="1:7" x14ac:dyDescent="0.3">
      <c r="A37" s="97">
        <v>5</v>
      </c>
      <c r="B37" s="93">
        <f t="shared" si="10"/>
        <v>24</v>
      </c>
      <c r="C37" s="1">
        <f t="shared" si="6"/>
        <v>48</v>
      </c>
      <c r="D37" s="9">
        <f>SUM($C$33:C37)</f>
        <v>92</v>
      </c>
      <c r="E37" s="96">
        <f t="shared" si="8"/>
        <v>995.19614193638961</v>
      </c>
      <c r="F37" s="9">
        <f t="shared" si="7"/>
        <v>2.0680378536703466E-2</v>
      </c>
      <c r="G37" s="259">
        <f t="shared" si="9"/>
        <v>0.22370687971208053</v>
      </c>
    </row>
    <row r="38" spans="1:7" x14ac:dyDescent="0.3">
      <c r="A38" s="97">
        <v>6</v>
      </c>
      <c r="B38" s="93">
        <f t="shared" si="10"/>
        <v>48</v>
      </c>
      <c r="C38" s="1">
        <f t="shared" si="6"/>
        <v>96</v>
      </c>
      <c r="D38" s="9">
        <f>SUM($C$33:C38)</f>
        <v>188</v>
      </c>
      <c r="E38" s="96">
        <f t="shared" si="8"/>
        <v>2033.6616813482744</v>
      </c>
      <c r="F38" s="9">
        <f t="shared" si="7"/>
        <v>1.1704335168488652E-2</v>
      </c>
      <c r="G38" s="259">
        <f t="shared" si="9"/>
        <v>0.12660988264793813</v>
      </c>
    </row>
    <row r="39" spans="1:7" x14ac:dyDescent="0.3">
      <c r="A39" s="97">
        <v>7</v>
      </c>
      <c r="B39" s="93">
        <f t="shared" si="10"/>
        <v>96</v>
      </c>
      <c r="C39" s="1">
        <f t="shared" si="6"/>
        <v>192</v>
      </c>
      <c r="D39" s="9">
        <f>SUM($C$33:C39)</f>
        <v>380</v>
      </c>
      <c r="E39" s="96">
        <f t="shared" si="8"/>
        <v>4110.5927601720441</v>
      </c>
      <c r="F39" s="9">
        <f t="shared" si="7"/>
        <v>6.5077980843423824E-3</v>
      </c>
      <c r="G39" s="259">
        <f t="shared" si="9"/>
        <v>7.0397125500419197E-2</v>
      </c>
    </row>
    <row r="40" spans="1:7" x14ac:dyDescent="0.3">
      <c r="A40" s="97">
        <v>8</v>
      </c>
      <c r="B40" s="93">
        <f t="shared" si="10"/>
        <v>192</v>
      </c>
      <c r="C40" s="1">
        <f t="shared" si="6"/>
        <v>384</v>
      </c>
      <c r="D40" s="9">
        <f>SUM($C$33:C40)</f>
        <v>764</v>
      </c>
      <c r="E40" s="96">
        <f t="shared" si="8"/>
        <v>8264.454917819583</v>
      </c>
      <c r="F40" s="9">
        <f t="shared" si="7"/>
        <v>3.5621263778729002E-3</v>
      </c>
      <c r="G40" s="259">
        <f t="shared" si="9"/>
        <v>3.8532765525532128E-2</v>
      </c>
    </row>
    <row r="41" spans="1:7" x14ac:dyDescent="0.3">
      <c r="A41" s="97">
        <v>9</v>
      </c>
      <c r="B41" s="93">
        <f t="shared" si="10"/>
        <v>384</v>
      </c>
      <c r="C41" s="1">
        <f t="shared" si="6"/>
        <v>768</v>
      </c>
      <c r="D41" s="9">
        <f>SUM($C$33:C41)</f>
        <v>1532</v>
      </c>
      <c r="E41" s="96">
        <f t="shared" si="8"/>
        <v>16572.179233114661</v>
      </c>
      <c r="F41" s="9">
        <f t="shared" si="7"/>
        <v>1.9237748520990025E-3</v>
      </c>
      <c r="G41" s="259">
        <f t="shared" si="9"/>
        <v>2.0810144682208431E-2</v>
      </c>
    </row>
    <row r="42" spans="1:7" ht="16.2" thickBot="1" x14ac:dyDescent="0.35">
      <c r="A42" s="129">
        <v>10</v>
      </c>
      <c r="B42" s="94">
        <f t="shared" si="10"/>
        <v>768</v>
      </c>
      <c r="C42" s="109">
        <f t="shared" si="6"/>
        <v>1536</v>
      </c>
      <c r="D42" s="10">
        <f>SUM($C$33:C42)</f>
        <v>3068</v>
      </c>
      <c r="E42" s="351">
        <f t="shared" si="8"/>
        <v>33187.627863704816</v>
      </c>
      <c r="F42" s="10">
        <f t="shared" si="7"/>
        <v>1.0272485858863483E-3</v>
      </c>
      <c r="G42" s="259">
        <f t="shared" si="9"/>
        <v>1.1112106842214191E-2</v>
      </c>
    </row>
    <row r="43" spans="1:7" ht="16.2" thickBot="1" x14ac:dyDescent="0.35">
      <c r="A43" s="524" t="s">
        <v>52</v>
      </c>
      <c r="B43" s="524"/>
      <c r="C43" s="524"/>
      <c r="D43" s="524"/>
      <c r="E43" s="524"/>
      <c r="F43" s="524"/>
      <c r="G43" s="524"/>
    </row>
    <row r="44" spans="1:7" ht="16.2" thickBot="1" x14ac:dyDescent="0.3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261" t="s">
        <v>147</v>
      </c>
      <c r="G44" s="260" t="s">
        <v>251</v>
      </c>
    </row>
    <row r="45" spans="1:7" x14ac:dyDescent="0.3">
      <c r="A45" s="95">
        <v>1</v>
      </c>
      <c r="B45" s="107">
        <v>1</v>
      </c>
      <c r="C45" s="108">
        <f t="shared" ref="C45:C54" si="11">B45*$O$2</f>
        <v>2</v>
      </c>
      <c r="D45" s="57">
        <f>SUM(C45:C45)</f>
        <v>2</v>
      </c>
      <c r="E45" s="57">
        <f t="shared" ref="E45:E54" si="12">D45/R7</f>
        <v>21.634698737747598</v>
      </c>
      <c r="F45" s="262">
        <f t="shared" ref="F45:F54" si="13">U7/E45</f>
        <v>0.21908839592054088</v>
      </c>
      <c r="G45" s="256">
        <f>U7/D45</f>
        <v>2.369955721338636</v>
      </c>
    </row>
    <row r="46" spans="1:7" x14ac:dyDescent="0.3">
      <c r="A46" s="97">
        <v>2</v>
      </c>
      <c r="B46" s="93">
        <f t="shared" ref="B46:B54" si="14">B45*$O$2*2</f>
        <v>4</v>
      </c>
      <c r="C46" s="1">
        <f t="shared" si="11"/>
        <v>8</v>
      </c>
      <c r="D46" s="9">
        <f>SUM($C$45:C46)</f>
        <v>10</v>
      </c>
      <c r="E46" s="9">
        <f t="shared" si="12"/>
        <v>22.101664883229393</v>
      </c>
      <c r="F46" s="98">
        <f t="shared" si="13"/>
        <v>0.41452112249202283</v>
      </c>
      <c r="G46" s="257">
        <f t="shared" ref="G46:G54" si="15">U8/D46</f>
        <v>0.91616069363387709</v>
      </c>
    </row>
    <row r="47" spans="1:7" x14ac:dyDescent="0.3">
      <c r="A47" s="97">
        <v>3</v>
      </c>
      <c r="B47" s="93">
        <f t="shared" si="14"/>
        <v>16</v>
      </c>
      <c r="C47" s="1">
        <f t="shared" si="11"/>
        <v>32</v>
      </c>
      <c r="D47" s="9">
        <f>SUM($C$45:C47)</f>
        <v>42</v>
      </c>
      <c r="E47" s="9">
        <f t="shared" si="12"/>
        <v>66.729231983917444</v>
      </c>
      <c r="F47" s="98">
        <f t="shared" si="13"/>
        <v>0.19887055327046946</v>
      </c>
      <c r="G47" s="257">
        <f t="shared" si="15"/>
        <v>0.31596379247512307</v>
      </c>
    </row>
    <row r="48" spans="1:7" x14ac:dyDescent="0.3">
      <c r="A48" s="97">
        <v>4</v>
      </c>
      <c r="B48" s="93">
        <f t="shared" si="14"/>
        <v>64</v>
      </c>
      <c r="C48" s="1">
        <f t="shared" si="11"/>
        <v>128</v>
      </c>
      <c r="D48" s="9">
        <f>SUM($C$45:C48)</f>
        <v>170</v>
      </c>
      <c r="E48" s="9">
        <f t="shared" si="12"/>
        <v>231.86059632608013</v>
      </c>
      <c r="F48" s="98">
        <f t="shared" si="13"/>
        <v>7.3638631355187376E-2</v>
      </c>
      <c r="G48" s="257">
        <f t="shared" si="15"/>
        <v>0.10043468810970663</v>
      </c>
    </row>
    <row r="49" spans="1:7" x14ac:dyDescent="0.3">
      <c r="A49" s="97">
        <v>5</v>
      </c>
      <c r="B49" s="93">
        <f t="shared" si="14"/>
        <v>256</v>
      </c>
      <c r="C49" s="1">
        <f t="shared" si="11"/>
        <v>512</v>
      </c>
      <c r="D49" s="9">
        <f>SUM($C$45:C49)</f>
        <v>682</v>
      </c>
      <c r="E49" s="9">
        <f t="shared" si="12"/>
        <v>852.00341949976257</v>
      </c>
      <c r="F49" s="98">
        <f t="shared" si="13"/>
        <v>2.4156044990517957E-2</v>
      </c>
      <c r="G49" s="257">
        <f t="shared" si="15"/>
        <v>3.0177467644444882E-2</v>
      </c>
    </row>
    <row r="50" spans="1:7" x14ac:dyDescent="0.3">
      <c r="A50" s="97">
        <v>6</v>
      </c>
      <c r="B50" s="93">
        <f t="shared" si="14"/>
        <v>1024</v>
      </c>
      <c r="C50" s="1">
        <f t="shared" si="11"/>
        <v>2048</v>
      </c>
      <c r="D50" s="9">
        <f>SUM($C$45:C50)</f>
        <v>2730</v>
      </c>
      <c r="E50" s="9">
        <f t="shared" si="12"/>
        <v>3223.4327202131894</v>
      </c>
      <c r="F50" s="98">
        <f t="shared" si="13"/>
        <v>7.3842577164874483E-3</v>
      </c>
      <c r="G50" s="257">
        <f t="shared" si="15"/>
        <v>8.7189223215429924E-3</v>
      </c>
    </row>
    <row r="51" spans="1:7" x14ac:dyDescent="0.3">
      <c r="A51" s="97">
        <v>7</v>
      </c>
      <c r="B51" s="93">
        <f t="shared" si="14"/>
        <v>4096</v>
      </c>
      <c r="C51" s="1">
        <f t="shared" si="11"/>
        <v>8192</v>
      </c>
      <c r="D51" s="9">
        <f>SUM($C$45:C51)</f>
        <v>10922</v>
      </c>
      <c r="E51" s="9">
        <f t="shared" si="12"/>
        <v>12405.25983689229</v>
      </c>
      <c r="F51" s="98">
        <f t="shared" si="13"/>
        <v>2.1564165557100344E-3</v>
      </c>
      <c r="G51" s="257">
        <f t="shared" si="15"/>
        <v>2.4492682375168739E-3</v>
      </c>
    </row>
    <row r="52" spans="1:7" x14ac:dyDescent="0.3">
      <c r="A52" s="97">
        <v>8</v>
      </c>
      <c r="B52" s="93">
        <f t="shared" si="14"/>
        <v>16384</v>
      </c>
      <c r="C52" s="1">
        <f t="shared" si="11"/>
        <v>32768</v>
      </c>
      <c r="D52" s="9">
        <f>SUM($C$45:C52)</f>
        <v>43690</v>
      </c>
      <c r="E52" s="9">
        <f t="shared" si="12"/>
        <v>48256.580633863196</v>
      </c>
      <c r="F52" s="98">
        <f t="shared" si="13"/>
        <v>6.1005219339656713E-4</v>
      </c>
      <c r="G52" s="257">
        <f t="shared" si="15"/>
        <v>6.7381627057694089E-4</v>
      </c>
    </row>
    <row r="53" spans="1:7" x14ac:dyDescent="0.3">
      <c r="A53" s="97">
        <v>9</v>
      </c>
      <c r="B53" s="93">
        <f t="shared" si="14"/>
        <v>65536</v>
      </c>
      <c r="C53" s="1">
        <f t="shared" si="11"/>
        <v>131072</v>
      </c>
      <c r="D53" s="9">
        <f>SUM($C$45:C53)</f>
        <v>174762</v>
      </c>
      <c r="E53" s="9">
        <f t="shared" si="12"/>
        <v>189063.16768480666</v>
      </c>
      <c r="F53" s="98">
        <f t="shared" si="13"/>
        <v>1.686269305838216E-4</v>
      </c>
      <c r="G53" s="257">
        <f t="shared" si="15"/>
        <v>1.8242605173403439E-4</v>
      </c>
    </row>
    <row r="54" spans="1:7" ht="16.2" thickBot="1" x14ac:dyDescent="0.35">
      <c r="A54" s="129">
        <v>10</v>
      </c>
      <c r="B54" s="94">
        <f t="shared" si="14"/>
        <v>262144</v>
      </c>
      <c r="C54" s="109">
        <f t="shared" si="11"/>
        <v>524288</v>
      </c>
      <c r="D54" s="10">
        <f>SUM($C$45:C54)</f>
        <v>699050</v>
      </c>
      <c r="E54" s="10">
        <f t="shared" si="12"/>
        <v>744403.5791839672</v>
      </c>
      <c r="F54" s="99">
        <f t="shared" si="13"/>
        <v>4.5797662377289393E-5</v>
      </c>
      <c r="G54" s="258">
        <f t="shared" si="15"/>
        <v>4.8768963295777324E-5</v>
      </c>
    </row>
  </sheetData>
  <mergeCells count="3">
    <mergeCell ref="A18:F18"/>
    <mergeCell ref="A31:G31"/>
    <mergeCell ref="A43:G43"/>
  </mergeCells>
  <conditionalFormatting sqref="E21:E30">
    <cfRule type="cellIs" dxfId="584" priority="84" stopIfTrue="1" operator="lessThan">
      <formula>0</formula>
    </cfRule>
    <cfRule type="cellIs" dxfId="583" priority="85" operator="equal">
      <formula>MIN($E$21:$E$30)</formula>
    </cfRule>
  </conditionalFormatting>
  <conditionalFormatting sqref="F21:F30">
    <cfRule type="cellIs" dxfId="582" priority="74" operator="equal">
      <formula>MAX($F$21:$F$30)</formula>
    </cfRule>
  </conditionalFormatting>
  <conditionalFormatting sqref="R7:R16">
    <cfRule type="cellIs" dxfId="581" priority="12" operator="lessThanOrEqual">
      <formula>0</formula>
    </cfRule>
    <cfRule type="cellIs" dxfId="580" priority="13" operator="greaterThan">
      <formula>0</formula>
    </cfRule>
  </conditionalFormatting>
  <conditionalFormatting sqref="U7:U16">
    <cfRule type="cellIs" dxfId="579" priority="10" operator="lessThanOrEqual">
      <formula>0</formula>
    </cfRule>
    <cfRule type="cellIs" dxfId="578" priority="11" operator="greaterThan">
      <formula>0</formula>
    </cfRule>
  </conditionalFormatting>
  <conditionalFormatting sqref="S7:T16">
    <cfRule type="cellIs" dxfId="577" priority="8" operator="lessThanOrEqual">
      <formula>0</formula>
    </cfRule>
    <cfRule type="cellIs" dxfId="576" priority="9" operator="greaterThan">
      <formula>0</formula>
    </cfRule>
  </conditionalFormatting>
  <conditionalFormatting sqref="F45:F54">
    <cfRule type="cellIs" dxfId="575" priority="7" operator="equal">
      <formula>MAX($F$45:$F$54)</formula>
    </cfRule>
  </conditionalFormatting>
  <conditionalFormatting sqref="E45:E54">
    <cfRule type="cellIs" dxfId="574" priority="5" stopIfTrue="1" operator="lessThan">
      <formula>0</formula>
    </cfRule>
    <cfRule type="cellIs" dxfId="573" priority="6" operator="equal">
      <formula>MIN($E$45:$E$54)</formula>
    </cfRule>
  </conditionalFormatting>
  <conditionalFormatting sqref="E33:E42">
    <cfRule type="cellIs" dxfId="572" priority="3" stopIfTrue="1" operator="lessThan">
      <formula>0</formula>
    </cfRule>
    <cfRule type="cellIs" dxfId="571" priority="4" operator="equal">
      <formula>MIN($E$33:$E$42)</formula>
    </cfRule>
  </conditionalFormatting>
  <conditionalFormatting sqref="F33:F42">
    <cfRule type="cellIs" dxfId="570" priority="1" operator="lessThanOrEqual">
      <formula>0</formula>
    </cfRule>
    <cfRule type="cellIs" dxfId="569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>
    <pageSetUpPr fitToPage="1"/>
  </sheetPr>
  <dimension ref="A1:U54"/>
  <sheetViews>
    <sheetView topLeftCell="A18" zoomScale="90" zoomScaleNormal="90" workbookViewId="0">
      <selection activeCell="A31" sqref="A31:G54"/>
    </sheetView>
  </sheetViews>
  <sheetFormatPr defaultColWidth="8.69921875" defaultRowHeight="15.6" x14ac:dyDescent="0.3"/>
  <cols>
    <col min="14" max="14" width="5.69921875" bestFit="1" customWidth="1"/>
  </cols>
  <sheetData>
    <row r="1" spans="1:21" x14ac:dyDescent="0.3">
      <c r="C1" t="s">
        <v>93</v>
      </c>
      <c r="D1">
        <f>C2+E2</f>
        <v>1.0000000000000002</v>
      </c>
    </row>
    <row r="2" spans="1:21" x14ac:dyDescent="0.3">
      <c r="A2" t="s">
        <v>39</v>
      </c>
      <c r="B2" s="133" t="s">
        <v>122</v>
      </c>
      <c r="C2" s="139">
        <f>Analysis!B9</f>
        <v>0.60863716620300201</v>
      </c>
      <c r="D2" s="133" t="s">
        <v>123</v>
      </c>
      <c r="E2" s="139">
        <f>Analysis!F9</f>
        <v>0.39136283379699821</v>
      </c>
      <c r="F2" s="133" t="s">
        <v>46</v>
      </c>
      <c r="G2" s="139">
        <f>Analysis!S9</f>
        <v>80.742487719355054</v>
      </c>
      <c r="H2" t="s">
        <v>149</v>
      </c>
      <c r="I2" s="153">
        <f>Analysis!T9</f>
        <v>-80.845354537461247</v>
      </c>
      <c r="J2" t="s">
        <v>47</v>
      </c>
      <c r="K2" s="153">
        <f>G2*C2+I2*E2</f>
        <v>17.503011866585112</v>
      </c>
      <c r="L2" t="s">
        <v>46</v>
      </c>
      <c r="M2" s="160">
        <v>1</v>
      </c>
      <c r="N2" t="s">
        <v>149</v>
      </c>
      <c r="O2" s="160">
        <v>3</v>
      </c>
    </row>
    <row r="4" spans="1:21" x14ac:dyDescent="0.3">
      <c r="A4" t="s">
        <v>120</v>
      </c>
      <c r="B4">
        <f>$C$2</f>
        <v>0.60863716620300201</v>
      </c>
      <c r="C4" t="s">
        <v>121</v>
      </c>
      <c r="D4">
        <f>$E$2</f>
        <v>0.39136283379699821</v>
      </c>
      <c r="E4" t="s">
        <v>46</v>
      </c>
      <c r="F4">
        <f>G2</f>
        <v>80.742487719355054</v>
      </c>
      <c r="G4" t="s">
        <v>149</v>
      </c>
      <c r="H4">
        <f>I2</f>
        <v>-80.845354537461247</v>
      </c>
      <c r="I4" t="s">
        <v>47</v>
      </c>
      <c r="J4">
        <f>B4*F4+D4*H4</f>
        <v>17.503011866585112</v>
      </c>
    </row>
    <row r="5" spans="1:21" ht="16.2" thickBot="1" x14ac:dyDescent="0.35"/>
    <row r="6" spans="1:21" ht="16.2" thickBot="1" x14ac:dyDescent="0.3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5" t="s">
        <v>47</v>
      </c>
    </row>
    <row r="7" spans="1:21" x14ac:dyDescent="0.3">
      <c r="A7" s="100">
        <v>1</v>
      </c>
      <c r="B7" s="95">
        <f>C7*B4</f>
        <v>0.60863716620300201</v>
      </c>
      <c r="C7" s="95">
        <v>1</v>
      </c>
      <c r="D7" s="107">
        <f>C7*D4</f>
        <v>0.39136283379699821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1.0000000000000002</v>
      </c>
      <c r="R7" s="265">
        <f>B7-D7</f>
        <v>0.2172743324060038</v>
      </c>
      <c r="S7" s="266">
        <f>IF(Rules!B23=Rules!D23,SUM(C7)*B4*F4,SUM(C7)*B4*F4*POWER(O2,A7-1))</f>
        <v>49.142878917688954</v>
      </c>
      <c r="T7" s="252">
        <f>IF(Rules!B23=Rules!D23,SUM(C7)*D4*H4,SUM(C7)*D4*H4*POWER(O2,A7-1))</f>
        <v>-31.639867051103842</v>
      </c>
      <c r="U7" s="263">
        <f>S7+T7</f>
        <v>17.503011866585112</v>
      </c>
    </row>
    <row r="8" spans="1:21" x14ac:dyDescent="0.3">
      <c r="A8" s="98">
        <v>2</v>
      </c>
      <c r="B8" s="97">
        <f>C8*B4</f>
        <v>0.79894400268611143</v>
      </c>
      <c r="C8" s="97">
        <f>1/(1-B4*D4)</f>
        <v>1.3126769889363532</v>
      </c>
      <c r="D8" s="93">
        <f>C8*D4</f>
        <v>0.51373298625024211</v>
      </c>
      <c r="E8" s="1">
        <f>D8*D4</f>
        <v>0.20105599731388907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1.0000000000000004</v>
      </c>
      <c r="R8" s="267">
        <f>B8-E8</f>
        <v>0.59788800537222242</v>
      </c>
      <c r="S8" s="268">
        <f>IF(Rules!B23=Rules!D23,SUM(C8:D8)*B4*F4,SUM(C8:D8)*B4*F4*POWER(O2,A8-1))</f>
        <v>89.755044264654146</v>
      </c>
      <c r="T8" s="253">
        <f>IF(Rules!B23=Rules!D23,SUM(C8:D8)*D4*H4,SUM(C8:D8)*D4*H4*POWER(O2,A8-1))</f>
        <v>-57.787368795713739</v>
      </c>
      <c r="U8" s="264">
        <f>S8+T8</f>
        <v>31.967675468940406</v>
      </c>
    </row>
    <row r="9" spans="1:21" x14ac:dyDescent="0.3">
      <c r="A9" s="98">
        <v>3</v>
      </c>
      <c r="B9" s="97">
        <f>C9*B4</f>
        <v>0.88551839005233235</v>
      </c>
      <c r="C9" s="97">
        <f>1/(1-D4*B4/(1-D4*B4))</f>
        <v>1.4549200069010912</v>
      </c>
      <c r="D9" s="93">
        <f>C9*D4*C8</f>
        <v>0.74744039990052036</v>
      </c>
      <c r="E9" s="1">
        <f>D9*(D4)</f>
        <v>0.29252039299942922</v>
      </c>
      <c r="F9" s="1">
        <f>E9*D4</f>
        <v>0.11448160994766822</v>
      </c>
      <c r="G9" s="1"/>
      <c r="H9" s="1"/>
      <c r="I9" s="1"/>
      <c r="J9" s="1"/>
      <c r="K9" s="1"/>
      <c r="L9" s="1"/>
      <c r="M9" s="235"/>
      <c r="N9" s="97">
        <f>B9+F9</f>
        <v>1.0000000000000007</v>
      </c>
      <c r="R9" s="267">
        <f>B9-F9</f>
        <v>0.77103678010466414</v>
      </c>
      <c r="S9" s="268">
        <f>IF(Rules!B23=Rules!D23,SUM(C9:E9)*B4*F4,SUM(C9:E9)*B4*F4*POWER(O2,A9-1))</f>
        <v>122.60562505868951</v>
      </c>
      <c r="T9" s="253">
        <f>IF(Rules!B23=Rules!D23,SUM(C9:E9)*D4*H4,SUM(C9:E9)*D4*H4*POWER(O2,A9-1))</f>
        <v>-78.937696814056551</v>
      </c>
      <c r="U9" s="264">
        <f t="shared" ref="U9:U15" si="0">S9+T9</f>
        <v>43.667928244632961</v>
      </c>
    </row>
    <row r="10" spans="1:21" x14ac:dyDescent="0.3">
      <c r="A10" s="98">
        <v>4</v>
      </c>
      <c r="B10" s="97">
        <f>C10*B4</f>
        <v>0.93143398353971929</v>
      </c>
      <c r="C10" s="97">
        <f>1/(1-D4*B4/(1-D4*B4/(1-D4*B4)))</f>
        <v>1.5303600162153967</v>
      </c>
      <c r="D10" s="93">
        <f>C10*D4*C9</f>
        <v>0.87138946759374036</v>
      </c>
      <c r="E10" s="1">
        <f>D10*D4*C8</f>
        <v>0.44766151337394078</v>
      </c>
      <c r="F10" s="1">
        <f>E10*D4</f>
        <v>0.17519807845587829</v>
      </c>
      <c r="G10" s="1">
        <f>F10*D4</f>
        <v>6.8566016460281348E-2</v>
      </c>
      <c r="H10" s="1"/>
      <c r="I10" s="1"/>
      <c r="J10" s="1"/>
      <c r="K10" s="1"/>
      <c r="L10" s="1"/>
      <c r="M10" s="235"/>
      <c r="N10" s="97">
        <f>B10+G10</f>
        <v>1.0000000000000007</v>
      </c>
      <c r="R10" s="267">
        <f>B10-G10</f>
        <v>0.86286796707943791</v>
      </c>
      <c r="S10" s="268">
        <f>IF(Rules!B23=Rules!D23,SUM(C10:F10)*B4*F4,SUM(C10:F10)*B4*F4*POWER(O2,A10-1))</f>
        <v>148.63799757746833</v>
      </c>
      <c r="T10" s="253">
        <f>IF(Rules!B23=Rules!D23,SUM(C10:F10)*D4*H4,SUM(C10:F10)*D4*H4*POWER(O2,A10-1))</f>
        <v>-95.698229034778663</v>
      </c>
      <c r="U10" s="264">
        <f t="shared" si="0"/>
        <v>52.939768542689663</v>
      </c>
    </row>
    <row r="11" spans="1:21" x14ac:dyDescent="0.3">
      <c r="A11" s="98">
        <v>5</v>
      </c>
      <c r="B11" s="97">
        <f>C11*B4</f>
        <v>0.95777277729224775</v>
      </c>
      <c r="C11" s="97">
        <f>1/(1-D4*B4/(1-D4*B4/(1-D4*B4/(1-D4*B4))))</f>
        <v>1.5736350497084115</v>
      </c>
      <c r="D11" s="93">
        <f>C11*D4*C10</f>
        <v>0.94249099720125196</v>
      </c>
      <c r="E11" s="1">
        <f>D11*D4*C9</f>
        <v>0.53665589767179234</v>
      </c>
      <c r="F11" s="1">
        <f>E11*D4*C8</f>
        <v>0.27569783689973421</v>
      </c>
      <c r="G11" s="1">
        <f>F11*D4</f>
        <v>0.1078978867207826</v>
      </c>
      <c r="H11" s="1">
        <f>G11*D4</f>
        <v>4.2227222707752983E-2</v>
      </c>
      <c r="I11" s="1"/>
      <c r="J11" s="1"/>
      <c r="K11" s="1"/>
      <c r="L11" s="1"/>
      <c r="M11" s="235"/>
      <c r="N11" s="97">
        <f>B11+H11</f>
        <v>1.0000000000000007</v>
      </c>
      <c r="R11" s="267">
        <f>B11-H11</f>
        <v>0.91554555458449471</v>
      </c>
      <c r="S11" s="268">
        <f>IF(Rules!B23=Rules!D23,SUM(C11:G11)*B4*F4,SUM(C11:G11)*B4*F4*POWER(O2,A11-1))</f>
        <v>168.87349166389984</v>
      </c>
      <c r="T11" s="253">
        <f>IF(Rules!B23=Rules!D23,SUM(C11:G11)*D4*H4,SUM(C11:G11)*D4*H4*POWER(O2,A11-1))</f>
        <v>-108.72653255929264</v>
      </c>
      <c r="U11" s="264">
        <f t="shared" si="0"/>
        <v>60.146959104607205</v>
      </c>
    </row>
    <row r="12" spans="1:21" x14ac:dyDescent="0.3">
      <c r="A12" s="98">
        <v>6</v>
      </c>
      <c r="B12" s="97">
        <f>C12*B4</f>
        <v>0.97356504340050443</v>
      </c>
      <c r="C12" s="97">
        <f>1/(1-D4*B4/(1-D4*B4/(1-D4*B4/(1-D4*B4/(1-D4*B4)))))</f>
        <v>1.599581979973576</v>
      </c>
      <c r="D12" s="93">
        <f>C12*D4*C11</f>
        <v>0.98512219310247351</v>
      </c>
      <c r="E12" s="1">
        <f>D12*D4*C10</f>
        <v>0.59001532681562741</v>
      </c>
      <c r="F12" s="1">
        <f>E12*D4*C9</f>
        <v>0.33595568105436735</v>
      </c>
      <c r="G12" s="1">
        <f>F12*D4*C8</f>
        <v>0.17259151527579403</v>
      </c>
      <c r="H12" s="1">
        <f>G12*D4</f>
        <v>6.754590450765266E-2</v>
      </c>
      <c r="I12" s="1">
        <f>H12*D4</f>
        <v>2.6434956599496379E-2</v>
      </c>
      <c r="J12" s="1"/>
      <c r="K12" s="1"/>
      <c r="L12" s="1"/>
      <c r="M12" s="235"/>
      <c r="N12" s="97">
        <f>B12+I12</f>
        <v>1.0000000000000009</v>
      </c>
      <c r="R12" s="267">
        <f>B12-I12</f>
        <v>0.94713008680100808</v>
      </c>
      <c r="S12" s="268">
        <f>IF(Rules!B23=Rules!D23,SUM(C12:H12)*B4*F4,SUM(C12:H12)*B4*F4*POWER(O2,A12-1))</f>
        <v>184.32572948059138</v>
      </c>
      <c r="T12" s="253">
        <f>IF(Rules!B23=Rules!D23,SUM(C12:H12)*D4*H4,SUM(C12:H12)*D4*H4*POWER(O2,A12-1))</f>
        <v>-118.67521202068615</v>
      </c>
      <c r="U12" s="264">
        <f t="shared" si="0"/>
        <v>65.650517459905231</v>
      </c>
    </row>
    <row r="13" spans="1:21" x14ac:dyDescent="0.3">
      <c r="A13" s="98">
        <v>7</v>
      </c>
      <c r="B13" s="97">
        <f>C13*B4</f>
        <v>0.98328603137915305</v>
      </c>
      <c r="C13" s="97">
        <f>1/(1-D4*B4/(1-D4*B4/(1-D4*B4/(1-D4*B4/(1-D4*B4/(1-D4*B4))))))</f>
        <v>1.6155537091390708</v>
      </c>
      <c r="D13" s="93">
        <f>C13*D4*C12</f>
        <v>1.011363983864505</v>
      </c>
      <c r="E13" s="1">
        <f>D13*D4*C11</f>
        <v>0.62286092134265869</v>
      </c>
      <c r="F13" s="1">
        <f>E13*D4*C10</f>
        <v>0.37304762052847595</v>
      </c>
      <c r="G13" s="1">
        <f>F13*D4*C9</f>
        <v>0.21241391829049663</v>
      </c>
      <c r="H13" s="1">
        <f>G13*D4*C8</f>
        <v>0.10912403656449174</v>
      </c>
      <c r="I13" s="1">
        <f>H13*D4</f>
        <v>4.2707092185246737E-2</v>
      </c>
      <c r="J13" s="1">
        <f>I13*D4</f>
        <v>1.6713968620847799E-2</v>
      </c>
      <c r="K13" s="1"/>
      <c r="L13" s="1"/>
      <c r="M13" s="235"/>
      <c r="N13" s="97">
        <f>B13+J13</f>
        <v>1.0000000000000009</v>
      </c>
      <c r="R13" s="267">
        <f>B13-J13</f>
        <v>0.96657206275830521</v>
      </c>
      <c r="S13" s="268">
        <f>IF(Rules!B23=Rules!D23,SUM(C13:I13)*B4*F4,SUM(C13:I13)*B4*F4*POWER(O2,A13-1))</f>
        <v>195.93616124334108</v>
      </c>
      <c r="T13" s="253">
        <f>IF(Rules!B23=Rules!D23,SUM(C13:I13)*D4*H4,SUM(C13:I13)*D4*H4*POWER(O2,A13-1))</f>
        <v>-126.15040528306305</v>
      </c>
      <c r="U13" s="264">
        <f t="shared" si="0"/>
        <v>69.785755960278024</v>
      </c>
    </row>
    <row r="14" spans="1:21" x14ac:dyDescent="0.3">
      <c r="A14" s="98">
        <v>8</v>
      </c>
      <c r="B14" s="97">
        <f>C14*B4</f>
        <v>0.98936694427983529</v>
      </c>
      <c r="C14" s="97">
        <f>1/(1-D4*B4/(1-D4*B4/(1-D4*B4/(1-D4*B4/(1-D4*B4/(1-D4*B4/(1-D4*B4)))))))</f>
        <v>1.6255447403122378</v>
      </c>
      <c r="D14" s="93">
        <f>C14*D4*C13</f>
        <v>1.027779398052068</v>
      </c>
      <c r="E14" s="1">
        <f>D14*D4*C12</f>
        <v>0.64340731024147146</v>
      </c>
      <c r="F14" s="1">
        <f>E14*D4*C11</f>
        <v>0.39625028817448449</v>
      </c>
      <c r="G14" s="1">
        <f>F14*D4*C10</f>
        <v>0.23732461304293803</v>
      </c>
      <c r="H14" s="1">
        <f>G14*D4*C9</f>
        <v>0.13513301838465505</v>
      </c>
      <c r="I14" s="1">
        <f>H14*D4*C8</f>
        <v>6.9422289075757704E-2</v>
      </c>
      <c r="J14" s="1">
        <f>I14*D4</f>
        <v>2.7169303781362928E-2</v>
      </c>
      <c r="K14" s="1">
        <f>J14*D4</f>
        <v>1.0633055720165695E-2</v>
      </c>
      <c r="L14" s="1"/>
      <c r="M14" s="235"/>
      <c r="N14" s="97">
        <f>B14+K14</f>
        <v>1.0000000000000009</v>
      </c>
      <c r="R14" s="267">
        <f>B14-K14</f>
        <v>0.97873388855966958</v>
      </c>
      <c r="S14" s="268">
        <f>IF(Rules!B23=Rules!D23,SUM(C14:J14)*B4*F4,SUM(C14:J14)*B4*F4*POWER(O2,A14-1))</f>
        <v>204.53418357128862</v>
      </c>
      <c r="T14" s="253">
        <f>IF(Rules!B23=Rules!D23,SUM(C14:J14)*D4*H4,SUM(C14:J14)*D4*H4*POWER(O2,A14-1))</f>
        <v>-131.68610627067375</v>
      </c>
      <c r="U14" s="264">
        <f t="shared" si="0"/>
        <v>72.848077300614875</v>
      </c>
    </row>
    <row r="15" spans="1:21" x14ac:dyDescent="0.3">
      <c r="A15" s="98">
        <v>9</v>
      </c>
      <c r="B15" s="97">
        <f>C15*B4</f>
        <v>0.99320921561382747</v>
      </c>
      <c r="C15" s="97">
        <f>1/(1-D4*B4/(1-D4*B4/(1-D4*B4/(1-D4*B4/(1-D4*B4/(1-D4*B4/(1-D4*B4/(1-D4*B4))))))))</f>
        <v>1.6318576497882764</v>
      </c>
      <c r="D15" s="93">
        <f>C15*D4*C14</f>
        <v>1.0381516030809226</v>
      </c>
      <c r="E15" s="1">
        <f>D15*D4*C13</f>
        <v>0.65638970324271118</v>
      </c>
      <c r="F15" s="1">
        <f>E15*D4*C12</f>
        <v>0.41091107122210985</v>
      </c>
      <c r="G15" s="1">
        <f>F15*D4*C11</f>
        <v>0.25306462608380881</v>
      </c>
      <c r="H15" s="1">
        <f>G15*D4*C10</f>
        <v>0.15156699251092945</v>
      </c>
      <c r="I15" s="1">
        <f>H15*D4*C9</f>
        <v>8.6302490596627007E-2</v>
      </c>
      <c r="J15" s="1">
        <f>I15*D4*C8</f>
        <v>4.4336436215038626E-2</v>
      </c>
      <c r="K15" s="1">
        <f>J15*D4</f>
        <v>1.7351633317577372E-2</v>
      </c>
      <c r="L15" s="1">
        <f>K15*D4</f>
        <v>6.7907843861734901E-3</v>
      </c>
      <c r="M15" s="235"/>
      <c r="N15" s="97">
        <f>B15+L15</f>
        <v>1.0000000000000009</v>
      </c>
      <c r="R15" s="267">
        <f>B15-L15</f>
        <v>0.98641843122765394</v>
      </c>
      <c r="S15" s="268">
        <f>IF(Rules!B23=Rules!D23,SUM(C15:K15)*B4*F4,SUM(C15:K15)*B4*F4*POWER(O2,A15-1))</f>
        <v>210.81961896740265</v>
      </c>
      <c r="T15" s="253">
        <f>IF(Rules!B23=Rules!D23,SUM(C15:K15)*D4*H4,SUM(C15:K15)*D4*H4*POWER(O2,A15-1))</f>
        <v>-135.73288465792379</v>
      </c>
      <c r="U15" s="264">
        <f t="shared" si="0"/>
        <v>75.086734309478857</v>
      </c>
    </row>
    <row r="16" spans="1:21" ht="16.2" thickBot="1" x14ac:dyDescent="0.35">
      <c r="A16" s="99">
        <v>10</v>
      </c>
      <c r="B16" s="129">
        <f>C16*B4</f>
        <v>0.99565240779987574</v>
      </c>
      <c r="C16" s="129">
        <f>1/(1-D4*B4/(1-D4*B4/(1-D4*B4/(1-D4*B4/(1-D4*B4/(1-D4*B4/(1-D4*B4/(1-D4*B4/(1-D4*B4)))))))))</f>
        <v>1.6358718512234109</v>
      </c>
      <c r="D16" s="94">
        <f>C16*D4*C15</f>
        <v>1.0447469962938891</v>
      </c>
      <c r="E16" s="109">
        <f>D16*D4*C14</f>
        <v>0.6646448415137195</v>
      </c>
      <c r="F16" s="109">
        <f>E16*D4*C13</f>
        <v>0.4202334504789883</v>
      </c>
      <c r="G16" s="109">
        <f>F16*D4*C12</f>
        <v>0.26307325731438796</v>
      </c>
      <c r="H16" s="109">
        <f>G16*D4*C11</f>
        <v>0.16201689406156122</v>
      </c>
      <c r="I16" s="109">
        <f>H16*D4*C10</f>
        <v>9.7036135586726455E-2</v>
      </c>
      <c r="J16" s="109">
        <f>I16*D4*C9</f>
        <v>5.5252532495837468E-2</v>
      </c>
      <c r="K16" s="109">
        <f>J16*D4*C8</f>
        <v>2.8385048516975122E-2</v>
      </c>
      <c r="L16" s="109">
        <f>K16*D4</f>
        <v>1.1108853025068666E-2</v>
      </c>
      <c r="M16" s="237">
        <f>L16*D4</f>
        <v>4.3475922001252288E-3</v>
      </c>
      <c r="N16" s="129">
        <f>B16+M16</f>
        <v>1.0000000000000009</v>
      </c>
      <c r="R16" s="269">
        <f>B16-M16</f>
        <v>0.99130481559975048</v>
      </c>
      <c r="S16" s="270">
        <f>IF(Rules!B23=Rules!D23,SUM(C16:L16)*B4*F4,SUM(C16:L16)*B4*F4*POWER(O2,A16-1))</f>
        <v>215.36227142760009</v>
      </c>
      <c r="T16" s="254">
        <f>IF(Rules!B23=Rules!D23,SUM(C16:L16)*D4*H4,SUM(C16:L16)*D4*H4*POWER(O2,A16-1))</f>
        <v>-138.65759975531876</v>
      </c>
      <c r="U16" s="271">
        <f>S16+T16</f>
        <v>76.704671672281336</v>
      </c>
    </row>
    <row r="18" spans="1:7" x14ac:dyDescent="0.3">
      <c r="A18" s="500" t="s">
        <v>181</v>
      </c>
      <c r="B18" s="500"/>
      <c r="C18" s="500"/>
      <c r="D18" s="500"/>
      <c r="E18" s="500"/>
      <c r="F18" s="500"/>
    </row>
    <row r="19" spans="1:7" ht="16.2" thickBot="1" x14ac:dyDescent="0.35"/>
    <row r="20" spans="1:7" ht="16.2" thickBot="1" x14ac:dyDescent="0.3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251</v>
      </c>
    </row>
    <row r="21" spans="1:7" x14ac:dyDescent="0.3">
      <c r="A21" s="95">
        <v>1</v>
      </c>
      <c r="B21" s="107">
        <v>1</v>
      </c>
      <c r="C21" s="108">
        <f>B21*$O$2</f>
        <v>3</v>
      </c>
      <c r="D21" s="57">
        <f>SUM($C$21:C21)</f>
        <v>3</v>
      </c>
      <c r="E21" s="57">
        <f t="shared" ref="E21:E30" si="1">D21/R7</f>
        <v>13.807429376398364</v>
      </c>
      <c r="F21" s="8">
        <f t="shared" ref="F21:F30" si="2">U7/E21</f>
        <v>1.2676517394688809</v>
      </c>
      <c r="G21" s="256">
        <f>U7/D21</f>
        <v>5.834337288861704</v>
      </c>
    </row>
    <row r="22" spans="1:7" x14ac:dyDescent="0.3">
      <c r="A22" s="97">
        <v>2</v>
      </c>
      <c r="B22" s="93">
        <f>C21</f>
        <v>3</v>
      </c>
      <c r="C22" s="1">
        <f t="shared" ref="C22:C30" si="3">B22*$O$2</f>
        <v>9</v>
      </c>
      <c r="D22" s="9">
        <f>SUM($C$21:C22)</f>
        <v>12</v>
      </c>
      <c r="E22" s="9">
        <f t="shared" si="1"/>
        <v>20.070648503024</v>
      </c>
      <c r="F22" s="9">
        <f t="shared" si="2"/>
        <v>1.5927574768759418</v>
      </c>
      <c r="G22" s="257">
        <f>U8/D22</f>
        <v>2.663972955745034</v>
      </c>
    </row>
    <row r="23" spans="1:7" x14ac:dyDescent="0.3">
      <c r="A23" s="97">
        <v>3</v>
      </c>
      <c r="B23" s="93">
        <f t="shared" ref="B23:B30" si="4">C22</f>
        <v>9</v>
      </c>
      <c r="C23" s="1">
        <f t="shared" si="3"/>
        <v>27</v>
      </c>
      <c r="D23" s="9">
        <f>SUM($C$21:C23)</f>
        <v>39</v>
      </c>
      <c r="E23" s="9">
        <f t="shared" si="1"/>
        <v>50.581244638817303</v>
      </c>
      <c r="F23" s="9">
        <f t="shared" si="2"/>
        <v>0.86332253301495687</v>
      </c>
      <c r="G23" s="257">
        <f t="shared" ref="G23:G29" si="5">U9/D23</f>
        <v>1.1196904678111015</v>
      </c>
    </row>
    <row r="24" spans="1:7" x14ac:dyDescent="0.3">
      <c r="A24" s="97">
        <v>4</v>
      </c>
      <c r="B24" s="93">
        <f t="shared" si="4"/>
        <v>27</v>
      </c>
      <c r="C24" s="1">
        <f t="shared" si="3"/>
        <v>81</v>
      </c>
      <c r="D24" s="9">
        <f>SUM($C$21:C24)</f>
        <v>120</v>
      </c>
      <c r="E24" s="9">
        <f t="shared" si="1"/>
        <v>139.07110308679762</v>
      </c>
      <c r="F24" s="9">
        <f t="shared" si="2"/>
        <v>0.38066692050072171</v>
      </c>
      <c r="G24" s="257">
        <f t="shared" si="5"/>
        <v>0.44116473785574717</v>
      </c>
    </row>
    <row r="25" spans="1:7" x14ac:dyDescent="0.3">
      <c r="A25" s="97">
        <v>5</v>
      </c>
      <c r="B25" s="93">
        <f t="shared" si="4"/>
        <v>81</v>
      </c>
      <c r="C25" s="1">
        <f t="shared" si="3"/>
        <v>243</v>
      </c>
      <c r="D25" s="9">
        <f>SUM($C$21:C25)</f>
        <v>363</v>
      </c>
      <c r="E25" s="9">
        <f t="shared" si="1"/>
        <v>396.48491348389712</v>
      </c>
      <c r="F25" s="9">
        <f t="shared" si="2"/>
        <v>0.15170049870523011</v>
      </c>
      <c r="G25" s="257">
        <f t="shared" si="5"/>
        <v>0.16569410221654879</v>
      </c>
    </row>
    <row r="26" spans="1:7" x14ac:dyDescent="0.3">
      <c r="A26" s="97">
        <v>6</v>
      </c>
      <c r="B26" s="93">
        <f t="shared" si="4"/>
        <v>243</v>
      </c>
      <c r="C26" s="1">
        <f t="shared" si="3"/>
        <v>729</v>
      </c>
      <c r="D26" s="9">
        <f>SUM($C$21:C26)</f>
        <v>1092</v>
      </c>
      <c r="E26" s="9">
        <f t="shared" si="1"/>
        <v>1152.9567218039701</v>
      </c>
      <c r="F26" s="9">
        <f t="shared" si="2"/>
        <v>5.6941007601035841E-2</v>
      </c>
      <c r="G26" s="257">
        <f t="shared" si="5"/>
        <v>6.0119521483429701E-2</v>
      </c>
    </row>
    <row r="27" spans="1:7" x14ac:dyDescent="0.3">
      <c r="A27" s="97">
        <v>7</v>
      </c>
      <c r="B27" s="93">
        <f t="shared" si="4"/>
        <v>729</v>
      </c>
      <c r="C27" s="1">
        <f t="shared" si="3"/>
        <v>2187</v>
      </c>
      <c r="D27" s="9">
        <f>SUM($C$21:C27)</f>
        <v>3279</v>
      </c>
      <c r="E27" s="9">
        <f t="shared" si="1"/>
        <v>3392.4009666105212</v>
      </c>
      <c r="F27" s="9">
        <f t="shared" si="2"/>
        <v>2.0571199173428978E-2</v>
      </c>
      <c r="G27" s="257">
        <f t="shared" si="5"/>
        <v>2.1282633717681618E-2</v>
      </c>
    </row>
    <row r="28" spans="1:7" x14ac:dyDescent="0.3">
      <c r="A28" s="97">
        <v>8</v>
      </c>
      <c r="B28" s="93">
        <f t="shared" si="4"/>
        <v>2187</v>
      </c>
      <c r="C28" s="1">
        <f t="shared" si="3"/>
        <v>6561</v>
      </c>
      <c r="D28" s="9">
        <f>SUM($C$21:C28)</f>
        <v>9840</v>
      </c>
      <c r="E28" s="9">
        <f t="shared" si="1"/>
        <v>10053.805344863251</v>
      </c>
      <c r="F28" s="9">
        <f t="shared" si="2"/>
        <v>7.2458213384681098E-3</v>
      </c>
      <c r="G28" s="257">
        <f t="shared" si="5"/>
        <v>7.4032598882738691E-3</v>
      </c>
    </row>
    <row r="29" spans="1:7" x14ac:dyDescent="0.3">
      <c r="A29" s="97">
        <v>9</v>
      </c>
      <c r="B29" s="93">
        <f t="shared" si="4"/>
        <v>6561</v>
      </c>
      <c r="C29" s="1">
        <f t="shared" si="3"/>
        <v>19683</v>
      </c>
      <c r="D29" s="9">
        <f>SUM($C$21:C29)</f>
        <v>29523</v>
      </c>
      <c r="E29" s="9">
        <f t="shared" si="1"/>
        <v>29929.489418863497</v>
      </c>
      <c r="F29" s="9">
        <f t="shared" si="2"/>
        <v>2.5087876795570844E-3</v>
      </c>
      <c r="G29" s="257">
        <f t="shared" si="5"/>
        <v>2.5433300921139062E-3</v>
      </c>
    </row>
    <row r="30" spans="1:7" ht="16.2" thickBot="1" x14ac:dyDescent="0.35">
      <c r="A30" s="129">
        <v>10</v>
      </c>
      <c r="B30" s="94">
        <f t="shared" si="4"/>
        <v>19683</v>
      </c>
      <c r="C30" s="109">
        <f t="shared" si="3"/>
        <v>59049</v>
      </c>
      <c r="D30" s="10">
        <f>SUM($C$21:C30)</f>
        <v>88572</v>
      </c>
      <c r="E30" s="10">
        <f t="shared" si="1"/>
        <v>89348.905206732961</v>
      </c>
      <c r="F30" s="9">
        <f t="shared" si="2"/>
        <v>8.5848474018572745E-4</v>
      </c>
      <c r="G30" s="258">
        <f>U16/D30</f>
        <v>8.660148994296317E-4</v>
      </c>
    </row>
    <row r="31" spans="1:7" ht="16.2" thickBot="1" x14ac:dyDescent="0.35">
      <c r="A31" s="524" t="s">
        <v>252</v>
      </c>
      <c r="B31" s="524"/>
      <c r="C31" s="524"/>
      <c r="D31" s="524"/>
      <c r="E31" s="524"/>
      <c r="F31" s="524"/>
      <c r="G31" s="524"/>
    </row>
    <row r="32" spans="1:7" ht="16.2" thickBot="1" x14ac:dyDescent="0.35">
      <c r="A32" s="115" t="s">
        <v>130</v>
      </c>
      <c r="B32" s="116" t="s">
        <v>135</v>
      </c>
      <c r="C32" s="116" t="s">
        <v>134</v>
      </c>
      <c r="D32" s="154" t="s">
        <v>133</v>
      </c>
      <c r="E32" s="350" t="s">
        <v>146</v>
      </c>
      <c r="F32" s="152" t="s">
        <v>147</v>
      </c>
      <c r="G32" s="260" t="s">
        <v>251</v>
      </c>
    </row>
    <row r="33" spans="1:7" x14ac:dyDescent="0.3">
      <c r="A33" s="95">
        <v>1</v>
      </c>
      <c r="B33" s="107">
        <v>1</v>
      </c>
      <c r="C33" s="108">
        <f t="shared" ref="C33:C42" si="6">B33*$O$2</f>
        <v>3</v>
      </c>
      <c r="D33" s="57">
        <f>SUM($C$33:C33)</f>
        <v>3</v>
      </c>
      <c r="E33" s="96">
        <f>D33/$R$7</f>
        <v>13.807429376398364</v>
      </c>
      <c r="F33" s="8">
        <f t="shared" ref="F33:F42" si="7">U7/E33</f>
        <v>1.2676517394688809</v>
      </c>
      <c r="G33" s="259">
        <f>U7/D33</f>
        <v>5.834337288861704</v>
      </c>
    </row>
    <row r="34" spans="1:7" x14ac:dyDescent="0.3">
      <c r="A34" s="97">
        <v>2</v>
      </c>
      <c r="B34" s="93">
        <f>C33+1</f>
        <v>4</v>
      </c>
      <c r="C34" s="1">
        <f t="shared" si="6"/>
        <v>12</v>
      </c>
      <c r="D34" s="9">
        <f>SUM($C$33:C34)</f>
        <v>15</v>
      </c>
      <c r="E34" s="96">
        <f t="shared" ref="E34:E42" si="8">D34/$R$7</f>
        <v>69.037146881991816</v>
      </c>
      <c r="F34" s="9">
        <f t="shared" si="7"/>
        <v>0.46305035640572079</v>
      </c>
      <c r="G34" s="259">
        <f t="shared" ref="G34:G42" si="9">U8/D34</f>
        <v>2.1311783645960269</v>
      </c>
    </row>
    <row r="35" spans="1:7" x14ac:dyDescent="0.3">
      <c r="A35" s="97">
        <v>3</v>
      </c>
      <c r="B35" s="93">
        <f t="shared" ref="B35:B42" si="10">C34</f>
        <v>12</v>
      </c>
      <c r="C35" s="1">
        <f t="shared" si="6"/>
        <v>36</v>
      </c>
      <c r="D35" s="9">
        <f>SUM($C$33:C35)</f>
        <v>51</v>
      </c>
      <c r="E35" s="96">
        <f t="shared" si="8"/>
        <v>234.7262993987722</v>
      </c>
      <c r="F35" s="9">
        <f t="shared" si="7"/>
        <v>0.18603764621384125</v>
      </c>
      <c r="G35" s="259">
        <f t="shared" si="9"/>
        <v>0.85623388714966586</v>
      </c>
    </row>
    <row r="36" spans="1:7" x14ac:dyDescent="0.3">
      <c r="A36" s="97">
        <v>4</v>
      </c>
      <c r="B36" s="93">
        <f t="shared" si="10"/>
        <v>36</v>
      </c>
      <c r="C36" s="1">
        <f t="shared" si="6"/>
        <v>108</v>
      </c>
      <c r="D36" s="9">
        <f>SUM($C$33:C36)</f>
        <v>159</v>
      </c>
      <c r="E36" s="96">
        <f t="shared" si="8"/>
        <v>731.79375694911334</v>
      </c>
      <c r="F36" s="9">
        <f t="shared" si="7"/>
        <v>7.2342470866926148E-2</v>
      </c>
      <c r="G36" s="259">
        <f t="shared" si="9"/>
        <v>0.332954519136413</v>
      </c>
    </row>
    <row r="37" spans="1:7" x14ac:dyDescent="0.3">
      <c r="A37" s="97">
        <v>5</v>
      </c>
      <c r="B37" s="93">
        <f t="shared" si="10"/>
        <v>108</v>
      </c>
      <c r="C37" s="1">
        <f t="shared" si="6"/>
        <v>324</v>
      </c>
      <c r="D37" s="9">
        <f>SUM($C$33:C37)</f>
        <v>483</v>
      </c>
      <c r="E37" s="96">
        <f t="shared" si="8"/>
        <v>2222.9961296001366</v>
      </c>
      <c r="F37" s="9">
        <f t="shared" si="7"/>
        <v>2.7056708873094706E-2</v>
      </c>
      <c r="G37" s="259">
        <f t="shared" si="9"/>
        <v>0.12452786564100871</v>
      </c>
    </row>
    <row r="38" spans="1:7" x14ac:dyDescent="0.3">
      <c r="A38" s="97">
        <v>6</v>
      </c>
      <c r="B38" s="93">
        <f t="shared" si="10"/>
        <v>324</v>
      </c>
      <c r="C38" s="1">
        <f t="shared" si="6"/>
        <v>972</v>
      </c>
      <c r="D38" s="9">
        <f>SUM($C$33:C38)</f>
        <v>1455</v>
      </c>
      <c r="E38" s="96">
        <f t="shared" si="8"/>
        <v>6696.6032475532065</v>
      </c>
      <c r="F38" s="9">
        <f t="shared" si="7"/>
        <v>9.8035548819310012E-3</v>
      </c>
      <c r="G38" s="259">
        <f t="shared" si="9"/>
        <v>4.5120630556635899E-2</v>
      </c>
    </row>
    <row r="39" spans="1:7" x14ac:dyDescent="0.3">
      <c r="A39" s="97">
        <v>7</v>
      </c>
      <c r="B39" s="93">
        <f t="shared" si="10"/>
        <v>972</v>
      </c>
      <c r="C39" s="1">
        <f t="shared" si="6"/>
        <v>2916</v>
      </c>
      <c r="D39" s="9">
        <f>SUM($C$33:C39)</f>
        <v>4371</v>
      </c>
      <c r="E39" s="96">
        <f t="shared" si="8"/>
        <v>20117.424601412418</v>
      </c>
      <c r="F39" s="9">
        <f t="shared" si="7"/>
        <v>3.4689209649319853E-3</v>
      </c>
      <c r="G39" s="259">
        <f t="shared" si="9"/>
        <v>1.5965627078535351E-2</v>
      </c>
    </row>
    <row r="40" spans="1:7" x14ac:dyDescent="0.3">
      <c r="A40" s="97">
        <v>8</v>
      </c>
      <c r="B40" s="93">
        <f t="shared" si="10"/>
        <v>2916</v>
      </c>
      <c r="C40" s="1">
        <f t="shared" si="6"/>
        <v>8748</v>
      </c>
      <c r="D40" s="9">
        <f>SUM($C$33:C40)</f>
        <v>13119</v>
      </c>
      <c r="E40" s="96">
        <f t="shared" si="8"/>
        <v>60379.888662990044</v>
      </c>
      <c r="F40" s="9">
        <f t="shared" si="7"/>
        <v>1.2064957209049513E-3</v>
      </c>
      <c r="G40" s="259">
        <f t="shared" si="9"/>
        <v>5.5528681531073158E-3</v>
      </c>
    </row>
    <row r="41" spans="1:7" x14ac:dyDescent="0.3">
      <c r="A41" s="97">
        <v>9</v>
      </c>
      <c r="B41" s="93">
        <f t="shared" si="10"/>
        <v>8748</v>
      </c>
      <c r="C41" s="1">
        <f t="shared" si="6"/>
        <v>26244</v>
      </c>
      <c r="D41" s="9">
        <f>SUM($C$33:C41)</f>
        <v>39363</v>
      </c>
      <c r="E41" s="96">
        <f t="shared" si="8"/>
        <v>181167.28084772293</v>
      </c>
      <c r="F41" s="9">
        <f t="shared" si="7"/>
        <v>4.1446078981884006E-4</v>
      </c>
      <c r="G41" s="259">
        <f t="shared" si="9"/>
        <v>1.90754602823664E-3</v>
      </c>
    </row>
    <row r="42" spans="1:7" ht="16.2" thickBot="1" x14ac:dyDescent="0.35">
      <c r="A42" s="129">
        <v>10</v>
      </c>
      <c r="B42" s="94">
        <f t="shared" si="10"/>
        <v>26244</v>
      </c>
      <c r="C42" s="109">
        <f t="shared" si="6"/>
        <v>78732</v>
      </c>
      <c r="D42" s="10">
        <f>SUM($C$33:C42)</f>
        <v>118095</v>
      </c>
      <c r="E42" s="351">
        <f t="shared" si="8"/>
        <v>543529.45740192162</v>
      </c>
      <c r="F42" s="10">
        <f t="shared" si="7"/>
        <v>1.4112330183341072E-4</v>
      </c>
      <c r="G42" s="259">
        <f t="shared" si="9"/>
        <v>6.4951667447632271E-4</v>
      </c>
    </row>
    <row r="43" spans="1:7" ht="16.2" thickBot="1" x14ac:dyDescent="0.35">
      <c r="A43" s="524" t="s">
        <v>52</v>
      </c>
      <c r="B43" s="524"/>
      <c r="C43" s="524"/>
      <c r="D43" s="524"/>
      <c r="E43" s="524"/>
      <c r="F43" s="524"/>
      <c r="G43" s="524"/>
    </row>
    <row r="44" spans="1:7" ht="16.2" thickBot="1" x14ac:dyDescent="0.3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261" t="s">
        <v>147</v>
      </c>
      <c r="G44" s="260" t="s">
        <v>251</v>
      </c>
    </row>
    <row r="45" spans="1:7" x14ac:dyDescent="0.3">
      <c r="A45" s="95">
        <v>1</v>
      </c>
      <c r="B45" s="107">
        <v>1</v>
      </c>
      <c r="C45" s="108">
        <f t="shared" ref="C45:C54" si="11">B45*$O$2</f>
        <v>3</v>
      </c>
      <c r="D45" s="57">
        <f>SUM(C45:C45)</f>
        <v>3</v>
      </c>
      <c r="E45" s="57">
        <f t="shared" ref="E45:E54" si="12">D45/R7</f>
        <v>13.807429376398364</v>
      </c>
      <c r="F45" s="262">
        <f t="shared" ref="F45:F54" si="13">U7/E45</f>
        <v>1.2676517394688809</v>
      </c>
      <c r="G45" s="256">
        <f>U7/D45</f>
        <v>5.834337288861704</v>
      </c>
    </row>
    <row r="46" spans="1:7" x14ac:dyDescent="0.3">
      <c r="A46" s="97">
        <v>2</v>
      </c>
      <c r="B46" s="93">
        <f t="shared" ref="B46:B54" si="14">B45*$O$2*2</f>
        <v>6</v>
      </c>
      <c r="C46" s="1">
        <f t="shared" si="11"/>
        <v>18</v>
      </c>
      <c r="D46" s="9">
        <f>SUM($C$45:C46)</f>
        <v>21</v>
      </c>
      <c r="E46" s="9">
        <f t="shared" si="12"/>
        <v>35.123634880291995</v>
      </c>
      <c r="F46" s="98">
        <f t="shared" si="13"/>
        <v>0.9101471296433955</v>
      </c>
      <c r="G46" s="257">
        <f t="shared" ref="G46:G54" si="15">U8/D46</f>
        <v>1.5222702604257337</v>
      </c>
    </row>
    <row r="47" spans="1:7" x14ac:dyDescent="0.3">
      <c r="A47" s="97">
        <v>3</v>
      </c>
      <c r="B47" s="93">
        <f t="shared" si="14"/>
        <v>36</v>
      </c>
      <c r="C47" s="1">
        <f t="shared" si="11"/>
        <v>108</v>
      </c>
      <c r="D47" s="9">
        <f>SUM($C$45:C47)</f>
        <v>129</v>
      </c>
      <c r="E47" s="9">
        <f t="shared" si="12"/>
        <v>167.30719380531878</v>
      </c>
      <c r="F47" s="98">
        <f t="shared" si="13"/>
        <v>0.26100448672545207</v>
      </c>
      <c r="G47" s="257">
        <f t="shared" si="15"/>
        <v>0.33851107166382138</v>
      </c>
    </row>
    <row r="48" spans="1:7" x14ac:dyDescent="0.3">
      <c r="A48" s="97">
        <v>4</v>
      </c>
      <c r="B48" s="93">
        <f t="shared" si="14"/>
        <v>216</v>
      </c>
      <c r="C48" s="1">
        <f t="shared" si="11"/>
        <v>648</v>
      </c>
      <c r="D48" s="9">
        <f>SUM($C$45:C48)</f>
        <v>777</v>
      </c>
      <c r="E48" s="9">
        <f t="shared" si="12"/>
        <v>900.48539248701456</v>
      </c>
      <c r="F48" s="98">
        <f t="shared" si="13"/>
        <v>5.8790257992389454E-2</v>
      </c>
      <c r="G48" s="257">
        <f t="shared" si="15"/>
        <v>6.813355024799185E-2</v>
      </c>
    </row>
    <row r="49" spans="1:7" x14ac:dyDescent="0.3">
      <c r="A49" s="97">
        <v>5</v>
      </c>
      <c r="B49" s="93">
        <f t="shared" si="14"/>
        <v>1296</v>
      </c>
      <c r="C49" s="1">
        <f t="shared" si="11"/>
        <v>3888</v>
      </c>
      <c r="D49" s="9">
        <f>SUM($C$45:C49)</f>
        <v>4665</v>
      </c>
      <c r="E49" s="9">
        <f t="shared" si="12"/>
        <v>5095.3226484914048</v>
      </c>
      <c r="F49" s="98">
        <f t="shared" si="13"/>
        <v>1.1804347487673854E-2</v>
      </c>
      <c r="G49" s="257">
        <f t="shared" si="15"/>
        <v>1.2893238821995114E-2</v>
      </c>
    </row>
    <row r="50" spans="1:7" x14ac:dyDescent="0.3">
      <c r="A50" s="97">
        <v>6</v>
      </c>
      <c r="B50" s="93">
        <f t="shared" si="14"/>
        <v>7776</v>
      </c>
      <c r="C50" s="1">
        <f t="shared" si="11"/>
        <v>23328</v>
      </c>
      <c r="D50" s="9">
        <f>SUM($C$45:C50)</f>
        <v>27993</v>
      </c>
      <c r="E50" s="9">
        <f t="shared" si="12"/>
        <v>29555.602118551775</v>
      </c>
      <c r="F50" s="98">
        <f t="shared" si="13"/>
        <v>2.2212546100929208E-3</v>
      </c>
      <c r="G50" s="257">
        <f t="shared" si="15"/>
        <v>2.3452476497662E-3</v>
      </c>
    </row>
    <row r="51" spans="1:7" x14ac:dyDescent="0.3">
      <c r="A51" s="97">
        <v>7</v>
      </c>
      <c r="B51" s="93">
        <f t="shared" si="14"/>
        <v>46656</v>
      </c>
      <c r="C51" s="1">
        <f t="shared" si="11"/>
        <v>139968</v>
      </c>
      <c r="D51" s="9">
        <f>SUM($C$45:C51)</f>
        <v>167961</v>
      </c>
      <c r="E51" s="9">
        <f t="shared" si="12"/>
        <v>173769.76479197005</v>
      </c>
      <c r="F51" s="98">
        <f t="shared" si="13"/>
        <v>4.0159895505309935E-4</v>
      </c>
      <c r="G51" s="257">
        <f t="shared" si="15"/>
        <v>4.1548785706371137E-4</v>
      </c>
    </row>
    <row r="52" spans="1:7" x14ac:dyDescent="0.3">
      <c r="A52" s="97">
        <v>8</v>
      </c>
      <c r="B52" s="93">
        <f t="shared" si="14"/>
        <v>279936</v>
      </c>
      <c r="C52" s="1">
        <f t="shared" si="11"/>
        <v>839808</v>
      </c>
      <c r="D52" s="9">
        <f>SUM($C$45:C52)</f>
        <v>1007769</v>
      </c>
      <c r="E52" s="9">
        <f t="shared" si="12"/>
        <v>1029665.9917263713</v>
      </c>
      <c r="F52" s="98">
        <f t="shared" si="13"/>
        <v>7.0749231193384786E-5</v>
      </c>
      <c r="G52" s="257">
        <f t="shared" si="15"/>
        <v>7.228648360945304E-5</v>
      </c>
    </row>
    <row r="53" spans="1:7" x14ac:dyDescent="0.3">
      <c r="A53" s="97">
        <v>9</v>
      </c>
      <c r="B53" s="93">
        <f t="shared" si="14"/>
        <v>1679616</v>
      </c>
      <c r="C53" s="1">
        <f t="shared" si="11"/>
        <v>5038848</v>
      </c>
      <c r="D53" s="9">
        <f>SUM($C$45:C53)</f>
        <v>6046617</v>
      </c>
      <c r="E53" s="9">
        <f t="shared" si="12"/>
        <v>6129870.2544260453</v>
      </c>
      <c r="F53" s="98">
        <f t="shared" si="13"/>
        <v>1.2249318695654743E-5</v>
      </c>
      <c r="G53" s="257">
        <f t="shared" si="15"/>
        <v>1.241797426717764E-5</v>
      </c>
    </row>
    <row r="54" spans="1:7" ht="16.2" thickBot="1" x14ac:dyDescent="0.35">
      <c r="A54" s="129">
        <v>10</v>
      </c>
      <c r="B54" s="94">
        <f t="shared" si="14"/>
        <v>10077696</v>
      </c>
      <c r="C54" s="109">
        <f t="shared" si="11"/>
        <v>30233088</v>
      </c>
      <c r="D54" s="10">
        <f>SUM($C$45:C54)</f>
        <v>36279705</v>
      </c>
      <c r="E54" s="10">
        <f t="shared" si="12"/>
        <v>36597930.75659617</v>
      </c>
      <c r="F54" s="99">
        <f t="shared" si="13"/>
        <v>2.0958745504609324E-6</v>
      </c>
      <c r="G54" s="258">
        <f t="shared" si="15"/>
        <v>2.1142584172688653E-6</v>
      </c>
    </row>
  </sheetData>
  <mergeCells count="3">
    <mergeCell ref="A18:F18"/>
    <mergeCell ref="A31:G31"/>
    <mergeCell ref="A43:G43"/>
  </mergeCells>
  <conditionalFormatting sqref="F21:F30">
    <cfRule type="cellIs" dxfId="568" priority="109" operator="equal">
      <formula>MAX($F$21:$F$30)</formula>
    </cfRule>
  </conditionalFormatting>
  <conditionalFormatting sqref="E21:E30">
    <cfRule type="cellIs" dxfId="567" priority="65" stopIfTrue="1" operator="lessThan">
      <formula>0</formula>
    </cfRule>
    <cfRule type="cellIs" dxfId="566" priority="66" operator="equal">
      <formula>MIN($E$21:$E$30)</formula>
    </cfRule>
  </conditionalFormatting>
  <conditionalFormatting sqref="R7:R16">
    <cfRule type="cellIs" dxfId="565" priority="12" operator="lessThanOrEqual">
      <formula>0</formula>
    </cfRule>
    <cfRule type="cellIs" dxfId="564" priority="13" operator="greaterThan">
      <formula>0</formula>
    </cfRule>
  </conditionalFormatting>
  <conditionalFormatting sqref="U7:U16">
    <cfRule type="cellIs" dxfId="563" priority="10" operator="lessThanOrEqual">
      <formula>0</formula>
    </cfRule>
    <cfRule type="cellIs" dxfId="562" priority="11" operator="greaterThan">
      <formula>0</formula>
    </cfRule>
  </conditionalFormatting>
  <conditionalFormatting sqref="S7:T16">
    <cfRule type="cellIs" dxfId="561" priority="8" operator="lessThanOrEqual">
      <formula>0</formula>
    </cfRule>
    <cfRule type="cellIs" dxfId="560" priority="9" operator="greaterThan">
      <formula>0</formula>
    </cfRule>
  </conditionalFormatting>
  <conditionalFormatting sqref="F45:F54">
    <cfRule type="cellIs" dxfId="559" priority="7" operator="equal">
      <formula>MAX($F$45:$F$54)</formula>
    </cfRule>
  </conditionalFormatting>
  <conditionalFormatting sqref="E45:E54">
    <cfRule type="cellIs" dxfId="558" priority="5" stopIfTrue="1" operator="lessThan">
      <formula>0</formula>
    </cfRule>
    <cfRule type="cellIs" dxfId="557" priority="6" operator="equal">
      <formula>MIN($E$45:$E$54)</formula>
    </cfRule>
  </conditionalFormatting>
  <conditionalFormatting sqref="E33:E42">
    <cfRule type="cellIs" dxfId="556" priority="3" stopIfTrue="1" operator="lessThan">
      <formula>0</formula>
    </cfRule>
    <cfRule type="cellIs" dxfId="555" priority="4" operator="equal">
      <formula>MIN($E$33:$E$42)</formula>
    </cfRule>
  </conditionalFormatting>
  <conditionalFormatting sqref="F33:F42">
    <cfRule type="cellIs" dxfId="554" priority="1" operator="lessThanOrEqual">
      <formula>0</formula>
    </cfRule>
    <cfRule type="cellIs" dxfId="553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>
    <pageSetUpPr fitToPage="1"/>
  </sheetPr>
  <dimension ref="A1:U54"/>
  <sheetViews>
    <sheetView zoomScale="90" zoomScaleNormal="90" workbookViewId="0">
      <selection activeCell="A31" sqref="A31:G54"/>
    </sheetView>
  </sheetViews>
  <sheetFormatPr defaultColWidth="8.69921875" defaultRowHeight="15.6" x14ac:dyDescent="0.3"/>
  <cols>
    <col min="7" max="7" width="8.69921875" customWidth="1"/>
    <col min="14" max="14" width="5.69921875" bestFit="1" customWidth="1"/>
    <col min="21" max="21" width="8.69921875" customWidth="1"/>
  </cols>
  <sheetData>
    <row r="1" spans="1:21" x14ac:dyDescent="0.3">
      <c r="C1" t="s">
        <v>93</v>
      </c>
      <c r="D1">
        <f>C2+E2</f>
        <v>1.0000000000000004</v>
      </c>
    </row>
    <row r="2" spans="1:21" x14ac:dyDescent="0.3">
      <c r="A2" t="s">
        <v>39</v>
      </c>
      <c r="B2" s="133" t="s">
        <v>122</v>
      </c>
      <c r="C2" s="139">
        <f>Analysis!B10</f>
        <v>0.64326420850828114</v>
      </c>
      <c r="D2" s="133" t="s">
        <v>123</v>
      </c>
      <c r="E2" s="139">
        <f>Analysis!G10</f>
        <v>0.35673579149171919</v>
      </c>
      <c r="F2" s="133" t="s">
        <v>46</v>
      </c>
      <c r="G2" s="139">
        <f>Analysis!S10</f>
        <v>111.90386273909937</v>
      </c>
      <c r="H2" t="s">
        <v>149</v>
      </c>
      <c r="I2" s="153">
        <f>Analysis!T10</f>
        <v>-112.04642949198137</v>
      </c>
      <c r="J2" t="s">
        <v>47</v>
      </c>
      <c r="K2" s="153">
        <f>G2*C2+I2*E2</f>
        <v>32.012777985242998</v>
      </c>
      <c r="L2" t="s">
        <v>46</v>
      </c>
      <c r="M2" s="160">
        <v>1</v>
      </c>
      <c r="N2" t="s">
        <v>149</v>
      </c>
      <c r="O2" s="160">
        <v>4</v>
      </c>
    </row>
    <row r="4" spans="1:21" x14ac:dyDescent="0.3">
      <c r="A4" t="s">
        <v>120</v>
      </c>
      <c r="B4">
        <f>$C$2</f>
        <v>0.64326420850828114</v>
      </c>
      <c r="C4" t="s">
        <v>121</v>
      </c>
      <c r="D4">
        <f>$E$2</f>
        <v>0.35673579149171919</v>
      </c>
      <c r="E4" t="s">
        <v>46</v>
      </c>
      <c r="F4">
        <f>G2</f>
        <v>111.90386273909937</v>
      </c>
      <c r="G4" t="s">
        <v>149</v>
      </c>
      <c r="H4">
        <f>I2</f>
        <v>-112.04642949198137</v>
      </c>
      <c r="I4" t="s">
        <v>47</v>
      </c>
      <c r="J4">
        <f>B4*F4+D4*H4</f>
        <v>32.012777985242998</v>
      </c>
    </row>
    <row r="5" spans="1:21" ht="16.2" thickBot="1" x14ac:dyDescent="0.35"/>
    <row r="6" spans="1:21" ht="16.2" thickBot="1" x14ac:dyDescent="0.3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</row>
    <row r="7" spans="1:21" x14ac:dyDescent="0.3">
      <c r="A7" s="100">
        <v>1</v>
      </c>
      <c r="B7" s="95">
        <f>C7*B4</f>
        <v>0.64326420850828114</v>
      </c>
      <c r="C7" s="95">
        <v>1</v>
      </c>
      <c r="D7" s="107">
        <f>C7*D4</f>
        <v>0.35673579149171919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1.0000000000000004</v>
      </c>
      <c r="R7" s="265">
        <f>B7-D7</f>
        <v>0.28652841701656195</v>
      </c>
      <c r="S7" s="266">
        <f>IF(Rules!B23=Rules!D23,SUM(C7)*B4*F4,SUM(C7)*B4*F4*POWER(O2,A7-1))</f>
        <v>71.983749693886082</v>
      </c>
      <c r="T7" s="252">
        <f>IF(Rules!B23=Rules!D23,SUM(C7)*D4*H4,SUM(C7)*D4*H4*POWER(O2,A7-1))</f>
        <v>-39.970971708643084</v>
      </c>
      <c r="U7" s="263">
        <f>S7+T7</f>
        <v>32.012777985242998</v>
      </c>
    </row>
    <row r="8" spans="1:21" x14ac:dyDescent="0.3">
      <c r="A8" s="98">
        <v>2</v>
      </c>
      <c r="B8" s="97">
        <f>C8*B4</f>
        <v>0.83483925184435459</v>
      </c>
      <c r="C8" s="97">
        <f>1/(1-B4*D4)</f>
        <v>1.2978170412750505</v>
      </c>
      <c r="D8" s="93">
        <f>C8*D4</f>
        <v>0.46297778943069634</v>
      </c>
      <c r="E8" s="1">
        <f>D8*D4</f>
        <v>0.16516074815564596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1.0000000000000004</v>
      </c>
      <c r="R8" s="267">
        <f>B8-E8</f>
        <v>0.66967850368870863</v>
      </c>
      <c r="S8" s="268">
        <f>IF(Rules!B23=Rules!D23,SUM(C8:D8)*B4*F4,SUM(C8:D8)*B4*F4*POWER(O2,A8-1))</f>
        <v>126.748614355811</v>
      </c>
      <c r="T8" s="253">
        <f>IF(Rules!B23=Rules!D23,SUM(C8:D8)*D4*H4,SUM(C8:D8)*D4*H4*POWER(O2,A8-1))</f>
        <v>-70.380680362864396</v>
      </c>
      <c r="U8" s="264">
        <f>S8+T8</f>
        <v>56.367933992946604</v>
      </c>
    </row>
    <row r="9" spans="1:21" x14ac:dyDescent="0.3">
      <c r="A9" s="98">
        <v>3</v>
      </c>
      <c r="B9" s="97">
        <f>C9*B4</f>
        <v>0.91609202489952868</v>
      </c>
      <c r="C9" s="97">
        <f>1/(1-D4*B4/(1-D4*B4))</f>
        <v>1.4241302606030741</v>
      </c>
      <c r="D9" s="93">
        <f>C9*D4*C8</f>
        <v>0.65934067991537282</v>
      </c>
      <c r="E9" s="1">
        <f>D9*(D4)</f>
        <v>0.2352104193122988</v>
      </c>
      <c r="F9" s="1">
        <f>E9*D4</f>
        <v>8.3907975100472071E-2</v>
      </c>
      <c r="G9" s="1"/>
      <c r="H9" s="1"/>
      <c r="I9" s="1"/>
      <c r="J9" s="1"/>
      <c r="K9" s="1"/>
      <c r="L9" s="1"/>
      <c r="M9" s="235"/>
      <c r="N9" s="97">
        <f>B9+F9</f>
        <v>1.0000000000000007</v>
      </c>
      <c r="R9" s="267">
        <f>B9-F9</f>
        <v>0.83218404979905658</v>
      </c>
      <c r="S9" s="268">
        <f>IF(Rules!B23=Rules!D23,SUM(C9:E9)*B4*F4,SUM(C9:E9)*B4*F4*POWER(O2,A9-1))</f>
        <v>166.90737862593579</v>
      </c>
      <c r="T9" s="253">
        <f>IF(Rules!B23=Rules!D23,SUM(C9:E9)*D4*H4,SUM(C9:E9)*D4*H4*POWER(O2,A9-1))</f>
        <v>-92.679947035152793</v>
      </c>
      <c r="U9" s="264">
        <f t="shared" ref="U9:U15" si="0">S9+T9</f>
        <v>74.227431590782999</v>
      </c>
    </row>
    <row r="10" spans="1:21" x14ac:dyDescent="0.3">
      <c r="A10" s="98">
        <v>4</v>
      </c>
      <c r="B10" s="97">
        <f>C10*B4</f>
        <v>0.95553609178137844</v>
      </c>
      <c r="C10" s="97">
        <f>1/(1-D4*B4/(1-D4*B4/(1-D4*B4)))</f>
        <v>1.4854488702196731</v>
      </c>
      <c r="D10" s="93">
        <f>C10*D4*C9</f>
        <v>0.75466482325422823</v>
      </c>
      <c r="E10" s="1">
        <f>D10*D4*C8</f>
        <v>0.34939305163134976</v>
      </c>
      <c r="F10" s="1">
        <f>E10*D4</f>
        <v>0.12464100681541666</v>
      </c>
      <c r="G10" s="1">
        <f>F10*D4</f>
        <v>4.4463908218622429E-2</v>
      </c>
      <c r="H10" s="1"/>
      <c r="I10" s="1"/>
      <c r="J10" s="1"/>
      <c r="K10" s="1"/>
      <c r="L10" s="1"/>
      <c r="M10" s="235"/>
      <c r="N10" s="97">
        <f>B10+G10</f>
        <v>1.0000000000000009</v>
      </c>
      <c r="R10" s="267">
        <f>B10-G10</f>
        <v>0.91107218356275599</v>
      </c>
      <c r="S10" s="268">
        <f>IF(Rules!B23=Rules!D23,SUM(C10:F10)*B4*F4,SUM(C10:F10)*B4*F4*POWER(O2,A10-1))</f>
        <v>195.37453240648102</v>
      </c>
      <c r="T10" s="253">
        <f>IF(Rules!B23=Rules!D23,SUM(C10:F10)*D4*H4,SUM(C10:F10)*D4*H4*POWER(O2,A10-1))</f>
        <v>-108.48712300509824</v>
      </c>
      <c r="U10" s="264">
        <f t="shared" si="0"/>
        <v>86.887409401382783</v>
      </c>
    </row>
    <row r="11" spans="1:21" x14ac:dyDescent="0.3">
      <c r="A11" s="98">
        <v>5</v>
      </c>
      <c r="B11" s="97">
        <f>C11*B4</f>
        <v>0.97593500231783026</v>
      </c>
      <c r="C11" s="97">
        <f>1/(1-D4*B4/(1-D4*B4/(1-D4*B4/(1-D4*B4))))</f>
        <v>1.5171604286534255</v>
      </c>
      <c r="D11" s="93">
        <f>C11*D4*C10</f>
        <v>0.80396269808437149</v>
      </c>
      <c r="E11" s="1">
        <f>D11*D4*C9</f>
        <v>0.4084437907062467</v>
      </c>
      <c r="F11" s="1">
        <f>E11*D4*C8</f>
        <v>0.18910040332787209</v>
      </c>
      <c r="G11" s="1">
        <f>F11*D4</f>
        <v>6.7458882052571778E-2</v>
      </c>
      <c r="H11" s="1">
        <f>G11*D4</f>
        <v>2.4064997682170724E-2</v>
      </c>
      <c r="I11" s="1"/>
      <c r="J11" s="1"/>
      <c r="K11" s="1"/>
      <c r="L11" s="1"/>
      <c r="M11" s="235"/>
      <c r="N11" s="97">
        <f>B11+H11</f>
        <v>1.0000000000000009</v>
      </c>
      <c r="R11" s="267">
        <f>B11-H11</f>
        <v>0.95187000463565952</v>
      </c>
      <c r="S11" s="268">
        <f>IF(Rules!B23=Rules!D23,SUM(C11:G11)*B4*F4,SUM(C11:G11)*B4*F4*POWER(O2,A11-1))</f>
        <v>214.95256113847248</v>
      </c>
      <c r="T11" s="253">
        <f>IF(Rules!B23=Rules!D23,SUM(C11:G11)*D4*H4,SUM(C11:G11)*D4*H4*POWER(O2,A11-1))</f>
        <v>-119.35836597153541</v>
      </c>
      <c r="U11" s="264">
        <f t="shared" si="0"/>
        <v>95.59419516693707</v>
      </c>
    </row>
    <row r="12" spans="1:21" x14ac:dyDescent="0.3">
      <c r="A12" s="98">
        <v>6</v>
      </c>
      <c r="B12" s="97">
        <f>C12*B4</f>
        <v>0.98683000928500009</v>
      </c>
      <c r="C12" s="97">
        <f>1/(1-D4*B4/(1-D4*B4/(1-D4*B4/(1-D4*B4/(1-D4*B4)))))</f>
        <v>1.534097492496034</v>
      </c>
      <c r="D12" s="93">
        <f>C12*D4*C11</f>
        <v>0.8302925694165344</v>
      </c>
      <c r="E12" s="1">
        <f>D12*D4*C10</f>
        <v>0.43998264237618684</v>
      </c>
      <c r="F12" s="1">
        <f>E12*D4*C9</f>
        <v>0.22352800537298217</v>
      </c>
      <c r="G12" s="1">
        <f>F12*D4*C8</f>
        <v>0.10348850180343609</v>
      </c>
      <c r="H12" s="1">
        <f>G12*D4</f>
        <v>3.6918052601140984E-2</v>
      </c>
      <c r="I12" s="1">
        <f>H12*D4</f>
        <v>1.3169990715000952E-2</v>
      </c>
      <c r="J12" s="1"/>
      <c r="K12" s="1"/>
      <c r="L12" s="1"/>
      <c r="M12" s="235"/>
      <c r="N12" s="97">
        <f>B12+I12</f>
        <v>1.0000000000000011</v>
      </c>
      <c r="R12" s="267">
        <f>B12-I12</f>
        <v>0.97366001856999917</v>
      </c>
      <c r="S12" s="268">
        <f>IF(Rules!B23=Rules!D23,SUM(C12:H12)*B4*F4,SUM(C12:H12)*B4*F4*POWER(O2,A12-1))</f>
        <v>228.06663704987068</v>
      </c>
      <c r="T12" s="253">
        <f>IF(Rules!B23=Rules!D23,SUM(C12:H12)*D4*H4,SUM(C12:H12)*D4*H4*POWER(O2,A12-1))</f>
        <v>-126.64032001628303</v>
      </c>
      <c r="U12" s="264">
        <f t="shared" si="0"/>
        <v>101.42631703358765</v>
      </c>
    </row>
    <row r="13" spans="1:21" x14ac:dyDescent="0.3">
      <c r="A13" s="98">
        <v>7</v>
      </c>
      <c r="B13" s="97">
        <f>C13*B4</f>
        <v>0.99274925991267371</v>
      </c>
      <c r="C13" s="97">
        <f>1/(1-D4*B4/(1-D4*B4/(1-D4*B4/(1-D4*B4/(1-D4*B4/(1-D4*B4))))))</f>
        <v>1.5432993889320261</v>
      </c>
      <c r="D13" s="93">
        <f>C13*D4*C12</f>
        <v>0.84459757242195721</v>
      </c>
      <c r="E13" s="1">
        <f>D13*D4*C11</f>
        <v>0.45711768121608298</v>
      </c>
      <c r="F13" s="1">
        <f>E13*D4*C10</f>
        <v>0.2422325005264854</v>
      </c>
      <c r="G13" s="1">
        <f>F13*D4*C9</f>
        <v>0.12306337219753391</v>
      </c>
      <c r="H13" s="1">
        <f>G13*D4*C8</f>
        <v>5.6975608019901258E-2</v>
      </c>
      <c r="I13" s="1">
        <f>H13*D4</f>
        <v>2.0325238622701421E-2</v>
      </c>
      <c r="J13" s="1">
        <f>I13*D4</f>
        <v>7.250740087327452E-3</v>
      </c>
      <c r="K13" s="1"/>
      <c r="L13" s="1"/>
      <c r="M13" s="235"/>
      <c r="N13" s="97">
        <f>B13+J13</f>
        <v>1.0000000000000011</v>
      </c>
      <c r="R13" s="267">
        <f>B13-J13</f>
        <v>0.98549851982534631</v>
      </c>
      <c r="S13" s="268">
        <f>IF(Rules!B23=Rules!D23,SUM(C13:I13)*B4*F4,SUM(C13:I13)*B4*F4*POWER(O2,A13-1))</f>
        <v>236.65459336842653</v>
      </c>
      <c r="T13" s="253">
        <f>IF(Rules!B23=Rules!D23,SUM(C13:I13)*D4*H4,SUM(C13:I13)*D4*H4*POWER(O2,A13-1))</f>
        <v>-131.4090207369849</v>
      </c>
      <c r="U13" s="264">
        <f t="shared" si="0"/>
        <v>105.24557263144163</v>
      </c>
    </row>
    <row r="14" spans="1:21" x14ac:dyDescent="0.3">
      <c r="A14" s="98">
        <v>8</v>
      </c>
      <c r="B14" s="97">
        <f>C14*B4</f>
        <v>0.99599505260987664</v>
      </c>
      <c r="C14" s="97">
        <f>1/(1-D4*B4/(1-D4*B4/(1-D4*B4/(1-D4*B4/(1-D4*B4/(1-D4*B4/(1-D4*B4)))))))</f>
        <v>1.5483452047170048</v>
      </c>
      <c r="D14" s="93">
        <f>C14*D4*C13</f>
        <v>0.85244165222344337</v>
      </c>
      <c r="E14" s="1">
        <f>D14*D4*C12</f>
        <v>0.46651359759657973</v>
      </c>
      <c r="F14" s="1">
        <f>E14*D4*C11</f>
        <v>0.2524890207505614</v>
      </c>
      <c r="G14" s="1">
        <f>F14*D4*C10</f>
        <v>0.13379715851109436</v>
      </c>
      <c r="H14" s="1">
        <f>G14*D4*C9</f>
        <v>6.7974072352124063E-2</v>
      </c>
      <c r="I14" s="1">
        <f>H14*D4*C8</f>
        <v>3.1470485756188611E-2</v>
      </c>
      <c r="J14" s="1">
        <f>I14*D4</f>
        <v>1.122664864486282E-2</v>
      </c>
      <c r="K14" s="1">
        <f>J14*D4</f>
        <v>4.004947390124575E-3</v>
      </c>
      <c r="L14" s="1"/>
      <c r="M14" s="235"/>
      <c r="N14" s="97">
        <f>B14+K14</f>
        <v>1.0000000000000011</v>
      </c>
      <c r="R14" s="267">
        <f>B14-K14</f>
        <v>0.99199010521975206</v>
      </c>
      <c r="S14" s="268">
        <f>IF(Rules!B23=Rules!D23,SUM(C14:J14)*B4*F4,SUM(C14:J14)*B4*F4*POWER(O2,A14-1))</f>
        <v>242.17189429997876</v>
      </c>
      <c r="T14" s="253">
        <f>IF(Rules!B23=Rules!D23,SUM(C14:J14)*D4*H4,SUM(C14:J14)*D4*H4*POWER(O2,A14-1))</f>
        <v>-134.47265496527905</v>
      </c>
      <c r="U14" s="264">
        <f t="shared" si="0"/>
        <v>107.69923933469971</v>
      </c>
    </row>
    <row r="15" spans="1:21" x14ac:dyDescent="0.3">
      <c r="A15" s="98">
        <v>9</v>
      </c>
      <c r="B15" s="97">
        <f>C15*B4</f>
        <v>0.99778389363316533</v>
      </c>
      <c r="C15" s="97">
        <f>1/(1-D4*B4/(1-D4*B4/(1-D4*B4/(1-D4*B4/(1-D4*B4/(1-D4*B4/(1-D4*B4/(1-D4*B4))))))))</f>
        <v>1.551126085418322</v>
      </c>
      <c r="D15" s="93">
        <f>C15*D4*C14</f>
        <v>0.85676472921814517</v>
      </c>
      <c r="E15" s="1">
        <f>D15*D4*C13</f>
        <v>0.47169193221028077</v>
      </c>
      <c r="F15" s="1">
        <f>E15*D4*C12</f>
        <v>0.25814165659167021</v>
      </c>
      <c r="G15" s="1">
        <f>F15*D4*C11</f>
        <v>0.13971282814380365</v>
      </c>
      <c r="H15" s="1">
        <f>G15*D4*C10</f>
        <v>7.4035612945155024E-2</v>
      </c>
      <c r="I15" s="1">
        <f>H15*D4*C9</f>
        <v>3.7612922179887168E-2</v>
      </c>
      <c r="J15" s="1">
        <f>I15*D4*C8</f>
        <v>1.7413947564872967E-2</v>
      </c>
      <c r="K15" s="1">
        <f>J15*D4</f>
        <v>6.2121783675502537E-3</v>
      </c>
      <c r="L15" s="1">
        <f>K15*D4</f>
        <v>2.216106366835776E-3</v>
      </c>
      <c r="M15" s="235"/>
      <c r="N15" s="97">
        <f>B15+L15</f>
        <v>1.0000000000000011</v>
      </c>
      <c r="R15" s="267">
        <f>B15-L15</f>
        <v>0.99556778726632955</v>
      </c>
      <c r="S15" s="268">
        <f>IF(Rules!B23=Rules!D23,SUM(C15:K15)*B4*F4,SUM(C15:K15)*B4*F4*POWER(O2,A15-1))</f>
        <v>245.65979865712353</v>
      </c>
      <c r="T15" s="253">
        <f>IF(Rules!B23=Rules!D23,SUM(C15:K15)*D4*H4,SUM(C15:K15)*D4*H4*POWER(O2,A15-1))</f>
        <v>-136.40941051045073</v>
      </c>
      <c r="U15" s="264">
        <f t="shared" si="0"/>
        <v>109.2503881466728</v>
      </c>
    </row>
    <row r="16" spans="1:21" ht="16.2" thickBot="1" x14ac:dyDescent="0.35">
      <c r="A16" s="99">
        <v>10</v>
      </c>
      <c r="B16" s="129">
        <f>C16*B4</f>
        <v>0.99877251983529269</v>
      </c>
      <c r="C16" s="129">
        <f>1/(1-D4*B4/(1-D4*B4/(1-D4*B4/(1-D4*B4/(1-D4*B4/(1-D4*B4/(1-D4*B4/(1-D4*B4/(1-D4*B4)))))))))</f>
        <v>1.5526629752204453</v>
      </c>
      <c r="D16" s="94">
        <f>C16*D4*C15</f>
        <v>0.85915393381214433</v>
      </c>
      <c r="E16" s="109">
        <f>D16*D4*C14</f>
        <v>0.47455380602457592</v>
      </c>
      <c r="F16" s="109">
        <f>E16*D4*C13</f>
        <v>0.26126565913345523</v>
      </c>
      <c r="G16" s="109">
        <f>F16*D4*C12</f>
        <v>0.14298219972343806</v>
      </c>
      <c r="H16" s="109">
        <f>G16*D4*C11</f>
        <v>7.7385602003719065E-2</v>
      </c>
      <c r="I16" s="109">
        <f>H16*D4*C10</f>
        <v>4.1007619368910869E-2</v>
      </c>
      <c r="J16" s="109">
        <f>I16*D4*C9</f>
        <v>2.0833438594584038E-2</v>
      </c>
      <c r="K16" s="109">
        <f>J16*D4*C8</f>
        <v>9.6454193467606711E-3</v>
      </c>
      <c r="L16" s="109">
        <f>K16*D4</f>
        <v>3.440866304936209E-3</v>
      </c>
      <c r="M16" s="237">
        <f>L16*D4</f>
        <v>1.2274801647086057E-3</v>
      </c>
      <c r="N16" s="129">
        <f>B16+M16</f>
        <v>1.0000000000000013</v>
      </c>
      <c r="R16" s="269">
        <f>B16-M16</f>
        <v>0.99754503967058406</v>
      </c>
      <c r="S16" s="270">
        <f>IF(Rules!B23=Rules!D23,SUM(C16:L16)*B4*F4,SUM(C16:L16)*B4*F4*POWER(O2,A16-1))</f>
        <v>247.83512071525215</v>
      </c>
      <c r="T16" s="254">
        <f>IF(Rules!B23=Rules!D23,SUM(C16:L16)*D4*H4,SUM(C16:L16)*D4*H4*POWER(O2,A16-1))</f>
        <v>-137.61731836204785</v>
      </c>
      <c r="U16" s="271">
        <f>S16+T16</f>
        <v>110.21780235320429</v>
      </c>
    </row>
    <row r="18" spans="1:7" x14ac:dyDescent="0.3">
      <c r="A18" s="500" t="s">
        <v>181</v>
      </c>
      <c r="B18" s="500"/>
      <c r="C18" s="500"/>
      <c r="D18" s="500"/>
      <c r="E18" s="500"/>
      <c r="F18" s="500"/>
    </row>
    <row r="19" spans="1:7" ht="16.2" thickBot="1" x14ac:dyDescent="0.35"/>
    <row r="20" spans="1:7" ht="16.2" thickBot="1" x14ac:dyDescent="0.3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251</v>
      </c>
    </row>
    <row r="21" spans="1:7" x14ac:dyDescent="0.3">
      <c r="A21" s="95">
        <v>1</v>
      </c>
      <c r="B21" s="107">
        <v>1</v>
      </c>
      <c r="C21" s="108">
        <f t="shared" ref="C21:C30" si="1">B21*$O$2</f>
        <v>4</v>
      </c>
      <c r="D21" s="57">
        <f>SUM($C$21:C21)</f>
        <v>4</v>
      </c>
      <c r="E21" s="57">
        <f t="shared" ref="E21:E30" si="2">D21/R7</f>
        <v>13.960220915082191</v>
      </c>
      <c r="F21" s="234">
        <f t="shared" ref="F21:F30" si="3">U7/E21</f>
        <v>2.2931426501035799</v>
      </c>
      <c r="G21" s="256">
        <f>U7/D21</f>
        <v>8.0031944963107495</v>
      </c>
    </row>
    <row r="22" spans="1:7" x14ac:dyDescent="0.3">
      <c r="A22" s="97">
        <v>2</v>
      </c>
      <c r="B22" s="93">
        <f>C21</f>
        <v>4</v>
      </c>
      <c r="C22" s="1">
        <f t="shared" si="1"/>
        <v>16</v>
      </c>
      <c r="D22" s="9">
        <f>SUM($C$21:C22)</f>
        <v>20</v>
      </c>
      <c r="E22" s="9">
        <f>D22/R8</f>
        <v>29.86507688366348</v>
      </c>
      <c r="F22" s="235">
        <f t="shared" si="3"/>
        <v>1.8874196846210187</v>
      </c>
      <c r="G22" s="257">
        <f>U8/D22</f>
        <v>2.8183966996473302</v>
      </c>
    </row>
    <row r="23" spans="1:7" x14ac:dyDescent="0.3">
      <c r="A23" s="97">
        <v>3</v>
      </c>
      <c r="B23" s="93">
        <f t="shared" ref="B23:B30" si="4">C22</f>
        <v>16</v>
      </c>
      <c r="C23" s="1">
        <f t="shared" si="1"/>
        <v>64</v>
      </c>
      <c r="D23" s="9">
        <f>SUM($C$21:C23)</f>
        <v>84</v>
      </c>
      <c r="E23" s="9">
        <f t="shared" si="2"/>
        <v>100.93920932548883</v>
      </c>
      <c r="F23" s="235">
        <f t="shared" si="3"/>
        <v>0.73536767413571702</v>
      </c>
      <c r="G23" s="257">
        <f t="shared" ref="G23:G29" si="5">U9/D23</f>
        <v>0.88365989989027383</v>
      </c>
    </row>
    <row r="24" spans="1:7" x14ac:dyDescent="0.3">
      <c r="A24" s="97">
        <v>4</v>
      </c>
      <c r="B24" s="93">
        <f t="shared" si="4"/>
        <v>64</v>
      </c>
      <c r="C24" s="1">
        <f t="shared" si="1"/>
        <v>256</v>
      </c>
      <c r="D24" s="9">
        <f>SUM($C$21:C24)</f>
        <v>340</v>
      </c>
      <c r="E24" s="9">
        <f t="shared" si="2"/>
        <v>373.18667624164192</v>
      </c>
      <c r="F24" s="235">
        <f t="shared" si="3"/>
        <v>0.23282559355126162</v>
      </c>
      <c r="G24" s="257">
        <f t="shared" si="5"/>
        <v>0.25555120412171406</v>
      </c>
    </row>
    <row r="25" spans="1:7" x14ac:dyDescent="0.3">
      <c r="A25" s="97">
        <v>5</v>
      </c>
      <c r="B25" s="93">
        <f t="shared" si="4"/>
        <v>256</v>
      </c>
      <c r="C25" s="1">
        <f t="shared" si="1"/>
        <v>1024</v>
      </c>
      <c r="D25" s="9">
        <f>SUM($C$21:C25)</f>
        <v>1364</v>
      </c>
      <c r="E25" s="9">
        <f t="shared" si="2"/>
        <v>1432.9687807759931</v>
      </c>
      <c r="F25" s="235">
        <f t="shared" si="3"/>
        <v>6.6710591639805375E-2</v>
      </c>
      <c r="G25" s="257">
        <f t="shared" si="5"/>
        <v>7.0083720796874679E-2</v>
      </c>
    </row>
    <row r="26" spans="1:7" x14ac:dyDescent="0.3">
      <c r="A26" s="97">
        <v>6</v>
      </c>
      <c r="B26" s="93">
        <f t="shared" si="4"/>
        <v>1024</v>
      </c>
      <c r="C26" s="1">
        <f t="shared" si="1"/>
        <v>4096</v>
      </c>
      <c r="D26" s="9">
        <f>SUM($C$21:C26)</f>
        <v>5460</v>
      </c>
      <c r="E26" s="9">
        <f t="shared" si="2"/>
        <v>5607.7068954921506</v>
      </c>
      <c r="F26" s="235">
        <f t="shared" si="3"/>
        <v>1.8086950499342416E-2</v>
      </c>
      <c r="G26" s="257">
        <f t="shared" si="5"/>
        <v>1.8576248540950118E-2</v>
      </c>
    </row>
    <row r="27" spans="1:7" x14ac:dyDescent="0.3">
      <c r="A27" s="97">
        <v>7</v>
      </c>
      <c r="B27" s="93">
        <f t="shared" si="4"/>
        <v>4096</v>
      </c>
      <c r="C27" s="1">
        <f t="shared" si="1"/>
        <v>16384</v>
      </c>
      <c r="D27" s="9">
        <f>SUM($C$21:C27)</f>
        <v>21844</v>
      </c>
      <c r="E27" s="9">
        <f t="shared" si="2"/>
        <v>22165.431566423129</v>
      </c>
      <c r="F27" s="235">
        <f t="shared" si="3"/>
        <v>4.7481851330551505E-3</v>
      </c>
      <c r="G27" s="257">
        <f t="shared" si="5"/>
        <v>4.8180540483172326E-3</v>
      </c>
    </row>
    <row r="28" spans="1:7" x14ac:dyDescent="0.3">
      <c r="A28" s="97">
        <v>8</v>
      </c>
      <c r="B28" s="93">
        <f t="shared" si="4"/>
        <v>16384</v>
      </c>
      <c r="C28" s="1">
        <f t="shared" si="1"/>
        <v>65536</v>
      </c>
      <c r="D28" s="9">
        <f>SUM($C$21:C28)</f>
        <v>87380</v>
      </c>
      <c r="E28" s="9">
        <f t="shared" si="2"/>
        <v>88085.556035504022</v>
      </c>
      <c r="F28" s="235">
        <f t="shared" si="3"/>
        <v>1.2226662824412454E-3</v>
      </c>
      <c r="G28" s="257">
        <f t="shared" si="5"/>
        <v>1.2325387884492985E-3</v>
      </c>
    </row>
    <row r="29" spans="1:7" x14ac:dyDescent="0.3">
      <c r="A29" s="97">
        <v>9</v>
      </c>
      <c r="B29" s="93">
        <f t="shared" si="4"/>
        <v>65536</v>
      </c>
      <c r="C29" s="1">
        <f t="shared" si="1"/>
        <v>262144</v>
      </c>
      <c r="D29" s="9">
        <f>SUM($C$21:C29)</f>
        <v>349524</v>
      </c>
      <c r="E29" s="9">
        <f t="shared" si="2"/>
        <v>351080.06151920324</v>
      </c>
      <c r="F29" s="235">
        <f t="shared" si="3"/>
        <v>3.1118368748689839E-4</v>
      </c>
      <c r="G29" s="257">
        <f t="shared" si="5"/>
        <v>3.1256906005502569E-4</v>
      </c>
    </row>
    <row r="30" spans="1:7" ht="16.2" thickBot="1" x14ac:dyDescent="0.35">
      <c r="A30" s="129">
        <v>10</v>
      </c>
      <c r="B30" s="94">
        <f t="shared" si="4"/>
        <v>262144</v>
      </c>
      <c r="C30" s="109">
        <f t="shared" si="1"/>
        <v>1048576</v>
      </c>
      <c r="D30" s="10">
        <f>SUM($C$21:C30)</f>
        <v>1398100</v>
      </c>
      <c r="E30" s="10">
        <f t="shared" si="2"/>
        <v>1401540.7268845623</v>
      </c>
      <c r="F30" s="235">
        <f t="shared" si="3"/>
        <v>7.864045634849566E-5</v>
      </c>
      <c r="G30" s="258">
        <f>U16/D30</f>
        <v>7.8833990668195612E-5</v>
      </c>
    </row>
    <row r="31" spans="1:7" ht="16.2" thickBot="1" x14ac:dyDescent="0.35">
      <c r="A31" s="524" t="s">
        <v>252</v>
      </c>
      <c r="B31" s="524"/>
      <c r="C31" s="524"/>
      <c r="D31" s="524"/>
      <c r="E31" s="524"/>
      <c r="F31" s="524"/>
      <c r="G31" s="524"/>
    </row>
    <row r="32" spans="1:7" ht="16.2" thickBot="1" x14ac:dyDescent="0.35">
      <c r="A32" s="115" t="s">
        <v>130</v>
      </c>
      <c r="B32" s="116" t="s">
        <v>135</v>
      </c>
      <c r="C32" s="116" t="s">
        <v>134</v>
      </c>
      <c r="D32" s="154" t="s">
        <v>133</v>
      </c>
      <c r="E32" s="350" t="s">
        <v>146</v>
      </c>
      <c r="F32" s="152" t="s">
        <v>147</v>
      </c>
      <c r="G32" s="260" t="s">
        <v>251</v>
      </c>
    </row>
    <row r="33" spans="1:7" x14ac:dyDescent="0.3">
      <c r="A33" s="95">
        <v>1</v>
      </c>
      <c r="B33" s="107">
        <v>1</v>
      </c>
      <c r="C33" s="108">
        <f t="shared" ref="C33:C42" si="6">B33*$O$2</f>
        <v>4</v>
      </c>
      <c r="D33" s="57">
        <f>SUM($C$33:C33)</f>
        <v>4</v>
      </c>
      <c r="E33" s="96">
        <f>D33/$R$7</f>
        <v>13.960220915082191</v>
      </c>
      <c r="F33" s="8">
        <f t="shared" ref="F33:F42" si="7">U7/E33</f>
        <v>2.2931426501035799</v>
      </c>
      <c r="G33" s="259">
        <f>U7/D33</f>
        <v>8.0031944963107495</v>
      </c>
    </row>
    <row r="34" spans="1:7" x14ac:dyDescent="0.3">
      <c r="A34" s="97">
        <v>2</v>
      </c>
      <c r="B34" s="93">
        <f>C33+1</f>
        <v>5</v>
      </c>
      <c r="C34" s="1">
        <f t="shared" si="6"/>
        <v>20</v>
      </c>
      <c r="D34" s="9">
        <f>SUM($C$33:C34)</f>
        <v>24</v>
      </c>
      <c r="E34" s="96">
        <f t="shared" ref="E34:E42" si="8">D34/$R$7</f>
        <v>83.761325490493149</v>
      </c>
      <c r="F34" s="9">
        <f t="shared" si="7"/>
        <v>0.67295895406221007</v>
      </c>
      <c r="G34" s="259">
        <f t="shared" ref="G34:G42" si="9">U8/D34</f>
        <v>2.3486639163727752</v>
      </c>
    </row>
    <row r="35" spans="1:7" x14ac:dyDescent="0.3">
      <c r="A35" s="97">
        <v>3</v>
      </c>
      <c r="B35" s="93">
        <f t="shared" ref="B35:B42" si="10">C34</f>
        <v>20</v>
      </c>
      <c r="C35" s="1">
        <f t="shared" si="6"/>
        <v>80</v>
      </c>
      <c r="D35" s="9">
        <f>SUM($C$33:C35)</f>
        <v>104</v>
      </c>
      <c r="E35" s="96">
        <f t="shared" si="8"/>
        <v>362.96574379213695</v>
      </c>
      <c r="F35" s="9">
        <f t="shared" si="7"/>
        <v>0.20450258147030959</v>
      </c>
      <c r="G35" s="259">
        <f t="shared" si="9"/>
        <v>0.71372530375752885</v>
      </c>
    </row>
    <row r="36" spans="1:7" x14ac:dyDescent="0.3">
      <c r="A36" s="97">
        <v>4</v>
      </c>
      <c r="B36" s="93">
        <f t="shared" si="10"/>
        <v>80</v>
      </c>
      <c r="C36" s="1">
        <f t="shared" si="6"/>
        <v>320</v>
      </c>
      <c r="D36" s="9">
        <f>SUM($C$33:C36)</f>
        <v>424</v>
      </c>
      <c r="E36" s="96">
        <f t="shared" si="8"/>
        <v>1479.7834169987123</v>
      </c>
      <c r="F36" s="9">
        <f t="shared" si="7"/>
        <v>5.8716301590679601E-2</v>
      </c>
      <c r="G36" s="259">
        <f t="shared" si="9"/>
        <v>0.20492313538061976</v>
      </c>
    </row>
    <row r="37" spans="1:7" x14ac:dyDescent="0.3">
      <c r="A37" s="97">
        <v>5</v>
      </c>
      <c r="B37" s="93">
        <f t="shared" si="10"/>
        <v>320</v>
      </c>
      <c r="C37" s="1">
        <f t="shared" si="6"/>
        <v>1280</v>
      </c>
      <c r="D37" s="9">
        <f>SUM($C$33:C37)</f>
        <v>1704</v>
      </c>
      <c r="E37" s="96">
        <f t="shared" si="8"/>
        <v>5947.0541098250133</v>
      </c>
      <c r="F37" s="9">
        <f t="shared" si="7"/>
        <v>1.6074209751851382E-2</v>
      </c>
      <c r="G37" s="259">
        <f t="shared" si="9"/>
        <v>5.6099879792803446E-2</v>
      </c>
    </row>
    <row r="38" spans="1:7" x14ac:dyDescent="0.3">
      <c r="A38" s="97">
        <v>6</v>
      </c>
      <c r="B38" s="93">
        <f t="shared" si="10"/>
        <v>1280</v>
      </c>
      <c r="C38" s="1">
        <f t="shared" si="6"/>
        <v>5120</v>
      </c>
      <c r="D38" s="9">
        <f>SUM($C$33:C38)</f>
        <v>6824</v>
      </c>
      <c r="E38" s="96">
        <f t="shared" si="8"/>
        <v>23816.136881130216</v>
      </c>
      <c r="F38" s="9">
        <f t="shared" si="7"/>
        <v>4.2587224594744762E-3</v>
      </c>
      <c r="G38" s="259">
        <f t="shared" si="9"/>
        <v>1.4863176587571461E-2</v>
      </c>
    </row>
    <row r="39" spans="1:7" x14ac:dyDescent="0.3">
      <c r="A39" s="97">
        <v>7</v>
      </c>
      <c r="B39" s="93">
        <f t="shared" si="10"/>
        <v>5120</v>
      </c>
      <c r="C39" s="1">
        <f t="shared" si="6"/>
        <v>20480</v>
      </c>
      <c r="D39" s="9">
        <f>SUM($C$33:C39)</f>
        <v>27304</v>
      </c>
      <c r="E39" s="96">
        <f t="shared" si="8"/>
        <v>95292.467966351032</v>
      </c>
      <c r="F39" s="9">
        <f t="shared" si="7"/>
        <v>1.1044479682130299E-3</v>
      </c>
      <c r="G39" s="259">
        <f t="shared" si="9"/>
        <v>3.8545844063668927E-3</v>
      </c>
    </row>
    <row r="40" spans="1:7" x14ac:dyDescent="0.3">
      <c r="A40" s="97">
        <v>8</v>
      </c>
      <c r="B40" s="93">
        <f t="shared" si="10"/>
        <v>20480</v>
      </c>
      <c r="C40" s="1">
        <f t="shared" si="6"/>
        <v>81920</v>
      </c>
      <c r="D40" s="9">
        <f>SUM($C$33:C40)</f>
        <v>109224</v>
      </c>
      <c r="E40" s="96">
        <f t="shared" si="8"/>
        <v>381197.79230723431</v>
      </c>
      <c r="F40" s="9">
        <f t="shared" si="7"/>
        <v>2.8252849703782457E-4</v>
      </c>
      <c r="G40" s="259">
        <f t="shared" si="9"/>
        <v>9.8604005836354391E-4</v>
      </c>
    </row>
    <row r="41" spans="1:7" x14ac:dyDescent="0.3">
      <c r="A41" s="97">
        <v>9</v>
      </c>
      <c r="B41" s="93">
        <f t="shared" si="10"/>
        <v>81920</v>
      </c>
      <c r="C41" s="1">
        <f t="shared" si="6"/>
        <v>327680</v>
      </c>
      <c r="D41" s="9">
        <f>SUM($C$33:C41)</f>
        <v>436904</v>
      </c>
      <c r="E41" s="96">
        <f t="shared" si="8"/>
        <v>1524819.0896707673</v>
      </c>
      <c r="F41" s="9">
        <f t="shared" si="7"/>
        <v>7.1648098378845518E-5</v>
      </c>
      <c r="G41" s="259">
        <f t="shared" si="9"/>
        <v>2.5005582037855638E-4</v>
      </c>
    </row>
    <row r="42" spans="1:7" ht="16.2" thickBot="1" x14ac:dyDescent="0.35">
      <c r="A42" s="129">
        <v>10</v>
      </c>
      <c r="B42" s="94">
        <f t="shared" si="10"/>
        <v>327680</v>
      </c>
      <c r="C42" s="109">
        <f t="shared" si="6"/>
        <v>1310720</v>
      </c>
      <c r="D42" s="10">
        <f>SUM($C$33:C42)</f>
        <v>1747624</v>
      </c>
      <c r="E42" s="351">
        <f t="shared" si="8"/>
        <v>6099304.2791248998</v>
      </c>
      <c r="F42" s="10">
        <f t="shared" si="7"/>
        <v>1.8070553182668538E-5</v>
      </c>
      <c r="G42" s="259">
        <f t="shared" si="9"/>
        <v>6.30672286219486E-5</v>
      </c>
    </row>
    <row r="43" spans="1:7" ht="16.2" thickBot="1" x14ac:dyDescent="0.35"/>
    <row r="44" spans="1:7" ht="16.2" thickBot="1" x14ac:dyDescent="0.3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261" t="s">
        <v>147</v>
      </c>
      <c r="G44" s="260" t="s">
        <v>251</v>
      </c>
    </row>
    <row r="45" spans="1:7" x14ac:dyDescent="0.3">
      <c r="A45" s="95">
        <v>1</v>
      </c>
      <c r="B45" s="107">
        <v>1</v>
      </c>
      <c r="C45" s="108">
        <f t="shared" ref="C45:C54" si="11">B45*$O$2</f>
        <v>4</v>
      </c>
      <c r="D45" s="57">
        <f>SUM(C45:C45)</f>
        <v>4</v>
      </c>
      <c r="E45" s="57">
        <f t="shared" ref="E45:E54" si="12">D45/R7</f>
        <v>13.960220915082191</v>
      </c>
      <c r="F45" s="262">
        <f t="shared" ref="F45:F54" si="13">U7/E45</f>
        <v>2.2931426501035799</v>
      </c>
      <c r="G45" s="256">
        <f>U7/D45</f>
        <v>8.0031944963107495</v>
      </c>
    </row>
    <row r="46" spans="1:7" x14ac:dyDescent="0.3">
      <c r="A46" s="97">
        <v>2</v>
      </c>
      <c r="B46" s="93">
        <f t="shared" ref="B46:B54" si="14">B45*$O$2*2</f>
        <v>8</v>
      </c>
      <c r="C46" s="1">
        <f t="shared" si="11"/>
        <v>32</v>
      </c>
      <c r="D46" s="9">
        <f>SUM($C$45:C46)</f>
        <v>36</v>
      </c>
      <c r="E46" s="9">
        <f t="shared" si="12"/>
        <v>53.757138390594264</v>
      </c>
      <c r="F46" s="98">
        <f t="shared" si="13"/>
        <v>1.0485664914561215</v>
      </c>
      <c r="G46" s="257">
        <f t="shared" ref="G46:G54" si="15">U8/D46</f>
        <v>1.5657759442485168</v>
      </c>
    </row>
    <row r="47" spans="1:7" x14ac:dyDescent="0.3">
      <c r="A47" s="97">
        <v>3</v>
      </c>
      <c r="B47" s="93">
        <f t="shared" si="14"/>
        <v>64</v>
      </c>
      <c r="C47" s="1">
        <f t="shared" si="11"/>
        <v>256</v>
      </c>
      <c r="D47" s="9">
        <f>SUM($C$45:C47)</f>
        <v>292</v>
      </c>
      <c r="E47" s="9">
        <f t="shared" si="12"/>
        <v>350.8839181314612</v>
      </c>
      <c r="F47" s="98">
        <f t="shared" si="13"/>
        <v>0.21154412543630213</v>
      </c>
      <c r="G47" s="257">
        <f t="shared" si="15"/>
        <v>0.25420353284514724</v>
      </c>
    </row>
    <row r="48" spans="1:7" x14ac:dyDescent="0.3">
      <c r="A48" s="97">
        <v>4</v>
      </c>
      <c r="B48" s="93">
        <f t="shared" si="14"/>
        <v>512</v>
      </c>
      <c r="C48" s="1">
        <f t="shared" si="11"/>
        <v>2048</v>
      </c>
      <c r="D48" s="9">
        <f>SUM($C$45:C48)</f>
        <v>2340</v>
      </c>
      <c r="E48" s="9">
        <f t="shared" si="12"/>
        <v>2568.4024188395356</v>
      </c>
      <c r="F48" s="98">
        <f t="shared" si="13"/>
        <v>3.3829359746764508E-2</v>
      </c>
      <c r="G48" s="257">
        <f t="shared" si="15"/>
        <v>3.7131371539052473E-2</v>
      </c>
    </row>
    <row r="49" spans="1:7" x14ac:dyDescent="0.3">
      <c r="A49" s="97">
        <v>5</v>
      </c>
      <c r="B49" s="93">
        <f t="shared" si="14"/>
        <v>4096</v>
      </c>
      <c r="C49" s="1">
        <f t="shared" si="11"/>
        <v>16384</v>
      </c>
      <c r="D49" s="9">
        <f>SUM($C$45:C49)</f>
        <v>18724</v>
      </c>
      <c r="E49" s="9">
        <f t="shared" si="12"/>
        <v>19670.753263379542</v>
      </c>
      <c r="F49" s="98">
        <f t="shared" si="13"/>
        <v>4.8597119737606564E-3</v>
      </c>
      <c r="G49" s="257">
        <f t="shared" si="15"/>
        <v>5.1054366143418644E-3</v>
      </c>
    </row>
    <row r="50" spans="1:7" x14ac:dyDescent="0.3">
      <c r="A50" s="97">
        <v>6</v>
      </c>
      <c r="B50" s="93">
        <f t="shared" si="14"/>
        <v>32768</v>
      </c>
      <c r="C50" s="1">
        <f t="shared" si="11"/>
        <v>131072</v>
      </c>
      <c r="D50" s="9">
        <f>SUM($C$45:C50)</f>
        <v>149796</v>
      </c>
      <c r="E50" s="9">
        <f t="shared" si="12"/>
        <v>153848.36302511764</v>
      </c>
      <c r="F50" s="98">
        <f t="shared" si="13"/>
        <v>6.5926159394382735E-4</v>
      </c>
      <c r="G50" s="257">
        <f t="shared" si="15"/>
        <v>6.7709629785566805E-4</v>
      </c>
    </row>
    <row r="51" spans="1:7" x14ac:dyDescent="0.3">
      <c r="A51" s="97">
        <v>7</v>
      </c>
      <c r="B51" s="93">
        <f t="shared" si="14"/>
        <v>262144</v>
      </c>
      <c r="C51" s="1">
        <f t="shared" si="11"/>
        <v>1048576</v>
      </c>
      <c r="D51" s="9">
        <f>SUM($C$45:C51)</f>
        <v>1198372</v>
      </c>
      <c r="E51" s="9">
        <f t="shared" si="12"/>
        <v>1216005.885237027</v>
      </c>
      <c r="F51" s="98">
        <f t="shared" si="13"/>
        <v>8.6550216499097692E-5</v>
      </c>
      <c r="G51" s="257">
        <f t="shared" si="15"/>
        <v>8.7823791469962271E-5</v>
      </c>
    </row>
    <row r="52" spans="1:7" x14ac:dyDescent="0.3">
      <c r="A52" s="97">
        <v>8</v>
      </c>
      <c r="B52" s="93">
        <f t="shared" si="14"/>
        <v>2097152</v>
      </c>
      <c r="C52" s="1">
        <f t="shared" si="11"/>
        <v>8388608</v>
      </c>
      <c r="D52" s="9">
        <f>SUM($C$45:C52)</f>
        <v>9586980</v>
      </c>
      <c r="E52" s="9">
        <f t="shared" si="12"/>
        <v>9664390.7530471087</v>
      </c>
      <c r="F52" s="98">
        <f t="shared" si="13"/>
        <v>1.1143924339021885E-5</v>
      </c>
      <c r="G52" s="257">
        <f t="shared" si="15"/>
        <v>1.1233906750060991E-5</v>
      </c>
    </row>
    <row r="53" spans="1:7" x14ac:dyDescent="0.3">
      <c r="A53" s="97">
        <v>9</v>
      </c>
      <c r="B53" s="93">
        <f t="shared" si="14"/>
        <v>16777216</v>
      </c>
      <c r="C53" s="1">
        <f t="shared" si="11"/>
        <v>67108864</v>
      </c>
      <c r="D53" s="9">
        <f>SUM($C$45:C53)</f>
        <v>76695844</v>
      </c>
      <c r="E53" s="9">
        <f t="shared" si="12"/>
        <v>77037289.656181589</v>
      </c>
      <c r="F53" s="98">
        <f t="shared" si="13"/>
        <v>1.4181494265213468E-6</v>
      </c>
      <c r="G53" s="257">
        <f t="shared" si="15"/>
        <v>1.4244629493440714E-6</v>
      </c>
    </row>
    <row r="54" spans="1:7" ht="16.2" thickBot="1" x14ac:dyDescent="0.35">
      <c r="A54" s="129">
        <v>10</v>
      </c>
      <c r="B54" s="94">
        <f t="shared" si="14"/>
        <v>134217728</v>
      </c>
      <c r="C54" s="109">
        <f t="shared" si="11"/>
        <v>536870912</v>
      </c>
      <c r="D54" s="10">
        <f>SUM($C$45:C54)</f>
        <v>613566756</v>
      </c>
      <c r="E54" s="10">
        <f t="shared" si="12"/>
        <v>615076745.0085423</v>
      </c>
      <c r="F54" s="99">
        <f t="shared" si="13"/>
        <v>1.7919357746434321E-7</v>
      </c>
      <c r="G54" s="258">
        <f t="shared" si="15"/>
        <v>1.7963457321537853E-7</v>
      </c>
    </row>
  </sheetData>
  <mergeCells count="2">
    <mergeCell ref="A18:F18"/>
    <mergeCell ref="A31:G31"/>
  </mergeCells>
  <conditionalFormatting sqref="F45:F54">
    <cfRule type="cellIs" dxfId="552" priority="100" operator="equal">
      <formula>MAX($F$45:$F$54)</formula>
    </cfRule>
  </conditionalFormatting>
  <conditionalFormatting sqref="F21:F30">
    <cfRule type="cellIs" dxfId="551" priority="98" operator="equal">
      <formula>MAX($F$21:$F$30)</formula>
    </cfRule>
  </conditionalFormatting>
  <conditionalFormatting sqref="E21:E30">
    <cfRule type="cellIs" dxfId="550" priority="60" stopIfTrue="1" operator="lessThan">
      <formula>0</formula>
    </cfRule>
    <cfRule type="cellIs" dxfId="549" priority="61" operator="equal">
      <formula>MIN($E$21:$E$30)</formula>
    </cfRule>
  </conditionalFormatting>
  <conditionalFormatting sqref="E45:E54">
    <cfRule type="cellIs" dxfId="548" priority="56" stopIfTrue="1" operator="lessThan">
      <formula>0</formula>
    </cfRule>
    <cfRule type="cellIs" dxfId="547" priority="57" operator="equal">
      <formula>MIN($E$45:$E$54)</formula>
    </cfRule>
  </conditionalFormatting>
  <conditionalFormatting sqref="E33:E42">
    <cfRule type="cellIs" dxfId="546" priority="9" stopIfTrue="1" operator="lessThan">
      <formula>0</formula>
    </cfRule>
    <cfRule type="cellIs" dxfId="545" priority="10" operator="equal">
      <formula>MIN($E$33:$E$42)</formula>
    </cfRule>
  </conditionalFormatting>
  <conditionalFormatting sqref="F33:F42">
    <cfRule type="cellIs" dxfId="544" priority="7" operator="lessThanOrEqual">
      <formula>0</formula>
    </cfRule>
    <cfRule type="cellIs" dxfId="543" priority="8" operator="equal">
      <formula>MAX($F$33:$F$42)</formula>
    </cfRule>
  </conditionalFormatting>
  <conditionalFormatting sqref="R7:R16">
    <cfRule type="cellIs" dxfId="542" priority="5" operator="lessThanOrEqual">
      <formula>0</formula>
    </cfRule>
    <cfRule type="cellIs" dxfId="541" priority="6" operator="greaterThan">
      <formula>0</formula>
    </cfRule>
  </conditionalFormatting>
  <conditionalFormatting sqref="U7:U16">
    <cfRule type="cellIs" dxfId="540" priority="3" operator="lessThanOrEqual">
      <formula>0</formula>
    </cfRule>
    <cfRule type="cellIs" dxfId="539" priority="4" operator="greaterThan">
      <formula>0</formula>
    </cfRule>
  </conditionalFormatting>
  <conditionalFormatting sqref="S7:T16">
    <cfRule type="cellIs" dxfId="538" priority="1" operator="lessThanOrEqual">
      <formula>0</formula>
    </cfRule>
    <cfRule type="cellIs" dxfId="537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>
    <pageSetUpPr fitToPage="1"/>
  </sheetPr>
  <dimension ref="A1:U54"/>
  <sheetViews>
    <sheetView topLeftCell="A31" zoomScale="90" zoomScaleNormal="90" workbookViewId="0">
      <selection activeCell="A31" sqref="A31:G54"/>
    </sheetView>
  </sheetViews>
  <sheetFormatPr defaultColWidth="8.69921875" defaultRowHeight="15.6" x14ac:dyDescent="0.3"/>
  <cols>
    <col min="14" max="14" width="5.69921875" bestFit="1" customWidth="1"/>
  </cols>
  <sheetData>
    <row r="1" spans="1:21" x14ac:dyDescent="0.3">
      <c r="C1" t="s">
        <v>93</v>
      </c>
      <c r="D1">
        <f>C2+E2</f>
        <v>1.0000000000000002</v>
      </c>
    </row>
    <row r="2" spans="1:21" x14ac:dyDescent="0.3">
      <c r="A2" t="s">
        <v>39</v>
      </c>
      <c r="B2" s="133" t="s">
        <v>122</v>
      </c>
      <c r="C2" s="139">
        <f>Analysis!B11</f>
        <v>0.66422948787519054</v>
      </c>
      <c r="D2" s="133" t="s">
        <v>123</v>
      </c>
      <c r="E2" s="139">
        <f>Analysis!H11</f>
        <v>0.33577051212480974</v>
      </c>
      <c r="F2" s="133" t="s">
        <v>46</v>
      </c>
      <c r="G2" s="139">
        <f>Analysis!S11</f>
        <v>144.88106383896391</v>
      </c>
      <c r="H2" t="s">
        <v>149</v>
      </c>
      <c r="I2" s="153">
        <f>Analysis!T11</f>
        <v>-145.065643909035</v>
      </c>
      <c r="J2" t="s">
        <v>47</v>
      </c>
      <c r="K2" s="153">
        <f>G2*C2+I2*E2</f>
        <v>47.525509289515824</v>
      </c>
      <c r="L2" t="s">
        <v>46</v>
      </c>
      <c r="M2" s="160">
        <v>1</v>
      </c>
      <c r="N2" t="s">
        <v>149</v>
      </c>
      <c r="O2" s="160">
        <v>5</v>
      </c>
    </row>
    <row r="4" spans="1:21" x14ac:dyDescent="0.3">
      <c r="A4" t="s">
        <v>120</v>
      </c>
      <c r="B4">
        <f>$C$2</f>
        <v>0.66422948787519054</v>
      </c>
      <c r="C4" t="s">
        <v>121</v>
      </c>
      <c r="D4">
        <f>$E$2</f>
        <v>0.33577051212480974</v>
      </c>
      <c r="E4" t="s">
        <v>46</v>
      </c>
      <c r="F4">
        <f>G2</f>
        <v>144.88106383896391</v>
      </c>
      <c r="G4" t="s">
        <v>149</v>
      </c>
      <c r="H4">
        <f>I2</f>
        <v>-145.065643909035</v>
      </c>
      <c r="I4" t="s">
        <v>47</v>
      </c>
      <c r="J4">
        <f>B4*F4+D4*H4</f>
        <v>47.525509289515824</v>
      </c>
    </row>
    <row r="5" spans="1:21" ht="16.2" thickBot="1" x14ac:dyDescent="0.35"/>
    <row r="6" spans="1:21" ht="16.2" thickBot="1" x14ac:dyDescent="0.3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</row>
    <row r="7" spans="1:21" x14ac:dyDescent="0.3">
      <c r="A7" s="100">
        <v>1</v>
      </c>
      <c r="B7" s="95">
        <f>C7*B4</f>
        <v>0.66422948787519054</v>
      </c>
      <c r="C7" s="95">
        <v>1</v>
      </c>
      <c r="D7" s="107">
        <f>C7*D4</f>
        <v>0.33577051212480974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1.0000000000000002</v>
      </c>
      <c r="R7" s="265">
        <f>B7-D7</f>
        <v>0.3284589757503808</v>
      </c>
      <c r="S7" s="266">
        <f>IF(Rules!B23=Rules!D23,SUM(C7)*B4*F4,SUM(C7)*B4*F4*POWER(O2,A7-1))</f>
        <v>96.234274836567792</v>
      </c>
      <c r="T7" s="252">
        <f>IF(Rules!B23=Rules!D23,SUM(C7)*D4*H4,SUM(C7)*D4*H4*POWER(O2,A7-1))</f>
        <v>-48.708765547051968</v>
      </c>
      <c r="U7" s="263">
        <f>S7+T7</f>
        <v>47.525509289515824</v>
      </c>
    </row>
    <row r="8" spans="1:21" x14ac:dyDescent="0.3">
      <c r="A8" s="98">
        <v>2</v>
      </c>
      <c r="B8" s="97">
        <f>C8*B4</f>
        <v>0.85489575582745492</v>
      </c>
      <c r="C8" s="97">
        <f>1/(1-B4*D4)</f>
        <v>1.2870487857475108</v>
      </c>
      <c r="D8" s="93">
        <f>C8*D4</f>
        <v>0.43215302992005622</v>
      </c>
      <c r="E8" s="1">
        <f>D8*D4</f>
        <v>0.1451042441725455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1.0000000000000004</v>
      </c>
      <c r="R8" s="267">
        <f>B8-E8</f>
        <v>0.70979151165490939</v>
      </c>
      <c r="S8" s="268">
        <f>IF(Rules!B23=Rules!D23,SUM(C8:D8)*B4*F4,SUM(C8:D8)*B4*F4*POWER(O2,A8-1))</f>
        <v>165.44614002847899</v>
      </c>
      <c r="T8" s="253">
        <f>IF(Rules!B23=Rules!D23,SUM(C8:D8)*D4*H4,SUM(C8:D8)*D4*H4*POWER(O2,A8-1))</f>
        <v>-83.740198167417589</v>
      </c>
      <c r="U8" s="264">
        <f>S8+T8</f>
        <v>81.705941861061405</v>
      </c>
    </row>
    <row r="9" spans="1:21" x14ac:dyDescent="0.3">
      <c r="A9" s="98">
        <v>3</v>
      </c>
      <c r="B9" s="97">
        <f>C9*B4</f>
        <v>0.93166190700946894</v>
      </c>
      <c r="C9" s="97">
        <f>1/(1-D4*B4/(1-D4*B4))</f>
        <v>1.4026205159752396</v>
      </c>
      <c r="D9" s="93">
        <f>C9*D4*C8</f>
        <v>0.60614670580673247</v>
      </c>
      <c r="E9" s="1">
        <f>D9*(D4)</f>
        <v>0.20352618983149295</v>
      </c>
      <c r="F9" s="1">
        <f>E9*D4</f>
        <v>6.8338092990531632E-2</v>
      </c>
      <c r="G9" s="1"/>
      <c r="H9" s="1"/>
      <c r="I9" s="1"/>
      <c r="J9" s="1"/>
      <c r="K9" s="1"/>
      <c r="L9" s="1"/>
      <c r="M9" s="235"/>
      <c r="N9" s="97">
        <f>B9+F9</f>
        <v>1.0000000000000007</v>
      </c>
      <c r="R9" s="267">
        <f>B9-F9</f>
        <v>0.86332381401893732</v>
      </c>
      <c r="S9" s="268">
        <f>IF(Rules!B23=Rules!D23,SUM(C9:E9)*B4*F4,SUM(C9:E9)*B4*F4*POWER(O2,A9-1))</f>
        <v>212.89845219233837</v>
      </c>
      <c r="T9" s="253">
        <f>IF(Rules!B23=Rules!D23,SUM(C9:E9)*D4*H4,SUM(C9:E9)*D4*H4*POWER(O2,A9-1))</f>
        <v>-107.758081107568</v>
      </c>
      <c r="U9" s="264">
        <f t="shared" ref="U9:U15" si="0">S9+T9</f>
        <v>105.14037108477036</v>
      </c>
    </row>
    <row r="10" spans="1:21" x14ac:dyDescent="0.3">
      <c r="A10" s="98">
        <v>4</v>
      </c>
      <c r="B10" s="97">
        <f>C10*B4</f>
        <v>0.96660835598072803</v>
      </c>
      <c r="C10" s="97">
        <f>1/(1-D4*B4/(1-D4*B4/(1-D4*B4)))</f>
        <v>1.4552325267473745</v>
      </c>
      <c r="D10" s="93">
        <f>C10*D4*C9</f>
        <v>0.68535428651868779</v>
      </c>
      <c r="E10" s="1">
        <f>D10*D4*C8</f>
        <v>0.29617793148774929</v>
      </c>
      <c r="F10" s="1">
        <f>E10*D4</f>
        <v>9.9447815735708392E-2</v>
      </c>
      <c r="G10" s="1">
        <f>F10*D4</f>
        <v>3.3391644019272519E-2</v>
      </c>
      <c r="H10" s="1"/>
      <c r="I10" s="1"/>
      <c r="J10" s="1"/>
      <c r="K10" s="1"/>
      <c r="L10" s="1"/>
      <c r="M10" s="235"/>
      <c r="N10" s="97">
        <f>B10+G10</f>
        <v>1.0000000000000004</v>
      </c>
      <c r="R10" s="267">
        <f>B10-G10</f>
        <v>0.9332167119614555</v>
      </c>
      <c r="S10" s="268">
        <f>IF(Rules!B23=Rules!D23,SUM(C10:F10)*B4*F4,SUM(C10:F10)*B4*F4*POWER(O2,A10-1))</f>
        <v>244.07057659010377</v>
      </c>
      <c r="T10" s="253">
        <f>IF(Rules!B23=Rules!D23,SUM(C10:F10)*D4*H4,SUM(C10:F10)*D4*H4*POWER(O2,A10-1))</f>
        <v>-123.53578298637238</v>
      </c>
      <c r="U10" s="264">
        <f t="shared" si="0"/>
        <v>120.53479360373139</v>
      </c>
    </row>
    <row r="11" spans="1:21" x14ac:dyDescent="0.3">
      <c r="A11" s="98">
        <v>5</v>
      </c>
      <c r="B11" s="97">
        <f>C11*B4</f>
        <v>0.9834005894129888</v>
      </c>
      <c r="C11" s="97">
        <f>1/(1-D4*B4/(1-D4*B4/(1-D4*B4/(1-D4*B4))))</f>
        <v>1.4805132975333533</v>
      </c>
      <c r="D11" s="93">
        <f>C11*D4*C10</f>
        <v>0.72341458231622857</v>
      </c>
      <c r="E11" s="1">
        <f>D11*D4*C9</f>
        <v>0.34069832539320533</v>
      </c>
      <c r="F11" s="1">
        <f>E11*D4*C8</f>
        <v>0.14723381360736293</v>
      </c>
      <c r="G11" s="1">
        <f>F11*D4</f>
        <v>4.9436772997033029E-2</v>
      </c>
      <c r="H11" s="1">
        <f>G11*D4</f>
        <v>1.6599410587011747E-2</v>
      </c>
      <c r="I11" s="1"/>
      <c r="J11" s="1"/>
      <c r="K11" s="1"/>
      <c r="L11" s="1"/>
      <c r="M11" s="235"/>
      <c r="N11" s="97">
        <f>B11+H11</f>
        <v>1.0000000000000004</v>
      </c>
      <c r="R11" s="267">
        <f>B11-H11</f>
        <v>0.96680117882597705</v>
      </c>
      <c r="S11" s="268">
        <f>IF(Rules!B23=Rules!D23,SUM(C11:G11)*B4*F4,SUM(C11:G11)*B4*F4*POWER(O2,A11-1))</f>
        <v>263.80670887522336</v>
      </c>
      <c r="T11" s="253">
        <f>IF(Rules!B23=Rules!D23,SUM(C11:G11)*D4*H4,SUM(C11:G11)*D4*H4*POWER(O2,A11-1))</f>
        <v>-133.52518272897015</v>
      </c>
      <c r="U11" s="264">
        <f t="shared" si="0"/>
        <v>130.28152614625321</v>
      </c>
    </row>
    <row r="12" spans="1:21" x14ac:dyDescent="0.3">
      <c r="A12" s="98">
        <v>6</v>
      </c>
      <c r="B12" s="97">
        <f>C12*B4</f>
        <v>0.99167875939019556</v>
      </c>
      <c r="C12" s="97">
        <f>1/(1-D4*B4/(1-D4*B4/(1-D4*B4/(1-D4*B4/(1-D4*B4)))))</f>
        <v>1.4929761136659039</v>
      </c>
      <c r="D12" s="93">
        <f>C12*D4*C11</f>
        <v>0.74217739902347502</v>
      </c>
      <c r="E12" s="1">
        <f>D12*D4*C10</f>
        <v>0.36264581615959224</v>
      </c>
      <c r="F12" s="1">
        <f>E12*D4*C9</f>
        <v>0.1707911691257783</v>
      </c>
      <c r="G12" s="1">
        <f>F12*D4*C8</f>
        <v>7.3807921221293857E-2</v>
      </c>
      <c r="H12" s="1">
        <f>G12*D4</f>
        <v>2.4782523507341451E-2</v>
      </c>
      <c r="I12" s="1">
        <f>H12*D4</f>
        <v>8.3212406098051757E-3</v>
      </c>
      <c r="J12" s="1"/>
      <c r="K12" s="1"/>
      <c r="L12" s="1"/>
      <c r="M12" s="235"/>
      <c r="N12" s="97">
        <f>B12+I12</f>
        <v>1.0000000000000007</v>
      </c>
      <c r="R12" s="267">
        <f>B12-I12</f>
        <v>0.98335751878039035</v>
      </c>
      <c r="S12" s="268">
        <f>IF(Rules!B23=Rules!D23,SUM(C12:H12)*B4*F4,SUM(C12:H12)*B4*F4*POWER(O2,A12-1))</f>
        <v>275.92107884628706</v>
      </c>
      <c r="T12" s="253">
        <f>IF(Rules!B23=Rules!D23,SUM(C12:H12)*D4*H4,SUM(C12:H12)*D4*H4*POWER(O2,A12-1))</f>
        <v>-139.65684431911461</v>
      </c>
      <c r="U12" s="264">
        <f t="shared" si="0"/>
        <v>136.26423452717245</v>
      </c>
    </row>
    <row r="13" spans="1:21" x14ac:dyDescent="0.3">
      <c r="A13" s="98">
        <v>7</v>
      </c>
      <c r="B13" s="97">
        <f>C13*B4</f>
        <v>0.99581120131774625</v>
      </c>
      <c r="C13" s="97">
        <f>1/(1-D4*B4/(1-D4*B4/(1-D4*B4/(1-D4*B4/(1-D4*B4/(1-D4*B4))))))</f>
        <v>1.4991975205787014</v>
      </c>
      <c r="D13" s="93">
        <f>C13*D4*C12</f>
        <v>0.75154375060280532</v>
      </c>
      <c r="E13" s="1">
        <f>D13*D4*C11</f>
        <v>0.37360194913309663</v>
      </c>
      <c r="F13" s="1">
        <f>E13*D4*C10</f>
        <v>0.18255094259196228</v>
      </c>
      <c r="G13" s="1">
        <f>F13*D4*C9</f>
        <v>8.5973937988500893E-2</v>
      </c>
      <c r="H13" s="1">
        <f>G13*D4*C8</f>
        <v>3.7153897795889686E-2</v>
      </c>
      <c r="I13" s="1">
        <f>H13*D4</f>
        <v>1.2475183290358719E-2</v>
      </c>
      <c r="J13" s="1">
        <f>I13*D4</f>
        <v>4.1887986822546162E-3</v>
      </c>
      <c r="K13" s="1"/>
      <c r="L13" s="1"/>
      <c r="M13" s="235"/>
      <c r="N13" s="97">
        <f>B13+J13</f>
        <v>1.0000000000000009</v>
      </c>
      <c r="R13" s="267">
        <f>B13-J13</f>
        <v>0.99162240263549162</v>
      </c>
      <c r="S13" s="268">
        <f>IF(Rules!B23=Rules!D23,SUM(C13:I13)*B4*F4,SUM(C13:I13)*B4*F4*POWER(O2,A13-1))</f>
        <v>283.16908251661607</v>
      </c>
      <c r="T13" s="253">
        <f>IF(Rules!B23=Rules!D23,SUM(C13:I13)*D4*H4,SUM(C13:I13)*D4*H4*POWER(O2,A13-1))</f>
        <v>-143.32540535998896</v>
      </c>
      <c r="U13" s="264">
        <f t="shared" si="0"/>
        <v>139.84367715662711</v>
      </c>
    </row>
    <row r="14" spans="1:21" x14ac:dyDescent="0.3">
      <c r="A14" s="98">
        <v>8</v>
      </c>
      <c r="B14" s="97">
        <f>C14*B4</f>
        <v>0.99788702059833689</v>
      </c>
      <c r="C14" s="97">
        <f>1/(1-D4*B4/(1-D4*B4/(1-D4*B4/(1-D4*B4/(1-D4*B4/(1-D4*B4/(1-D4*B4)))))))</f>
        <v>1.5023226743372782</v>
      </c>
      <c r="D14" s="93">
        <f>C14*D4*C13</f>
        <v>0.75624868137691759</v>
      </c>
      <c r="E14" s="1">
        <f>D14*D4*C12</f>
        <v>0.37910546314874222</v>
      </c>
      <c r="F14" s="1">
        <f>E14*D4*C11</f>
        <v>0.18845814344909642</v>
      </c>
      <c r="G14" s="1">
        <f>F14*D4*C10</f>
        <v>9.2085204067036505E-2</v>
      </c>
      <c r="H14" s="1">
        <f>G14*D4*C9</f>
        <v>4.3368319613740679E-2</v>
      </c>
      <c r="I14" s="1">
        <f>H14*D4*C8</f>
        <v>1.8741750723619437E-2</v>
      </c>
      <c r="J14" s="1">
        <f>I14*D4</f>
        <v>6.2929272385852221E-3</v>
      </c>
      <c r="K14" s="1">
        <f>J14*D4</f>
        <v>2.1129794016639248E-3</v>
      </c>
      <c r="L14" s="1"/>
      <c r="M14" s="235"/>
      <c r="N14" s="97">
        <f>B14+K14</f>
        <v>1.0000000000000009</v>
      </c>
      <c r="R14" s="267">
        <f>B14-K14</f>
        <v>0.99577404119667301</v>
      </c>
      <c r="S14" s="268">
        <f>IF(Rules!B23=Rules!D23,SUM(C14:J14)*B4*F4,SUM(C14:J14)*B4*F4*POWER(O2,A14-1))</f>
        <v>287.41551439330669</v>
      </c>
      <c r="T14" s="253">
        <f>IF(Rules!B23=Rules!D23,SUM(C14:J14)*D4*H4,SUM(C14:J14)*D4*H4*POWER(O2,A14-1))</f>
        <v>-145.47472747047945</v>
      </c>
      <c r="U14" s="264">
        <f t="shared" si="0"/>
        <v>141.94078692282724</v>
      </c>
    </row>
    <row r="15" spans="1:21" x14ac:dyDescent="0.3">
      <c r="A15" s="98">
        <v>9</v>
      </c>
      <c r="B15" s="97">
        <f>C15*B4</f>
        <v>0.99893302060164579</v>
      </c>
      <c r="C15" s="97">
        <f>1/(1-D4*B4/(1-D4*B4/(1-D4*B4/(1-D4*B4/(1-D4*B4/(1-D4*B4/(1-D4*B4/(1-D4*B4))))))))</f>
        <v>1.5038974312886066</v>
      </c>
      <c r="D15" s="93">
        <f>C15*D4*C14</f>
        <v>0.7586194839083833</v>
      </c>
      <c r="E15" s="1">
        <f>D15*D4*C13</f>
        <v>0.38187866972428675</v>
      </c>
      <c r="F15" s="1">
        <f>E15*D4*C12</f>
        <v>0.1914347667871121</v>
      </c>
      <c r="G15" s="1">
        <f>F15*D4*C11</f>
        <v>9.516465534593177E-2</v>
      </c>
      <c r="H15" s="1">
        <f>G15*D4*C10</f>
        <v>4.6499750804699654E-2</v>
      </c>
      <c r="I15" s="1">
        <f>H15*D4*C9</f>
        <v>2.1899457956236344E-2</v>
      </c>
      <c r="J15" s="1">
        <f>I15*D4*C8</f>
        <v>9.4639171093944176E-3</v>
      </c>
      <c r="K15" s="1">
        <f>J15*D4</f>
        <v>3.1777042945281128E-3</v>
      </c>
      <c r="L15" s="1">
        <f>K15*D4</f>
        <v>1.0669793983549116E-3</v>
      </c>
      <c r="M15" s="235"/>
      <c r="N15" s="97">
        <f>B15+L15</f>
        <v>1.0000000000000007</v>
      </c>
      <c r="R15" s="267">
        <f>B15-L15</f>
        <v>0.99786604120329092</v>
      </c>
      <c r="S15" s="268">
        <f>IF(Rules!B23=Rules!D23,SUM(C15:K15)*B4*F4,SUM(C15:K15)*B4*F4*POWER(O2,A15-1))</f>
        <v>289.861084576542</v>
      </c>
      <c r="T15" s="253">
        <f>IF(Rules!B23=Rules!D23,SUM(C15:K15)*D4*H4,SUM(C15:K15)*D4*H4*POWER(O2,A15-1))</f>
        <v>-146.71254741442738</v>
      </c>
      <c r="U15" s="264">
        <f t="shared" si="0"/>
        <v>143.14853716211462</v>
      </c>
    </row>
    <row r="16" spans="1:21" ht="16.2" thickBot="1" x14ac:dyDescent="0.35">
      <c r="A16" s="99">
        <v>10</v>
      </c>
      <c r="B16" s="129">
        <f>C16*B4</f>
        <v>0.99946092864329938</v>
      </c>
      <c r="C16" s="129">
        <f>1/(1-D4*B4/(1-D4*B4/(1-D4*B4/(1-D4*B4/(1-D4*B4/(1-D4*B4/(1-D4*B4/(1-D4*B4/(1-D4*B4)))))))))</f>
        <v>1.5046921988370068</v>
      </c>
      <c r="D16" s="94">
        <f>C16*D4*C15</f>
        <v>0.75981600945099714</v>
      </c>
      <c r="E16" s="109">
        <f>D16*D4*C14</f>
        <v>0.38327828544872761</v>
      </c>
      <c r="F16" s="109">
        <f>E16*D4*C13</f>
        <v>0.19293704536468484</v>
      </c>
      <c r="G16" s="109">
        <f>F16*D4*C12</f>
        <v>9.67188303830889E-2</v>
      </c>
      <c r="H16" s="109">
        <f>G16*D4*C11</f>
        <v>4.8080159697971546E-2</v>
      </c>
      <c r="I16" s="109">
        <f>H16*D4*C10</f>
        <v>2.3493128162749295E-2</v>
      </c>
      <c r="J16" s="109">
        <f>I16*D4*C9</f>
        <v>1.106429095978299E-2</v>
      </c>
      <c r="K16" s="109">
        <f>J16*D4*C8</f>
        <v>4.7814668621873066E-3</v>
      </c>
      <c r="L16" s="109">
        <f>K16*D4</f>
        <v>1.605475577024439E-3</v>
      </c>
      <c r="M16" s="237">
        <f>L16*D4</f>
        <v>5.3907135670137028E-4</v>
      </c>
      <c r="N16" s="129">
        <f>B16+M16</f>
        <v>1.0000000000000007</v>
      </c>
      <c r="R16" s="269">
        <f>B16-M16</f>
        <v>0.99892185728659799</v>
      </c>
      <c r="S16" s="270">
        <f>IF(Rules!B23=Rules!D23,SUM(C16:L16)*B4*F4,SUM(C16:L16)*B4*F4*POWER(O2,A16-1))</f>
        <v>291.24984654765217</v>
      </c>
      <c r="T16" s="254">
        <f>IF(Rules!B23=Rules!D23,SUM(C16:L16)*D4*H4,SUM(C16:L16)*D4*H4*POWER(O2,A16-1))</f>
        <v>-147.41546621717563</v>
      </c>
      <c r="U16" s="271">
        <f>S16+T16</f>
        <v>143.83438033047653</v>
      </c>
    </row>
    <row r="18" spans="1:7" x14ac:dyDescent="0.3">
      <c r="A18" s="500" t="s">
        <v>181</v>
      </c>
      <c r="B18" s="500"/>
      <c r="C18" s="500"/>
      <c r="D18" s="500"/>
      <c r="E18" s="500"/>
      <c r="F18" s="500"/>
    </row>
    <row r="19" spans="1:7" ht="16.2" thickBot="1" x14ac:dyDescent="0.35"/>
    <row r="20" spans="1:7" ht="16.2" thickBot="1" x14ac:dyDescent="0.3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251</v>
      </c>
    </row>
    <row r="21" spans="1:7" x14ac:dyDescent="0.3">
      <c r="A21" s="95">
        <v>1</v>
      </c>
      <c r="B21" s="107">
        <v>1</v>
      </c>
      <c r="C21" s="108">
        <f t="shared" ref="C21:C30" si="1">B21*$O$2</f>
        <v>5</v>
      </c>
      <c r="D21" s="57">
        <f>SUM($C$21:C21)</f>
        <v>5</v>
      </c>
      <c r="E21" s="57">
        <f t="shared" ref="E21:E30" si="2">D21/R7</f>
        <v>15.222601204845301</v>
      </c>
      <c r="F21" s="8">
        <f t="shared" ref="F21:F30" si="3">U7/E21</f>
        <v>3.1220360206499151</v>
      </c>
      <c r="G21" s="256">
        <f>U7/D21</f>
        <v>9.5051018579031652</v>
      </c>
    </row>
    <row r="22" spans="1:7" x14ac:dyDescent="0.3">
      <c r="A22" s="97">
        <v>2</v>
      </c>
      <c r="B22" s="93">
        <f>C21</f>
        <v>5</v>
      </c>
      <c r="C22" s="1">
        <f t="shared" si="1"/>
        <v>25</v>
      </c>
      <c r="D22" s="9">
        <f>SUM($C$21:C22)</f>
        <v>30</v>
      </c>
      <c r="E22" s="9">
        <f>D22/R8</f>
        <v>42.265932329979137</v>
      </c>
      <c r="F22" s="9">
        <f>U8/E22</f>
        <v>1.9331394661583639</v>
      </c>
      <c r="G22" s="257">
        <f>U8/D22</f>
        <v>2.7235313953687137</v>
      </c>
    </row>
    <row r="23" spans="1:7" x14ac:dyDescent="0.3">
      <c r="A23" s="97">
        <v>3</v>
      </c>
      <c r="B23" s="93">
        <f t="shared" ref="B23:B30" si="4">C22</f>
        <v>25</v>
      </c>
      <c r="C23" s="1">
        <f t="shared" si="1"/>
        <v>125</v>
      </c>
      <c r="D23" s="9">
        <f>SUM($C$21:C23)</f>
        <v>155</v>
      </c>
      <c r="E23" s="9">
        <f t="shared" si="2"/>
        <v>179.53865917174852</v>
      </c>
      <c r="F23" s="9">
        <f t="shared" si="3"/>
        <v>0.58561410433722805</v>
      </c>
      <c r="G23" s="257">
        <f t="shared" ref="G23:G29" si="5">U9/D23</f>
        <v>0.67832497474045395</v>
      </c>
    </row>
    <row r="24" spans="1:7" x14ac:dyDescent="0.3">
      <c r="A24" s="97">
        <v>4</v>
      </c>
      <c r="B24" s="93">
        <f t="shared" si="4"/>
        <v>125</v>
      </c>
      <c r="C24" s="1">
        <f t="shared" si="1"/>
        <v>625</v>
      </c>
      <c r="D24" s="9">
        <f>SUM($C$21:C24)</f>
        <v>780</v>
      </c>
      <c r="E24" s="9">
        <f t="shared" si="2"/>
        <v>835.81872249220521</v>
      </c>
      <c r="F24" s="9">
        <f t="shared" si="3"/>
        <v>0.14421164585106011</v>
      </c>
      <c r="G24" s="257">
        <f t="shared" si="5"/>
        <v>0.15453178667145048</v>
      </c>
    </row>
    <row r="25" spans="1:7" x14ac:dyDescent="0.3">
      <c r="A25" s="97">
        <v>5</v>
      </c>
      <c r="B25" s="93">
        <f t="shared" si="4"/>
        <v>625</v>
      </c>
      <c r="C25" s="1">
        <f t="shared" si="1"/>
        <v>3125</v>
      </c>
      <c r="D25" s="9">
        <f>SUM($C$21:C25)</f>
        <v>3905</v>
      </c>
      <c r="E25" s="9">
        <f t="shared" si="2"/>
        <v>4039.0931305462286</v>
      </c>
      <c r="F25" s="9">
        <f t="shared" si="3"/>
        <v>3.2255142908436611E-2</v>
      </c>
      <c r="G25" s="257">
        <f t="shared" si="5"/>
        <v>3.336274677240799E-2</v>
      </c>
    </row>
    <row r="26" spans="1:7" x14ac:dyDescent="0.3">
      <c r="A26" s="97">
        <v>6</v>
      </c>
      <c r="B26" s="93">
        <f t="shared" si="4"/>
        <v>3125</v>
      </c>
      <c r="C26" s="1">
        <f t="shared" si="1"/>
        <v>15625</v>
      </c>
      <c r="D26" s="9">
        <f>SUM($C$21:C26)</f>
        <v>19530</v>
      </c>
      <c r="E26" s="9">
        <f t="shared" si="2"/>
        <v>19860.528472108588</v>
      </c>
      <c r="F26" s="9">
        <f t="shared" si="3"/>
        <v>6.8610578373348441E-3</v>
      </c>
      <c r="G26" s="257">
        <f t="shared" si="5"/>
        <v>6.9771753470134383E-3</v>
      </c>
    </row>
    <row r="27" spans="1:7" x14ac:dyDescent="0.3">
      <c r="A27" s="97">
        <v>7</v>
      </c>
      <c r="B27" s="93">
        <f t="shared" si="4"/>
        <v>15625</v>
      </c>
      <c r="C27" s="1">
        <f t="shared" si="1"/>
        <v>78125</v>
      </c>
      <c r="D27" s="9">
        <f>SUM($C$21:C27)</f>
        <v>97655</v>
      </c>
      <c r="E27" s="9">
        <f t="shared" si="2"/>
        <v>98480.026006327331</v>
      </c>
      <c r="F27" s="9">
        <f t="shared" si="3"/>
        <v>1.4200207171720504E-3</v>
      </c>
      <c r="G27" s="257">
        <f t="shared" si="5"/>
        <v>1.4320175839089356E-3</v>
      </c>
    </row>
    <row r="28" spans="1:7" x14ac:dyDescent="0.3">
      <c r="A28" s="97">
        <v>8</v>
      </c>
      <c r="B28" s="93">
        <f t="shared" si="4"/>
        <v>78125</v>
      </c>
      <c r="C28" s="1">
        <f t="shared" si="1"/>
        <v>390625</v>
      </c>
      <c r="D28" s="9">
        <f>SUM($C$21:C28)</f>
        <v>488280</v>
      </c>
      <c r="E28" s="9">
        <f t="shared" si="2"/>
        <v>490352.20823110506</v>
      </c>
      <c r="F28" s="9">
        <f t="shared" si="3"/>
        <v>2.8946700869333079E-4</v>
      </c>
      <c r="G28" s="257">
        <f t="shared" si="5"/>
        <v>2.9069547579836826E-4</v>
      </c>
    </row>
    <row r="29" spans="1:7" x14ac:dyDescent="0.3">
      <c r="A29" s="97">
        <v>9</v>
      </c>
      <c r="B29" s="93">
        <f t="shared" si="4"/>
        <v>390625</v>
      </c>
      <c r="C29" s="1">
        <f t="shared" si="1"/>
        <v>1953125</v>
      </c>
      <c r="D29" s="9">
        <f>SUM($C$21:C29)</f>
        <v>2441405</v>
      </c>
      <c r="E29" s="9">
        <f t="shared" si="2"/>
        <v>2446625.9990729787</v>
      </c>
      <c r="F29" s="9">
        <f t="shared" si="3"/>
        <v>5.8508549004364908E-5</v>
      </c>
      <c r="G29" s="257">
        <f t="shared" si="5"/>
        <v>5.8633670842041618E-5</v>
      </c>
    </row>
    <row r="30" spans="1:7" ht="16.2" thickBot="1" x14ac:dyDescent="0.35">
      <c r="A30" s="129">
        <v>10</v>
      </c>
      <c r="B30" s="94">
        <f t="shared" si="4"/>
        <v>1953125</v>
      </c>
      <c r="C30" s="109">
        <f t="shared" si="1"/>
        <v>9765625</v>
      </c>
      <c r="D30" s="10">
        <f>SUM($C$21:C30)</f>
        <v>12207030</v>
      </c>
      <c r="E30" s="10">
        <f t="shared" si="2"/>
        <v>12220205.125111917</v>
      </c>
      <c r="F30" s="10">
        <f t="shared" si="3"/>
        <v>1.1770209980755888E-5</v>
      </c>
      <c r="G30" s="258">
        <f>U16/D30</f>
        <v>1.1782913643242994E-5</v>
      </c>
    </row>
    <row r="31" spans="1:7" ht="16.2" thickBot="1" x14ac:dyDescent="0.35">
      <c r="A31" s="524" t="s">
        <v>252</v>
      </c>
      <c r="B31" s="524"/>
      <c r="C31" s="524"/>
      <c r="D31" s="524"/>
      <c r="E31" s="524"/>
      <c r="F31" s="524"/>
      <c r="G31" s="524"/>
    </row>
    <row r="32" spans="1:7" ht="16.2" thickBot="1" x14ac:dyDescent="0.35">
      <c r="A32" s="115" t="s">
        <v>130</v>
      </c>
      <c r="B32" s="116" t="s">
        <v>135</v>
      </c>
      <c r="C32" s="116" t="s">
        <v>134</v>
      </c>
      <c r="D32" s="154" t="s">
        <v>133</v>
      </c>
      <c r="E32" s="350" t="s">
        <v>146</v>
      </c>
      <c r="F32" s="152" t="s">
        <v>147</v>
      </c>
      <c r="G32" s="260" t="s">
        <v>251</v>
      </c>
    </row>
    <row r="33" spans="1:7" x14ac:dyDescent="0.3">
      <c r="A33" s="95">
        <v>1</v>
      </c>
      <c r="B33" s="107">
        <v>1</v>
      </c>
      <c r="C33" s="108">
        <f t="shared" ref="C33:C42" si="6">B33*$O$2</f>
        <v>5</v>
      </c>
      <c r="D33" s="57">
        <f>SUM($C$33:C33)</f>
        <v>5</v>
      </c>
      <c r="E33" s="96">
        <f>D33/$R$7</f>
        <v>15.222601204845301</v>
      </c>
      <c r="F33" s="8">
        <f t="shared" ref="F33:F42" si="7">U7/E33</f>
        <v>3.1220360206499151</v>
      </c>
      <c r="G33" s="259">
        <f>U7/D33</f>
        <v>9.5051018579031652</v>
      </c>
    </row>
    <row r="34" spans="1:7" x14ac:dyDescent="0.3">
      <c r="A34" s="97">
        <v>2</v>
      </c>
      <c r="B34" s="93">
        <f>C33+1</f>
        <v>6</v>
      </c>
      <c r="C34" s="1">
        <f t="shared" si="6"/>
        <v>30</v>
      </c>
      <c r="D34" s="9">
        <f>SUM($C$33:C34)</f>
        <v>35</v>
      </c>
      <c r="E34" s="96">
        <f t="shared" ref="E34:E42" si="8">D34/$R$7</f>
        <v>106.5582084339171</v>
      </c>
      <c r="F34" s="9">
        <f t="shared" si="7"/>
        <v>0.76677285646869686</v>
      </c>
      <c r="G34" s="259">
        <f t="shared" ref="G34:G42" si="9">U8/D34</f>
        <v>2.3344554817446115</v>
      </c>
    </row>
    <row r="35" spans="1:7" x14ac:dyDescent="0.3">
      <c r="A35" s="97">
        <v>3</v>
      </c>
      <c r="B35" s="93">
        <f t="shared" ref="B35:B42" si="10">C34</f>
        <v>30</v>
      </c>
      <c r="C35" s="1">
        <f t="shared" si="6"/>
        <v>150</v>
      </c>
      <c r="D35" s="9">
        <f>SUM($C$33:C35)</f>
        <v>185</v>
      </c>
      <c r="E35" s="96">
        <f t="shared" si="8"/>
        <v>563.2362445792761</v>
      </c>
      <c r="F35" s="9">
        <f t="shared" si="7"/>
        <v>0.1866718843055061</v>
      </c>
      <c r="G35" s="259">
        <f t="shared" si="9"/>
        <v>0.56832633018794787</v>
      </c>
    </row>
    <row r="36" spans="1:7" x14ac:dyDescent="0.3">
      <c r="A36" s="97">
        <v>4</v>
      </c>
      <c r="B36" s="93">
        <f t="shared" si="10"/>
        <v>150</v>
      </c>
      <c r="C36" s="1">
        <f t="shared" si="6"/>
        <v>750</v>
      </c>
      <c r="D36" s="9">
        <f>SUM($C$33:C36)</f>
        <v>935</v>
      </c>
      <c r="E36" s="96">
        <f t="shared" si="8"/>
        <v>2846.6264253060713</v>
      </c>
      <c r="F36" s="9">
        <f t="shared" si="7"/>
        <v>4.2343031924454717E-2</v>
      </c>
      <c r="G36" s="259">
        <f t="shared" si="9"/>
        <v>0.12891421775800149</v>
      </c>
    </row>
    <row r="37" spans="1:7" x14ac:dyDescent="0.3">
      <c r="A37" s="97">
        <v>5</v>
      </c>
      <c r="B37" s="93">
        <f t="shared" si="10"/>
        <v>750</v>
      </c>
      <c r="C37" s="1">
        <f t="shared" si="6"/>
        <v>3750</v>
      </c>
      <c r="D37" s="9">
        <f>SUM($C$33:C37)</f>
        <v>4685</v>
      </c>
      <c r="E37" s="96">
        <f t="shared" si="8"/>
        <v>14263.577328940046</v>
      </c>
      <c r="F37" s="9">
        <f t="shared" si="7"/>
        <v>9.1338605415570515E-3</v>
      </c>
      <c r="G37" s="259">
        <f t="shared" si="9"/>
        <v>2.7808223296959065E-2</v>
      </c>
    </row>
    <row r="38" spans="1:7" x14ac:dyDescent="0.3">
      <c r="A38" s="97">
        <v>6</v>
      </c>
      <c r="B38" s="93">
        <f t="shared" si="10"/>
        <v>3750</v>
      </c>
      <c r="C38" s="1">
        <f t="shared" si="6"/>
        <v>18750</v>
      </c>
      <c r="D38" s="9">
        <f>SUM($C$33:C38)</f>
        <v>23435</v>
      </c>
      <c r="E38" s="96">
        <f t="shared" si="8"/>
        <v>71348.331847109919</v>
      </c>
      <c r="F38" s="9">
        <f t="shared" si="7"/>
        <v>1.9098447153490395E-3</v>
      </c>
      <c r="G38" s="259">
        <f t="shared" si="9"/>
        <v>5.814560892987943E-3</v>
      </c>
    </row>
    <row r="39" spans="1:7" x14ac:dyDescent="0.3">
      <c r="A39" s="97">
        <v>7</v>
      </c>
      <c r="B39" s="93">
        <f t="shared" si="10"/>
        <v>18750</v>
      </c>
      <c r="C39" s="1">
        <f t="shared" si="6"/>
        <v>93750</v>
      </c>
      <c r="D39" s="9">
        <f>SUM($C$33:C39)</f>
        <v>117185</v>
      </c>
      <c r="E39" s="96">
        <f t="shared" si="8"/>
        <v>356772.10443795932</v>
      </c>
      <c r="F39" s="9">
        <f t="shared" si="7"/>
        <v>3.9196920223605975E-4</v>
      </c>
      <c r="G39" s="259">
        <f t="shared" si="9"/>
        <v>1.1933581700441789E-3</v>
      </c>
    </row>
    <row r="40" spans="1:7" x14ac:dyDescent="0.3">
      <c r="A40" s="97">
        <v>8</v>
      </c>
      <c r="B40" s="93">
        <f t="shared" si="10"/>
        <v>93750</v>
      </c>
      <c r="C40" s="1">
        <f t="shared" si="6"/>
        <v>468750</v>
      </c>
      <c r="D40" s="9">
        <f>SUM($C$33:C40)</f>
        <v>585935</v>
      </c>
      <c r="E40" s="96">
        <f t="shared" si="8"/>
        <v>1783890.9673922062</v>
      </c>
      <c r="F40" s="9">
        <f t="shared" si="7"/>
        <v>7.9568084326546256E-5</v>
      </c>
      <c r="G40" s="259">
        <f t="shared" si="9"/>
        <v>2.4224664326730311E-4</v>
      </c>
    </row>
    <row r="41" spans="1:7" x14ac:dyDescent="0.3">
      <c r="A41" s="97">
        <v>9</v>
      </c>
      <c r="B41" s="93">
        <f t="shared" si="10"/>
        <v>468750</v>
      </c>
      <c r="C41" s="1">
        <f t="shared" si="6"/>
        <v>2343750</v>
      </c>
      <c r="D41" s="9">
        <f>SUM($C$33:C41)</f>
        <v>2929685</v>
      </c>
      <c r="E41" s="96">
        <f t="shared" si="8"/>
        <v>8919485.2821634412</v>
      </c>
      <c r="F41" s="9">
        <f t="shared" si="7"/>
        <v>1.6048968369102305E-5</v>
      </c>
      <c r="G41" s="259">
        <f t="shared" si="9"/>
        <v>4.8861409046404176E-5</v>
      </c>
    </row>
    <row r="42" spans="1:7" ht="16.2" thickBot="1" x14ac:dyDescent="0.35">
      <c r="A42" s="129">
        <v>10</v>
      </c>
      <c r="B42" s="94">
        <f t="shared" si="10"/>
        <v>2343750</v>
      </c>
      <c r="C42" s="109">
        <f t="shared" si="6"/>
        <v>11718750</v>
      </c>
      <c r="D42" s="10">
        <f>SUM($C$33:C42)</f>
        <v>14648435</v>
      </c>
      <c r="E42" s="351">
        <f t="shared" si="8"/>
        <v>44597456.856019616</v>
      </c>
      <c r="F42" s="10">
        <f t="shared" si="7"/>
        <v>3.2251700090172799E-6</v>
      </c>
      <c r="G42" s="259">
        <f t="shared" si="9"/>
        <v>9.8190953730194748E-6</v>
      </c>
    </row>
    <row r="43" spans="1:7" ht="16.2" thickBot="1" x14ac:dyDescent="0.35">
      <c r="A43" s="524" t="s">
        <v>52</v>
      </c>
      <c r="B43" s="524"/>
      <c r="C43" s="524"/>
      <c r="D43" s="524"/>
      <c r="E43" s="524"/>
      <c r="F43" s="524"/>
      <c r="G43" s="524"/>
    </row>
    <row r="44" spans="1:7" ht="16.2" thickBot="1" x14ac:dyDescent="0.3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261" t="s">
        <v>147</v>
      </c>
      <c r="G44" s="260" t="s">
        <v>251</v>
      </c>
    </row>
    <row r="45" spans="1:7" x14ac:dyDescent="0.3">
      <c r="A45" s="95">
        <v>1</v>
      </c>
      <c r="B45" s="107">
        <v>1</v>
      </c>
      <c r="C45" s="108">
        <f t="shared" ref="C45:C54" si="11">B45*$O$2</f>
        <v>5</v>
      </c>
      <c r="D45" s="57">
        <f>SUM(C45:C45)</f>
        <v>5</v>
      </c>
      <c r="E45" s="57">
        <f t="shared" ref="E45:E54" si="12">D45/R7</f>
        <v>15.222601204845301</v>
      </c>
      <c r="F45" s="262">
        <f t="shared" ref="F45:F54" si="13">U7/E45</f>
        <v>3.1220360206499151</v>
      </c>
      <c r="G45" s="256">
        <f>U7/D45</f>
        <v>9.5051018579031652</v>
      </c>
    </row>
    <row r="46" spans="1:7" x14ac:dyDescent="0.3">
      <c r="A46" s="97">
        <v>2</v>
      </c>
      <c r="B46" s="93">
        <f t="shared" ref="B46:B54" si="14">B45*$O$2*2</f>
        <v>10</v>
      </c>
      <c r="C46" s="1">
        <f t="shared" si="11"/>
        <v>50</v>
      </c>
      <c r="D46" s="9">
        <f>SUM($C$45:C46)</f>
        <v>55</v>
      </c>
      <c r="E46" s="9">
        <f t="shared" si="12"/>
        <v>77.48754260496176</v>
      </c>
      <c r="F46" s="98">
        <f t="shared" si="13"/>
        <v>1.054439708813653</v>
      </c>
      <c r="G46" s="257">
        <f t="shared" ref="G46:G54" si="15">U8/D46</f>
        <v>1.4855625792920255</v>
      </c>
    </row>
    <row r="47" spans="1:7" x14ac:dyDescent="0.3">
      <c r="A47" s="97">
        <v>3</v>
      </c>
      <c r="B47" s="93">
        <f t="shared" si="14"/>
        <v>100</v>
      </c>
      <c r="C47" s="1">
        <f t="shared" si="11"/>
        <v>500</v>
      </c>
      <c r="D47" s="9">
        <f>SUM($C$45:C47)</f>
        <v>555</v>
      </c>
      <c r="E47" s="9">
        <f t="shared" si="12"/>
        <v>642.8642312278738</v>
      </c>
      <c r="F47" s="98">
        <f t="shared" si="13"/>
        <v>0.16354988499508169</v>
      </c>
      <c r="G47" s="257">
        <f t="shared" si="15"/>
        <v>0.1894421100626493</v>
      </c>
    </row>
    <row r="48" spans="1:7" x14ac:dyDescent="0.3">
      <c r="A48" s="97">
        <v>4</v>
      </c>
      <c r="B48" s="93">
        <f t="shared" si="14"/>
        <v>1000</v>
      </c>
      <c r="C48" s="1">
        <f t="shared" si="11"/>
        <v>5000</v>
      </c>
      <c r="D48" s="9">
        <f>SUM($C$45:C48)</f>
        <v>5555</v>
      </c>
      <c r="E48" s="9">
        <f t="shared" si="12"/>
        <v>5952.5294915951281</v>
      </c>
      <c r="F48" s="98">
        <f t="shared" si="13"/>
        <v>2.0249340011489987E-2</v>
      </c>
      <c r="G48" s="257">
        <f t="shared" si="15"/>
        <v>2.1698432691940845E-2</v>
      </c>
    </row>
    <row r="49" spans="1:7" x14ac:dyDescent="0.3">
      <c r="A49" s="97">
        <v>5</v>
      </c>
      <c r="B49" s="93">
        <f t="shared" si="14"/>
        <v>10000</v>
      </c>
      <c r="C49" s="1">
        <f t="shared" si="11"/>
        <v>50000</v>
      </c>
      <c r="D49" s="9">
        <f>SUM($C$45:C49)</f>
        <v>55555</v>
      </c>
      <c r="E49" s="9">
        <f t="shared" si="12"/>
        <v>57462.693692060369</v>
      </c>
      <c r="F49" s="98">
        <f t="shared" si="13"/>
        <v>2.2672366674006831E-3</v>
      </c>
      <c r="G49" s="257">
        <f t="shared" si="15"/>
        <v>2.3450909215417732E-3</v>
      </c>
    </row>
    <row r="50" spans="1:7" x14ac:dyDescent="0.3">
      <c r="A50" s="97">
        <v>6</v>
      </c>
      <c r="B50" s="93">
        <f t="shared" si="14"/>
        <v>100000</v>
      </c>
      <c r="C50" s="1">
        <f t="shared" si="11"/>
        <v>500000</v>
      </c>
      <c r="D50" s="9">
        <f>SUM($C$45:C50)</f>
        <v>555555</v>
      </c>
      <c r="E50" s="9">
        <f t="shared" si="12"/>
        <v>564957.29110713198</v>
      </c>
      <c r="F50" s="98">
        <f t="shared" si="13"/>
        <v>2.4119386840753751E-4</v>
      </c>
      <c r="G50" s="257">
        <f t="shared" si="15"/>
        <v>2.4527586742477782E-4</v>
      </c>
    </row>
    <row r="51" spans="1:7" x14ac:dyDescent="0.3">
      <c r="A51" s="97">
        <v>7</v>
      </c>
      <c r="B51" s="93">
        <f t="shared" si="14"/>
        <v>1000000</v>
      </c>
      <c r="C51" s="1">
        <f t="shared" si="11"/>
        <v>5000000</v>
      </c>
      <c r="D51" s="9">
        <f>SUM($C$45:C51)</f>
        <v>5555555</v>
      </c>
      <c r="E51" s="9">
        <f t="shared" si="12"/>
        <v>5602490.4088841509</v>
      </c>
      <c r="F51" s="98">
        <f t="shared" si="13"/>
        <v>2.4960984660477054E-5</v>
      </c>
      <c r="G51" s="257">
        <f t="shared" si="15"/>
        <v>2.517186440537932E-5</v>
      </c>
    </row>
    <row r="52" spans="1:7" x14ac:dyDescent="0.3">
      <c r="A52" s="97">
        <v>8</v>
      </c>
      <c r="B52" s="93">
        <f t="shared" si="14"/>
        <v>10000000</v>
      </c>
      <c r="C52" s="1">
        <f t="shared" si="11"/>
        <v>50000000</v>
      </c>
      <c r="D52" s="9">
        <f>SUM($C$45:C52)</f>
        <v>55555555</v>
      </c>
      <c r="E52" s="9">
        <f t="shared" si="12"/>
        <v>55791326.848846175</v>
      </c>
      <c r="F52" s="98">
        <f t="shared" si="13"/>
        <v>2.5441371435274035E-6</v>
      </c>
      <c r="G52" s="257">
        <f t="shared" si="15"/>
        <v>2.5549341901602324E-6</v>
      </c>
    </row>
    <row r="53" spans="1:7" x14ac:dyDescent="0.3">
      <c r="A53" s="97">
        <v>9</v>
      </c>
      <c r="B53" s="93">
        <f t="shared" si="14"/>
        <v>100000000</v>
      </c>
      <c r="C53" s="1">
        <f t="shared" si="11"/>
        <v>500000000</v>
      </c>
      <c r="D53" s="9">
        <f>SUM($C$45:C53)</f>
        <v>555555555</v>
      </c>
      <c r="E53" s="9">
        <f t="shared" si="12"/>
        <v>556743622.95170951</v>
      </c>
      <c r="F53" s="98">
        <f t="shared" si="13"/>
        <v>2.5711751560472017E-7</v>
      </c>
      <c r="G53" s="257">
        <f t="shared" si="15"/>
        <v>2.5766736714947366E-7</v>
      </c>
    </row>
    <row r="54" spans="1:7" ht="16.2" thickBot="1" x14ac:dyDescent="0.35">
      <c r="A54" s="129">
        <v>10</v>
      </c>
      <c r="B54" s="94">
        <f t="shared" si="14"/>
        <v>1000000000</v>
      </c>
      <c r="C54" s="109">
        <f t="shared" si="11"/>
        <v>5000000000</v>
      </c>
      <c r="D54" s="10">
        <f>SUM($C$45:C54)</f>
        <v>5555555555</v>
      </c>
      <c r="E54" s="10">
        <f t="shared" si="12"/>
        <v>5561551701.4421186</v>
      </c>
      <c r="F54" s="99">
        <f t="shared" si="13"/>
        <v>2.5862275144035804E-8</v>
      </c>
      <c r="G54" s="258">
        <f t="shared" si="15"/>
        <v>2.5890188462074796E-8</v>
      </c>
    </row>
  </sheetData>
  <mergeCells count="3">
    <mergeCell ref="A18:F18"/>
    <mergeCell ref="A31:G31"/>
    <mergeCell ref="A43:G43"/>
  </mergeCells>
  <conditionalFormatting sqref="F21:F30">
    <cfRule type="cellIs" dxfId="536" priority="78" operator="equal">
      <formula>MAX($F$21:$F$30)</formula>
    </cfRule>
  </conditionalFormatting>
  <conditionalFormatting sqref="E21:E30">
    <cfRule type="cellIs" dxfId="535" priority="70" stopIfTrue="1" operator="lessThan">
      <formula>0</formula>
    </cfRule>
    <cfRule type="cellIs" dxfId="534" priority="71" operator="equal">
      <formula>MIN($E$21:$E$30)</formula>
    </cfRule>
  </conditionalFormatting>
  <conditionalFormatting sqref="R7:R16">
    <cfRule type="cellIs" dxfId="533" priority="38" operator="lessThanOrEqual">
      <formula>0</formula>
    </cfRule>
    <cfRule type="cellIs" dxfId="532" priority="39" operator="greaterThan">
      <formula>0</formula>
    </cfRule>
  </conditionalFormatting>
  <conditionalFormatting sqref="U7:U16">
    <cfRule type="cellIs" dxfId="531" priority="20" operator="lessThanOrEqual">
      <formula>0</formula>
    </cfRule>
    <cfRule type="cellIs" dxfId="530" priority="21" operator="greaterThan">
      <formula>0</formula>
    </cfRule>
  </conditionalFormatting>
  <conditionalFormatting sqref="S7:T16">
    <cfRule type="cellIs" dxfId="529" priority="12" operator="lessThanOrEqual">
      <formula>0</formula>
    </cfRule>
    <cfRule type="cellIs" dxfId="528" priority="13" operator="greaterThan">
      <formula>0</formula>
    </cfRule>
  </conditionalFormatting>
  <conditionalFormatting sqref="F45:F54">
    <cfRule type="cellIs" dxfId="527" priority="7" operator="equal">
      <formula>MAX($F$45:$F$54)</formula>
    </cfRule>
  </conditionalFormatting>
  <conditionalFormatting sqref="E45:E54">
    <cfRule type="cellIs" dxfId="526" priority="5" stopIfTrue="1" operator="lessThan">
      <formula>0</formula>
    </cfRule>
    <cfRule type="cellIs" dxfId="525" priority="6" operator="equal">
      <formula>MIN($E$45:$E$54)</formula>
    </cfRule>
  </conditionalFormatting>
  <conditionalFormatting sqref="E33:E42">
    <cfRule type="cellIs" dxfId="524" priority="3" stopIfTrue="1" operator="lessThan">
      <formula>0</formula>
    </cfRule>
    <cfRule type="cellIs" dxfId="523" priority="4" operator="equal">
      <formula>MIN($E$33:$E$42)</formula>
    </cfRule>
  </conditionalFormatting>
  <conditionalFormatting sqref="F33:F42">
    <cfRule type="cellIs" dxfId="522" priority="1" operator="lessThanOrEqual">
      <formula>0</formula>
    </cfRule>
    <cfRule type="cellIs" dxfId="521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>
    <pageSetUpPr fitToPage="1"/>
  </sheetPr>
  <dimension ref="A1:U54"/>
  <sheetViews>
    <sheetView zoomScale="90" zoomScaleNormal="90" workbookViewId="0">
      <selection activeCell="A31" sqref="A31:G54"/>
    </sheetView>
  </sheetViews>
  <sheetFormatPr defaultColWidth="8.69921875" defaultRowHeight="15.6" x14ac:dyDescent="0.3"/>
  <cols>
    <col min="14" max="14" width="5.69921875" bestFit="1" customWidth="1"/>
    <col min="19" max="19" width="8.69921875" customWidth="1"/>
  </cols>
  <sheetData>
    <row r="1" spans="1:21" x14ac:dyDescent="0.3">
      <c r="C1" t="s">
        <v>93</v>
      </c>
      <c r="D1">
        <f>C2+E2</f>
        <v>1.0000000000000004</v>
      </c>
    </row>
    <row r="2" spans="1:21" x14ac:dyDescent="0.3">
      <c r="A2" t="s">
        <v>39</v>
      </c>
      <c r="B2" s="133" t="s">
        <v>122</v>
      </c>
      <c r="C2" s="139">
        <f>Analysis!B12</f>
        <v>0.67760068711456678</v>
      </c>
      <c r="D2" s="133" t="s">
        <v>123</v>
      </c>
      <c r="E2" s="139">
        <f>Analysis!I12</f>
        <v>0.32239931288543361</v>
      </c>
      <c r="F2" s="133" t="s">
        <v>46</v>
      </c>
      <c r="G2" s="139">
        <f>Analysis!S12</f>
        <v>179.46154495606919</v>
      </c>
      <c r="H2" t="s">
        <v>149</v>
      </c>
      <c r="I2" s="153">
        <f>Analysis!T12</f>
        <v>-179.69018093971906</v>
      </c>
      <c r="J2" t="s">
        <v>47</v>
      </c>
      <c r="K2" s="153">
        <f>G2*C2+I2*E2</f>
        <v>63.671275305649537</v>
      </c>
      <c r="L2" t="s">
        <v>46</v>
      </c>
      <c r="M2" s="160">
        <v>1</v>
      </c>
      <c r="N2" t="s">
        <v>149</v>
      </c>
      <c r="O2" s="160">
        <v>6</v>
      </c>
    </row>
    <row r="4" spans="1:21" x14ac:dyDescent="0.3">
      <c r="A4" t="s">
        <v>120</v>
      </c>
      <c r="B4">
        <f>$C$2</f>
        <v>0.67760068711456678</v>
      </c>
      <c r="C4" t="s">
        <v>121</v>
      </c>
      <c r="D4">
        <f>$E$2</f>
        <v>0.32239931288543361</v>
      </c>
      <c r="E4" t="s">
        <v>46</v>
      </c>
      <c r="F4">
        <f>G2</f>
        <v>179.46154495606919</v>
      </c>
      <c r="G4" t="s">
        <v>149</v>
      </c>
      <c r="H4">
        <f>I2</f>
        <v>-179.69018093971906</v>
      </c>
      <c r="I4" t="s">
        <v>47</v>
      </c>
      <c r="J4">
        <f>B4*F4+D4*H4</f>
        <v>63.671275305649537</v>
      </c>
    </row>
    <row r="5" spans="1:21" ht="16.2" thickBot="1" x14ac:dyDescent="0.35"/>
    <row r="6" spans="1:21" ht="16.2" thickBot="1" x14ac:dyDescent="0.3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</row>
    <row r="7" spans="1:21" x14ac:dyDescent="0.3">
      <c r="A7" s="100">
        <v>1</v>
      </c>
      <c r="B7" s="95">
        <f>C7*B4</f>
        <v>0.67760068711456678</v>
      </c>
      <c r="C7" s="95">
        <v>1</v>
      </c>
      <c r="D7" s="107">
        <f>C7*D4</f>
        <v>0.32239931288543361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1.0000000000000004</v>
      </c>
      <c r="R7" s="265">
        <f>B7-D7</f>
        <v>0.35520137422913317</v>
      </c>
      <c r="S7" s="266">
        <f>IF(Rules!B23=Rules!D23,SUM(C7)*B4*F4,SUM(C7)*B4*F4*POWER(O2,A7-1))</f>
        <v>121.6032661728742</v>
      </c>
      <c r="T7" s="252">
        <f>IF(Rules!B23=Rules!D23,SUM(C7)*D4*H4,SUM(C7)*D4*H4*POWER(O2,A7-1))</f>
        <v>-57.931990867224663</v>
      </c>
      <c r="U7" s="263">
        <f>S7+T7</f>
        <v>63.671275305649537</v>
      </c>
    </row>
    <row r="8" spans="1:21" x14ac:dyDescent="0.3">
      <c r="A8" s="98">
        <v>2</v>
      </c>
      <c r="B8" s="97">
        <f>C8*B4</f>
        <v>0.8670048232742904</v>
      </c>
      <c r="C8" s="97">
        <f>1/(1-B4*D4)</f>
        <v>1.2795217592919881</v>
      </c>
      <c r="D8" s="93">
        <f>C8*D4</f>
        <v>0.41251693601769812</v>
      </c>
      <c r="E8" s="1">
        <f>D8*D4</f>
        <v>0.13299517672571026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1.0000000000000007</v>
      </c>
      <c r="R8" s="267">
        <f>B8-E8</f>
        <v>0.73400964654858014</v>
      </c>
      <c r="S8" s="268">
        <f>IF(Rules!B23=Rules!D23,SUM(C8:D8)*B4*F4,SUM(C8:D8)*B4*F4*POWER(O2,A8-1))</f>
        <v>205.75743184054656</v>
      </c>
      <c r="T8" s="253">
        <f>IF(Rules!B23=Rules!D23,SUM(C8:D8)*D4*H4,SUM(C8:D8)*D4*H4*POWER(O2,A8-1))</f>
        <v>-98.023170243671473</v>
      </c>
      <c r="U8" s="264">
        <f>S8+T8</f>
        <v>107.73426159687509</v>
      </c>
    </row>
    <row r="9" spans="1:21" x14ac:dyDescent="0.3">
      <c r="A9" s="98">
        <v>3</v>
      </c>
      <c r="B9" s="97">
        <f>C9*B4</f>
        <v>0.94048737189993481</v>
      </c>
      <c r="C9" s="97">
        <f>1/(1-D4*B4/(1-D4*B4))</f>
        <v>1.3879669690194985</v>
      </c>
      <c r="D9" s="93">
        <f>C9*D4*C8</f>
        <v>0.57255988135369484</v>
      </c>
      <c r="E9" s="1">
        <f>D9*(D4)</f>
        <v>0.18459291233419661</v>
      </c>
      <c r="F9" s="1">
        <f>E9*D4</f>
        <v>5.9512628100066071E-2</v>
      </c>
      <c r="G9" s="1"/>
      <c r="H9" s="1"/>
      <c r="I9" s="1"/>
      <c r="J9" s="1"/>
      <c r="K9" s="1"/>
      <c r="L9" s="1"/>
      <c r="M9" s="235"/>
      <c r="N9" s="97">
        <f>B9+F9</f>
        <v>1.0000000000000009</v>
      </c>
      <c r="R9" s="267">
        <f>B9-F9</f>
        <v>0.88097474379986873</v>
      </c>
      <c r="S9" s="268">
        <f>IF(Rules!B23=Rules!D23,SUM(C9:E9)*B4*F4,SUM(C9:E9)*B4*F4*POWER(O2,A9-1))</f>
        <v>260.85356947719947</v>
      </c>
      <c r="T9" s="253">
        <f>IF(Rules!B23=Rules!D23,SUM(C9:E9)*D4*H4,SUM(C9:E9)*D4*H4*POWER(O2,A9-1))</f>
        <v>-124.27105850226765</v>
      </c>
      <c r="U9" s="264">
        <f t="shared" ref="U9:U15" si="0">S9+T9</f>
        <v>136.58251097493184</v>
      </c>
    </row>
    <row r="10" spans="1:21" x14ac:dyDescent="0.3">
      <c r="A10" s="98">
        <v>4</v>
      </c>
      <c r="B10" s="97">
        <f>C10*B4</f>
        <v>0.97246387180456317</v>
      </c>
      <c r="C10" s="97">
        <f>1/(1-D4*B4/(1-D4*B4/(1-D4*B4)))</f>
        <v>1.4351577415684376</v>
      </c>
      <c r="D10" s="93">
        <f>C10*D4*C9</f>
        <v>0.64220380800006804</v>
      </c>
      <c r="E10" s="1">
        <f>D10*D4*C8</f>
        <v>0.26491994717508616</v>
      </c>
      <c r="F10" s="1">
        <f>E10*D4</f>
        <v>8.5410008938893139E-2</v>
      </c>
      <c r="G10" s="1">
        <f>F10*D4</f>
        <v>2.7536128195437892E-2</v>
      </c>
      <c r="H10" s="1"/>
      <c r="I10" s="1"/>
      <c r="J10" s="1"/>
      <c r="K10" s="1"/>
      <c r="L10" s="1"/>
      <c r="M10" s="235"/>
      <c r="N10" s="97">
        <f>B10+G10</f>
        <v>1.0000000000000011</v>
      </c>
      <c r="R10" s="267">
        <f>B10-G10</f>
        <v>0.94492774360912524</v>
      </c>
      <c r="S10" s="268">
        <f>IF(Rules!B23=Rules!D23,SUM(C10:F10)*B4*F4,SUM(C10:F10)*B4*F4*POWER(O2,A10-1))</f>
        <v>295.21521635113294</v>
      </c>
      <c r="T10" s="253">
        <f>IF(Rules!B23=Rules!D23,SUM(C10:F10)*D4*H4,SUM(C10:F10)*D4*H4*POWER(O2,A10-1))</f>
        <v>-140.64100213563663</v>
      </c>
      <c r="U10" s="264">
        <f t="shared" si="0"/>
        <v>154.57421421549631</v>
      </c>
    </row>
    <row r="11" spans="1:21" x14ac:dyDescent="0.3">
      <c r="A11" s="98">
        <v>5</v>
      </c>
      <c r="B11" s="97">
        <f>C11*B4</f>
        <v>0.98706786710694494</v>
      </c>
      <c r="C11" s="97">
        <f>1/(1-D4*B4/(1-D4*B4/(1-D4*B4/(1-D4*B4))))</f>
        <v>1.4567102511512866</v>
      </c>
      <c r="D11" s="93">
        <f>C11*D4*C10</f>
        <v>0.67401090322989499</v>
      </c>
      <c r="E11" s="1">
        <f>D11*D4*C9</f>
        <v>0.301606127431507</v>
      </c>
      <c r="F11" s="1">
        <f>E11*D4*C8</f>
        <v>0.12441763557220868</v>
      </c>
      <c r="G11" s="1">
        <f>F11*D4</f>
        <v>4.0112160219310362E-2</v>
      </c>
      <c r="H11" s="1">
        <f>G11*D4</f>
        <v>1.2932132893056085E-2</v>
      </c>
      <c r="I11" s="1"/>
      <c r="J11" s="1"/>
      <c r="K11" s="1"/>
      <c r="L11" s="1"/>
      <c r="M11" s="235"/>
      <c r="N11" s="97">
        <f>B11+H11</f>
        <v>1.0000000000000011</v>
      </c>
      <c r="R11" s="267">
        <f>B11-H11</f>
        <v>0.97413573421388888</v>
      </c>
      <c r="S11" s="268">
        <f>IF(Rules!B23=Rules!D23,SUM(C11:G11)*B4*F4,SUM(C11:G11)*B4*F4*POWER(O2,A11-1))</f>
        <v>315.7863024208167</v>
      </c>
      <c r="T11" s="253">
        <f>IF(Rules!B23=Rules!D23,SUM(C11:G11)*D4*H4,SUM(C11:G11)*D4*H4*POWER(O2,A11-1))</f>
        <v>-150.44110050325472</v>
      </c>
      <c r="U11" s="264">
        <f t="shared" si="0"/>
        <v>165.34520191756198</v>
      </c>
    </row>
    <row r="12" spans="1:21" x14ac:dyDescent="0.3">
      <c r="A12" s="98">
        <v>6</v>
      </c>
      <c r="B12" s="97">
        <f>C12*B4</f>
        <v>0.9938845787114885</v>
      </c>
      <c r="C12" s="97">
        <f>1/(1-D4*B4/(1-D4*B4/(1-D4*B4/(1-D4*B4/(1-D4*B4)))))</f>
        <v>1.4667703230109703</v>
      </c>
      <c r="D12" s="93">
        <f>C12*D4*C11</f>
        <v>0.68885751134436202</v>
      </c>
      <c r="E12" s="1">
        <f>D12*D4*C10</f>
        <v>0.31873014763983526</v>
      </c>
      <c r="F12" s="1">
        <f>E12*D4*C9</f>
        <v>0.14262523805573271</v>
      </c>
      <c r="G12" s="1">
        <f>F12*D4*C8</f>
        <v>5.8835326201545655E-2</v>
      </c>
      <c r="H12" s="1">
        <f>G12*D4</f>
        <v>1.8968468740768667E-2</v>
      </c>
      <c r="I12" s="1">
        <f>H12*D4</f>
        <v>6.1154212885126446E-3</v>
      </c>
      <c r="J12" s="1"/>
      <c r="K12" s="1"/>
      <c r="L12" s="1"/>
      <c r="M12" s="235"/>
      <c r="N12" s="97">
        <f>B12+I12</f>
        <v>1.0000000000000011</v>
      </c>
      <c r="R12" s="267">
        <f>B12-I12</f>
        <v>0.98776915742297589</v>
      </c>
      <c r="S12" s="268">
        <f>IF(Rules!B23=Rules!D23,SUM(C12:H12)*B4*F4,SUM(C12:H12)*B4*F4*POWER(O2,A12-1))</f>
        <v>327.69490266342501</v>
      </c>
      <c r="T12" s="253">
        <f>IF(Rules!B23=Rules!D23,SUM(C12:H12)*D4*H4,SUM(C12:H12)*D4*H4*POWER(O2,A12-1))</f>
        <v>-156.11437674170253</v>
      </c>
      <c r="U12" s="264">
        <f t="shared" si="0"/>
        <v>171.58052592172248</v>
      </c>
    </row>
    <row r="13" spans="1:21" x14ac:dyDescent="0.3">
      <c r="A13" s="98">
        <v>7</v>
      </c>
      <c r="B13" s="97">
        <f>C13*B4</f>
        <v>0.99709875220533128</v>
      </c>
      <c r="C13" s="97">
        <f>1/(1-D4*B4/(1-D4*B4/(1-D4*B4/(1-D4*B4/(1-D4*B4/(1-D4*B4))))))</f>
        <v>1.4715137855767031</v>
      </c>
      <c r="D13" s="93">
        <f>C13*D4*C12</f>
        <v>0.69585789173938806</v>
      </c>
      <c r="E13" s="1">
        <f>D13*D4*C11</f>
        <v>0.32680435923255602</v>
      </c>
      <c r="F13" s="1">
        <f>E13*D4*C10</f>
        <v>0.1512103736290149</v>
      </c>
      <c r="G13" s="1">
        <f>F13*D4*C9</f>
        <v>6.7663557071810362E-2</v>
      </c>
      <c r="H13" s="1">
        <f>G13*D4*C8</f>
        <v>2.7912363243321862E-2</v>
      </c>
      <c r="I13" s="1">
        <f>H13*D4</f>
        <v>8.9989267306556011E-3</v>
      </c>
      <c r="J13" s="1">
        <f>I13*D4</f>
        <v>2.9012477946697272E-3</v>
      </c>
      <c r="K13" s="1"/>
      <c r="L13" s="1"/>
      <c r="M13" s="235"/>
      <c r="N13" s="97">
        <f>B13+J13</f>
        <v>1.0000000000000011</v>
      </c>
      <c r="R13" s="267">
        <f>B13-J13</f>
        <v>0.99419750441066157</v>
      </c>
      <c r="S13" s="268">
        <f>IF(Rules!B23=Rules!D23,SUM(C13:I13)*B4*F4,SUM(C13:I13)*B4*F4*POWER(O2,A13-1))</f>
        <v>334.40427072723492</v>
      </c>
      <c r="T13" s="253">
        <f>IF(Rules!B23=Rules!D23,SUM(C13:I13)*D4*H4,SUM(C13:I13)*D4*H4*POWER(O2,A13-1))</f>
        <v>-159.31073043869054</v>
      </c>
      <c r="U13" s="264">
        <f t="shared" si="0"/>
        <v>175.09354028854438</v>
      </c>
    </row>
    <row r="14" spans="1:21" x14ac:dyDescent="0.3">
      <c r="A14" s="98">
        <v>8</v>
      </c>
      <c r="B14" s="97">
        <f>C14*B4</f>
        <v>0.99862150242558034</v>
      </c>
      <c r="C14" s="97">
        <f>1/(1-D4*B4/(1-D4*B4/(1-D4*B4/(1-D4*B4/(1-D4*B4/(1-D4*B4/(1-D4*B4)))))))</f>
        <v>1.4737610533986019</v>
      </c>
      <c r="D14" s="93">
        <f>C14*D4*C13</f>
        <v>0.69917439932952663</v>
      </c>
      <c r="E14" s="1">
        <f>D14*D4*C12</f>
        <v>0.3306296062220867</v>
      </c>
      <c r="F14" s="1">
        <f>E14*D4*C11</f>
        <v>0.1552776765017829</v>
      </c>
      <c r="G14" s="1">
        <f>F14*D4*C10</f>
        <v>7.1846029028553041E-2</v>
      </c>
      <c r="H14" s="1">
        <f>G14*D4*C9</f>
        <v>3.2149632124337434E-2</v>
      </c>
      <c r="I14" s="1">
        <f>H14*D4*C8</f>
        <v>1.3262267738027838E-2</v>
      </c>
      <c r="J14" s="1">
        <f>I14*D4</f>
        <v>4.275746006042829E-3</v>
      </c>
      <c r="K14" s="1">
        <f>J14*D4</f>
        <v>1.3784975744208451E-3</v>
      </c>
      <c r="L14" s="1"/>
      <c r="M14" s="235"/>
      <c r="N14" s="97">
        <f>B14+K14</f>
        <v>1.0000000000000011</v>
      </c>
      <c r="R14" s="267">
        <f>B14-K14</f>
        <v>0.99724300485115946</v>
      </c>
      <c r="S14" s="268">
        <f>IF(Rules!B23=Rules!D23,SUM(C14:J14)*B4*F4,SUM(C14:J14)*B4*F4*POWER(O2,A14-1))</f>
        <v>338.10285268844507</v>
      </c>
      <c r="T14" s="253">
        <f>IF(Rules!B23=Rules!D23,SUM(C14:J14)*D4*H4,SUM(C14:J14)*D4*H4*POWER(O2,A14-1))</f>
        <v>-161.07274081178284</v>
      </c>
      <c r="U14" s="264">
        <f t="shared" si="0"/>
        <v>177.03011187666223</v>
      </c>
    </row>
    <row r="15" spans="1:21" x14ac:dyDescent="0.3">
      <c r="A15" s="98">
        <v>9</v>
      </c>
      <c r="B15" s="97">
        <f>C15*B4</f>
        <v>0.99934454704890419</v>
      </c>
      <c r="C15" s="97">
        <f>1/(1-D4*B4/(1-D4*B4/(1-D4*B4/(1-D4*B4/(1-D4*B4/(1-D4*B4/(1-D4*B4/(1-D4*B4))))))))</f>
        <v>1.4748281193521544</v>
      </c>
      <c r="D15" s="93">
        <f>C15*D4*C14</f>
        <v>0.70074917039136919</v>
      </c>
      <c r="E15" s="1">
        <f>D15*D4*C13</f>
        <v>0.33244594105618291</v>
      </c>
      <c r="F15" s="1">
        <f>E15*D4*C12</f>
        <v>0.1572089462756949</v>
      </c>
      <c r="G15" s="1">
        <f>F15*D4*C11</f>
        <v>7.3831984322016264E-2</v>
      </c>
      <c r="H15" s="1">
        <f>G15*D4*C10</f>
        <v>3.4161606538299451E-2</v>
      </c>
      <c r="I15" s="1">
        <f>H15*D4*C9</f>
        <v>1.5286621930715307E-2</v>
      </c>
      <c r="J15" s="1">
        <f>I15*D4*C8</f>
        <v>6.3059904409196272E-3</v>
      </c>
      <c r="K15" s="1">
        <f>J15*D4</f>
        <v>2.0330469852146002E-3</v>
      </c>
      <c r="L15" s="1">
        <f>K15*D4</f>
        <v>6.5545295109698941E-4</v>
      </c>
      <c r="M15" s="235"/>
      <c r="N15" s="97">
        <f>B15+L15</f>
        <v>1.0000000000000011</v>
      </c>
      <c r="R15" s="267">
        <f>B15-L15</f>
        <v>0.99868909409780715</v>
      </c>
      <c r="S15" s="268">
        <f>IF(Rules!B23=Rules!D23,SUM(C15:K15)*B4*F4,SUM(C15:K15)*B4*F4*POWER(O2,A15-1))</f>
        <v>340.1062685590411</v>
      </c>
      <c r="T15" s="253">
        <f>IF(Rules!B23=Rules!D23,SUM(C15:K15)*D4*H4,SUM(C15:K15)*D4*H4*POWER(O2,A15-1))</f>
        <v>-162.02717134289725</v>
      </c>
      <c r="U15" s="264">
        <f t="shared" si="0"/>
        <v>178.07909721614385</v>
      </c>
    </row>
    <row r="16" spans="1:21" ht="16.2" thickBot="1" x14ac:dyDescent="0.35">
      <c r="A16" s="99">
        <v>10</v>
      </c>
      <c r="B16" s="129">
        <f>C16*B4</f>
        <v>0.99968823570606935</v>
      </c>
      <c r="C16" s="129">
        <f>1/(1-D4*B4/(1-D4*B4/(1-D4*B4/(1-D4*B4/(1-D4*B4/(1-D4*B4/(1-D4*B4/(1-D4*B4/(1-D4*B4)))))))))</f>
        <v>1.4753353335030561</v>
      </c>
      <c r="D16" s="94">
        <f>C16*D4*C15</f>
        <v>0.70149771471924105</v>
      </c>
      <c r="E16" s="109">
        <f>D16*D4*C14</f>
        <v>0.33330930918030133</v>
      </c>
      <c r="F16" s="109">
        <f>E16*D4*C13</f>
        <v>0.15812694703776173</v>
      </c>
      <c r="G16" s="109">
        <f>F16*D4*C12</f>
        <v>7.4775979043756768E-2</v>
      </c>
      <c r="H16" s="109">
        <f>G16*D4*C11</f>
        <v>3.51179690673597E-2</v>
      </c>
      <c r="I16" s="109">
        <f>H16*D4*C10</f>
        <v>1.6248869006024718E-2</v>
      </c>
      <c r="J16" s="109">
        <f>I16*D4*C9</f>
        <v>7.2710373564645152E-3</v>
      </c>
      <c r="K16" s="109">
        <f>J16*D4*C8</f>
        <v>2.9994260519589657E-3</v>
      </c>
      <c r="L16" s="109">
        <f>K16*D4</f>
        <v>9.6701289820223942E-4</v>
      </c>
      <c r="M16" s="237">
        <f>L16*D4</f>
        <v>3.1176429393175374E-4</v>
      </c>
      <c r="N16" s="129">
        <f>B16+M16</f>
        <v>1.0000000000000011</v>
      </c>
      <c r="R16" s="269">
        <f>B16-M16</f>
        <v>0.99937647141213759</v>
      </c>
      <c r="S16" s="270">
        <f>IF(Rules!B23=Rules!D23,SUM(C16:L16)*B4*F4,SUM(C16:L16)*B4*F4*POWER(O2,A16-1))</f>
        <v>341.17615483688883</v>
      </c>
      <c r="T16" s="254">
        <f>IF(Rules!B23=Rules!D23,SUM(C16:L16)*D4*H4,SUM(C16:L16)*D4*H4*POWER(O2,A16-1))</f>
        <v>-162.53686688009714</v>
      </c>
      <c r="U16" s="271">
        <f>S16+T16</f>
        <v>178.63928795679169</v>
      </c>
    </row>
    <row r="18" spans="1:7" x14ac:dyDescent="0.3">
      <c r="A18" s="500" t="s">
        <v>181</v>
      </c>
      <c r="B18" s="500"/>
      <c r="C18" s="500"/>
      <c r="D18" s="500"/>
      <c r="E18" s="500"/>
      <c r="F18" s="500"/>
    </row>
    <row r="19" spans="1:7" ht="16.2" thickBot="1" x14ac:dyDescent="0.35"/>
    <row r="20" spans="1:7" ht="16.2" thickBot="1" x14ac:dyDescent="0.3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251</v>
      </c>
    </row>
    <row r="21" spans="1:7" x14ac:dyDescent="0.3">
      <c r="A21" s="95">
        <v>1</v>
      </c>
      <c r="B21" s="107">
        <v>1</v>
      </c>
      <c r="C21" s="108">
        <f t="shared" ref="C21:C30" si="1">B21*$O$2</f>
        <v>6</v>
      </c>
      <c r="D21" s="57">
        <f>SUM($C$21:C21)</f>
        <v>6</v>
      </c>
      <c r="E21" s="57">
        <f t="shared" ref="E21:E30" si="2">D21/R7</f>
        <v>16.891826539301398</v>
      </c>
      <c r="F21" s="8">
        <f t="shared" ref="F21:F30" si="3">U7/E21</f>
        <v>3.7693540812480313</v>
      </c>
      <c r="G21" s="256">
        <f>U7/D21</f>
        <v>10.611879217608257</v>
      </c>
    </row>
    <row r="22" spans="1:7" x14ac:dyDescent="0.3">
      <c r="A22" s="97">
        <v>2</v>
      </c>
      <c r="B22" s="93">
        <f>C21</f>
        <v>6</v>
      </c>
      <c r="C22" s="1">
        <f t="shared" si="1"/>
        <v>36</v>
      </c>
      <c r="D22" s="9">
        <f>SUM($C$21:C22)</f>
        <v>42</v>
      </c>
      <c r="E22" s="9">
        <f t="shared" si="2"/>
        <v>57.219956437207735</v>
      </c>
      <c r="F22" s="9">
        <f t="shared" si="3"/>
        <v>1.8828092208546321</v>
      </c>
      <c r="G22" s="257">
        <f>U8/D22</f>
        <v>2.5651014665922638</v>
      </c>
    </row>
    <row r="23" spans="1:7" x14ac:dyDescent="0.3">
      <c r="A23" s="97">
        <v>3</v>
      </c>
      <c r="B23" s="93">
        <f t="shared" ref="B23:B30" si="4">C22</f>
        <v>36</v>
      </c>
      <c r="C23" s="1">
        <f t="shared" si="1"/>
        <v>216</v>
      </c>
      <c r="D23" s="9">
        <f>SUM($C$21:C23)</f>
        <v>258</v>
      </c>
      <c r="E23" s="9">
        <f t="shared" si="2"/>
        <v>292.85743072177098</v>
      </c>
      <c r="F23" s="9">
        <f t="shared" si="3"/>
        <v>0.4663788473398579</v>
      </c>
      <c r="G23" s="257">
        <f t="shared" ref="G23:G29" si="5">U9/D23</f>
        <v>0.52938957742221637</v>
      </c>
    </row>
    <row r="24" spans="1:7" x14ac:dyDescent="0.3">
      <c r="A24" s="97">
        <v>4</v>
      </c>
      <c r="B24" s="93">
        <f t="shared" si="4"/>
        <v>216</v>
      </c>
      <c r="C24" s="1">
        <f t="shared" si="1"/>
        <v>1296</v>
      </c>
      <c r="D24" s="9">
        <f>SUM($C$21:C24)</f>
        <v>1554</v>
      </c>
      <c r="E24" s="9">
        <f t="shared" si="2"/>
        <v>1644.570191223871</v>
      </c>
      <c r="F24" s="9">
        <f t="shared" si="3"/>
        <v>9.399064572638513E-2</v>
      </c>
      <c r="G24" s="257">
        <f t="shared" si="5"/>
        <v>9.9468606316278199E-2</v>
      </c>
    </row>
    <row r="25" spans="1:7" x14ac:dyDescent="0.3">
      <c r="A25" s="97">
        <v>5</v>
      </c>
      <c r="B25" s="93">
        <f t="shared" si="4"/>
        <v>1296</v>
      </c>
      <c r="C25" s="1">
        <f t="shared" si="1"/>
        <v>7776</v>
      </c>
      <c r="D25" s="9">
        <f>SUM($C$21:C25)</f>
        <v>9330</v>
      </c>
      <c r="E25" s="9">
        <f t="shared" si="2"/>
        <v>9577.7207141766066</v>
      </c>
      <c r="F25" s="9">
        <f t="shared" si="3"/>
        <v>1.7263523008436005E-2</v>
      </c>
      <c r="G25" s="257">
        <f t="shared" si="5"/>
        <v>1.7721886593522185E-2</v>
      </c>
    </row>
    <row r="26" spans="1:7" x14ac:dyDescent="0.3">
      <c r="A26" s="97">
        <v>6</v>
      </c>
      <c r="B26" s="93">
        <f t="shared" si="4"/>
        <v>7776</v>
      </c>
      <c r="C26" s="1">
        <f t="shared" si="1"/>
        <v>46656</v>
      </c>
      <c r="D26" s="9">
        <f>SUM($C$21:C26)</f>
        <v>55986</v>
      </c>
      <c r="E26" s="9">
        <f t="shared" si="2"/>
        <v>56679.234798203011</v>
      </c>
      <c r="F26" s="9">
        <f t="shared" si="3"/>
        <v>3.0272202250543152E-3</v>
      </c>
      <c r="G26" s="257">
        <f t="shared" si="5"/>
        <v>3.0647041389226322E-3</v>
      </c>
    </row>
    <row r="27" spans="1:7" x14ac:dyDescent="0.3">
      <c r="A27" s="97">
        <v>7</v>
      </c>
      <c r="B27" s="93">
        <f t="shared" si="4"/>
        <v>46656</v>
      </c>
      <c r="C27" s="1">
        <f t="shared" si="1"/>
        <v>279936</v>
      </c>
      <c r="D27" s="9">
        <f>SUM($C$21:C27)</f>
        <v>335922</v>
      </c>
      <c r="E27" s="9">
        <f t="shared" si="2"/>
        <v>337882.56207616127</v>
      </c>
      <c r="F27" s="9">
        <f t="shared" si="3"/>
        <v>5.1820827690147845E-4</v>
      </c>
      <c r="G27" s="257">
        <f t="shared" si="5"/>
        <v>5.2123272750383837E-4</v>
      </c>
    </row>
    <row r="28" spans="1:7" x14ac:dyDescent="0.3">
      <c r="A28" s="97">
        <v>8</v>
      </c>
      <c r="B28" s="93">
        <f t="shared" si="4"/>
        <v>279936</v>
      </c>
      <c r="C28" s="1">
        <f t="shared" si="1"/>
        <v>1679616</v>
      </c>
      <c r="D28" s="9">
        <f>SUM($C$21:C28)</f>
        <v>2015538</v>
      </c>
      <c r="E28" s="9">
        <f t="shared" si="2"/>
        <v>2021110.1909918366</v>
      </c>
      <c r="F28" s="9">
        <f t="shared" si="3"/>
        <v>8.7590529534555832E-5</v>
      </c>
      <c r="G28" s="257">
        <f t="shared" si="5"/>
        <v>8.7832683817751008E-5</v>
      </c>
    </row>
    <row r="29" spans="1:7" x14ac:dyDescent="0.3">
      <c r="A29" s="97">
        <v>9</v>
      </c>
      <c r="B29" s="93">
        <f t="shared" si="4"/>
        <v>1679616</v>
      </c>
      <c r="C29" s="1">
        <f t="shared" si="1"/>
        <v>10077696</v>
      </c>
      <c r="D29" s="9">
        <f>SUM($C$21:C29)</f>
        <v>12093234</v>
      </c>
      <c r="E29" s="9">
        <f t="shared" si="2"/>
        <v>12109107.901017735</v>
      </c>
      <c r="F29" s="9">
        <f t="shared" si="3"/>
        <v>1.4706211115781438E-5</v>
      </c>
      <c r="G29" s="257">
        <f t="shared" si="5"/>
        <v>1.4725514880150656E-5</v>
      </c>
    </row>
    <row r="30" spans="1:7" ht="16.2" thickBot="1" x14ac:dyDescent="0.35">
      <c r="A30" s="129">
        <v>10</v>
      </c>
      <c r="B30" s="94">
        <f t="shared" si="4"/>
        <v>10077696</v>
      </c>
      <c r="C30" s="109">
        <f t="shared" si="1"/>
        <v>60466176</v>
      </c>
      <c r="D30" s="10">
        <f>SUM($C$21:C30)</f>
        <v>72559410</v>
      </c>
      <c r="E30" s="10">
        <f t="shared" si="2"/>
        <v>72604681.094274908</v>
      </c>
      <c r="F30" s="10">
        <f t="shared" si="3"/>
        <v>2.4604376090411329E-6</v>
      </c>
      <c r="G30" s="258">
        <f>U16/D30</f>
        <v>2.4619727194142247E-6</v>
      </c>
    </row>
    <row r="31" spans="1:7" ht="16.2" thickBot="1" x14ac:dyDescent="0.35">
      <c r="A31" s="524" t="s">
        <v>252</v>
      </c>
      <c r="B31" s="524"/>
      <c r="C31" s="524"/>
      <c r="D31" s="524"/>
      <c r="E31" s="524"/>
      <c r="F31" s="524"/>
      <c r="G31" s="524"/>
    </row>
    <row r="32" spans="1:7" ht="16.2" thickBot="1" x14ac:dyDescent="0.35">
      <c r="A32" s="115" t="s">
        <v>130</v>
      </c>
      <c r="B32" s="116" t="s">
        <v>135</v>
      </c>
      <c r="C32" s="116" t="s">
        <v>134</v>
      </c>
      <c r="D32" s="154" t="s">
        <v>133</v>
      </c>
      <c r="E32" s="350" t="s">
        <v>146</v>
      </c>
      <c r="F32" s="152" t="s">
        <v>147</v>
      </c>
      <c r="G32" s="260" t="s">
        <v>251</v>
      </c>
    </row>
    <row r="33" spans="1:7" x14ac:dyDescent="0.3">
      <c r="A33" s="95">
        <v>1</v>
      </c>
      <c r="B33" s="107">
        <v>1</v>
      </c>
      <c r="C33" s="108">
        <f t="shared" ref="C33:C42" si="6">B33*$O$2</f>
        <v>6</v>
      </c>
      <c r="D33" s="57">
        <f>SUM($C$33:C33)</f>
        <v>6</v>
      </c>
      <c r="E33" s="96">
        <f>D33/$R$7</f>
        <v>16.891826539301398</v>
      </c>
      <c r="F33" s="8">
        <f t="shared" ref="F33:F42" si="7">U7/E33</f>
        <v>3.7693540812480313</v>
      </c>
      <c r="G33" s="259">
        <f>U7/D33</f>
        <v>10.611879217608257</v>
      </c>
    </row>
    <row r="34" spans="1:7" x14ac:dyDescent="0.3">
      <c r="A34" s="97">
        <v>2</v>
      </c>
      <c r="B34" s="93">
        <f>C33+1</f>
        <v>7</v>
      </c>
      <c r="C34" s="1">
        <f t="shared" si="6"/>
        <v>42</v>
      </c>
      <c r="D34" s="9">
        <f>SUM($C$33:C34)</f>
        <v>48</v>
      </c>
      <c r="E34" s="96">
        <f t="shared" ref="E34:E42" si="8">D34/$R$7</f>
        <v>135.13461231441119</v>
      </c>
      <c r="F34" s="9">
        <f t="shared" si="7"/>
        <v>0.79723662022439501</v>
      </c>
      <c r="G34" s="259">
        <f t="shared" ref="G34:G42" si="9">U8/D34</f>
        <v>2.2444637832682308</v>
      </c>
    </row>
    <row r="35" spans="1:7" x14ac:dyDescent="0.3">
      <c r="A35" s="97">
        <v>3</v>
      </c>
      <c r="B35" s="93">
        <f t="shared" ref="B35:B42" si="10">C34</f>
        <v>42</v>
      </c>
      <c r="C35" s="1">
        <f t="shared" si="6"/>
        <v>252</v>
      </c>
      <c r="D35" s="9">
        <f>SUM($C$33:C35)</f>
        <v>300</v>
      </c>
      <c r="E35" s="96">
        <f t="shared" si="8"/>
        <v>844.59132696507004</v>
      </c>
      <c r="F35" s="9">
        <f t="shared" si="7"/>
        <v>0.16171431864653815</v>
      </c>
      <c r="G35" s="259">
        <f t="shared" si="9"/>
        <v>0.45527503658310614</v>
      </c>
    </row>
    <row r="36" spans="1:7" x14ac:dyDescent="0.3">
      <c r="A36" s="97">
        <v>4</v>
      </c>
      <c r="B36" s="93">
        <f t="shared" si="10"/>
        <v>252</v>
      </c>
      <c r="C36" s="1">
        <f t="shared" si="6"/>
        <v>1512</v>
      </c>
      <c r="D36" s="9">
        <f>SUM($C$33:C36)</f>
        <v>1812</v>
      </c>
      <c r="E36" s="96">
        <f t="shared" si="8"/>
        <v>5101.3316148690228</v>
      </c>
      <c r="F36" s="9">
        <f t="shared" si="7"/>
        <v>3.0300757897203476E-2</v>
      </c>
      <c r="G36" s="259">
        <f t="shared" si="9"/>
        <v>8.5305857734821369E-2</v>
      </c>
    </row>
    <row r="37" spans="1:7" x14ac:dyDescent="0.3">
      <c r="A37" s="97">
        <v>5</v>
      </c>
      <c r="B37" s="93">
        <f t="shared" si="10"/>
        <v>1512</v>
      </c>
      <c r="C37" s="1">
        <f t="shared" si="6"/>
        <v>9072</v>
      </c>
      <c r="D37" s="9">
        <f>SUM($C$33:C37)</f>
        <v>10884</v>
      </c>
      <c r="E37" s="96">
        <f t="shared" si="8"/>
        <v>30641.773342292738</v>
      </c>
      <c r="F37" s="9">
        <f t="shared" si="7"/>
        <v>5.396071567742698E-3</v>
      </c>
      <c r="G37" s="259">
        <f t="shared" si="9"/>
        <v>1.5191584152660968E-2</v>
      </c>
    </row>
    <row r="38" spans="1:7" x14ac:dyDescent="0.3">
      <c r="A38" s="97">
        <v>6</v>
      </c>
      <c r="B38" s="93">
        <f t="shared" si="10"/>
        <v>9072</v>
      </c>
      <c r="C38" s="1">
        <f t="shared" si="6"/>
        <v>54432</v>
      </c>
      <c r="D38" s="9">
        <f>SUM($C$33:C38)</f>
        <v>65316</v>
      </c>
      <c r="E38" s="96">
        <f t="shared" si="8"/>
        <v>183884.42370683505</v>
      </c>
      <c r="F38" s="9">
        <f t="shared" si="7"/>
        <v>9.3308896133188237E-4</v>
      </c>
      <c r="G38" s="259">
        <f t="shared" si="9"/>
        <v>2.6269294800925114E-3</v>
      </c>
    </row>
    <row r="39" spans="1:7" x14ac:dyDescent="0.3">
      <c r="A39" s="97">
        <v>7</v>
      </c>
      <c r="B39" s="93">
        <f t="shared" si="10"/>
        <v>54432</v>
      </c>
      <c r="C39" s="1">
        <f t="shared" si="6"/>
        <v>326592</v>
      </c>
      <c r="D39" s="9">
        <f>SUM($C$33:C39)</f>
        <v>391908</v>
      </c>
      <c r="E39" s="96">
        <f t="shared" si="8"/>
        <v>1103340.325894089</v>
      </c>
      <c r="F39" s="9">
        <f t="shared" si="7"/>
        <v>1.5869404587080398E-4</v>
      </c>
      <c r="G39" s="259">
        <f t="shared" si="9"/>
        <v>4.4677204927826014E-4</v>
      </c>
    </row>
    <row r="40" spans="1:7" x14ac:dyDescent="0.3">
      <c r="A40" s="97">
        <v>8</v>
      </c>
      <c r="B40" s="93">
        <f t="shared" si="10"/>
        <v>326592</v>
      </c>
      <c r="C40" s="1">
        <f t="shared" si="6"/>
        <v>1959552</v>
      </c>
      <c r="D40" s="9">
        <f>SUM($C$33:C40)</f>
        <v>2351460</v>
      </c>
      <c r="E40" s="96">
        <f t="shared" si="8"/>
        <v>6620075.7390176114</v>
      </c>
      <c r="F40" s="9">
        <f t="shared" si="7"/>
        <v>2.6741402795934279E-5</v>
      </c>
      <c r="G40" s="259">
        <f t="shared" si="9"/>
        <v>7.528518957441855E-5</v>
      </c>
    </row>
    <row r="41" spans="1:7" x14ac:dyDescent="0.3">
      <c r="A41" s="97">
        <v>9</v>
      </c>
      <c r="B41" s="93">
        <f t="shared" si="10"/>
        <v>1959552</v>
      </c>
      <c r="C41" s="1">
        <f t="shared" si="6"/>
        <v>11757312</v>
      </c>
      <c r="D41" s="9">
        <f>SUM($C$33:C41)</f>
        <v>14108772</v>
      </c>
      <c r="E41" s="96">
        <f t="shared" si="8"/>
        <v>39720488.217758745</v>
      </c>
      <c r="F41" s="9">
        <f t="shared" si="7"/>
        <v>4.4833058506195798E-6</v>
      </c>
      <c r="G41" s="259">
        <f t="shared" si="9"/>
        <v>1.2621870791883508E-5</v>
      </c>
    </row>
    <row r="42" spans="1:7" ht="16.2" thickBot="1" x14ac:dyDescent="0.35">
      <c r="A42" s="129">
        <v>10</v>
      </c>
      <c r="B42" s="94">
        <f t="shared" si="10"/>
        <v>11757312</v>
      </c>
      <c r="C42" s="109">
        <f t="shared" si="6"/>
        <v>70543872</v>
      </c>
      <c r="D42" s="10">
        <f>SUM($C$33:C42)</f>
        <v>84652644</v>
      </c>
      <c r="E42" s="351">
        <f t="shared" si="8"/>
        <v>238322963.09020558</v>
      </c>
      <c r="F42" s="10">
        <f t="shared" si="7"/>
        <v>7.4956808878369167E-7</v>
      </c>
      <c r="G42" s="259">
        <f t="shared" si="9"/>
        <v>2.1102623558549653E-6</v>
      </c>
    </row>
    <row r="43" spans="1:7" ht="16.2" thickBot="1" x14ac:dyDescent="0.35">
      <c r="A43" s="524" t="s">
        <v>52</v>
      </c>
      <c r="B43" s="524"/>
      <c r="C43" s="524"/>
      <c r="D43" s="524"/>
      <c r="E43" s="524"/>
      <c r="F43" s="524"/>
      <c r="G43" s="524"/>
    </row>
    <row r="44" spans="1:7" ht="16.2" thickBot="1" x14ac:dyDescent="0.3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261" t="s">
        <v>147</v>
      </c>
      <c r="G44" s="260" t="s">
        <v>251</v>
      </c>
    </row>
    <row r="45" spans="1:7" x14ac:dyDescent="0.3">
      <c r="A45" s="95">
        <v>1</v>
      </c>
      <c r="B45" s="107">
        <v>1</v>
      </c>
      <c r="C45" s="108">
        <f t="shared" ref="C45:C54" si="11">B45*$O$2</f>
        <v>6</v>
      </c>
      <c r="D45" s="57">
        <f>SUM(C45:C45)</f>
        <v>6</v>
      </c>
      <c r="E45" s="57">
        <f t="shared" ref="E45:E54" si="12">D45/R7</f>
        <v>16.891826539301398</v>
      </c>
      <c r="F45" s="262">
        <f t="shared" ref="F45:F54" si="13">U7/E45</f>
        <v>3.7693540812480313</v>
      </c>
      <c r="G45" s="256">
        <f>U7/D45</f>
        <v>10.611879217608257</v>
      </c>
    </row>
    <row r="46" spans="1:7" x14ac:dyDescent="0.3">
      <c r="A46" s="97">
        <v>2</v>
      </c>
      <c r="B46" s="93">
        <f t="shared" ref="B46:B54" si="14">B45*$O$2*2</f>
        <v>12</v>
      </c>
      <c r="C46" s="1">
        <f t="shared" si="11"/>
        <v>72</v>
      </c>
      <c r="D46" s="9">
        <f>SUM($C$45:C46)</f>
        <v>78</v>
      </c>
      <c r="E46" s="9">
        <f t="shared" si="12"/>
        <v>106.26563338338579</v>
      </c>
      <c r="F46" s="98">
        <f t="shared" si="13"/>
        <v>1.0138203496909557</v>
      </c>
      <c r="G46" s="257">
        <f t="shared" ref="G46:G54" si="15">U8/D46</f>
        <v>1.3812084820112192</v>
      </c>
    </row>
    <row r="47" spans="1:7" x14ac:dyDescent="0.3">
      <c r="A47" s="97">
        <v>3</v>
      </c>
      <c r="B47" s="93">
        <f t="shared" si="14"/>
        <v>144</v>
      </c>
      <c r="C47" s="1">
        <f t="shared" si="11"/>
        <v>864</v>
      </c>
      <c r="D47" s="9">
        <f>SUM($C$45:C47)</f>
        <v>942</v>
      </c>
      <c r="E47" s="9">
        <f t="shared" si="12"/>
        <v>1069.2701540306523</v>
      </c>
      <c r="F47" s="98">
        <f t="shared" si="13"/>
        <v>0.12773433398480183</v>
      </c>
      <c r="G47" s="257">
        <f t="shared" si="15"/>
        <v>0.14499204986723124</v>
      </c>
    </row>
    <row r="48" spans="1:7" x14ac:dyDescent="0.3">
      <c r="A48" s="97">
        <v>4</v>
      </c>
      <c r="B48" s="93">
        <f t="shared" si="14"/>
        <v>1728</v>
      </c>
      <c r="C48" s="1">
        <f t="shared" si="11"/>
        <v>10368</v>
      </c>
      <c r="D48" s="9">
        <f>SUM($C$45:C48)</f>
        <v>11310</v>
      </c>
      <c r="E48" s="9">
        <f t="shared" si="12"/>
        <v>11969.169152343617</v>
      </c>
      <c r="F48" s="98">
        <f t="shared" si="13"/>
        <v>1.2914364585216843E-2</v>
      </c>
      <c r="G48" s="257">
        <f t="shared" si="15"/>
        <v>1.3667039276348039E-2</v>
      </c>
    </row>
    <row r="49" spans="1:7" x14ac:dyDescent="0.3">
      <c r="A49" s="97">
        <v>5</v>
      </c>
      <c r="B49" s="93">
        <f t="shared" si="14"/>
        <v>20736</v>
      </c>
      <c r="C49" s="1">
        <f t="shared" si="11"/>
        <v>124416</v>
      </c>
      <c r="D49" s="9">
        <f>SUM($C$45:C49)</f>
        <v>135726</v>
      </c>
      <c r="E49" s="9">
        <f t="shared" si="12"/>
        <v>139329.65934108617</v>
      </c>
      <c r="F49" s="98">
        <f t="shared" si="13"/>
        <v>1.1867193438892176E-3</v>
      </c>
      <c r="G49" s="257">
        <f t="shared" si="15"/>
        <v>1.2182279144567877E-3</v>
      </c>
    </row>
    <row r="50" spans="1:7" x14ac:dyDescent="0.3">
      <c r="A50" s="97">
        <v>6</v>
      </c>
      <c r="B50" s="93">
        <f t="shared" si="14"/>
        <v>248832</v>
      </c>
      <c r="C50" s="1">
        <f t="shared" si="11"/>
        <v>1492992</v>
      </c>
      <c r="D50" s="9">
        <f>SUM($C$45:C50)</f>
        <v>1628718</v>
      </c>
      <c r="E50" s="9">
        <f t="shared" si="12"/>
        <v>1648885.2559936342</v>
      </c>
      <c r="F50" s="98">
        <f t="shared" si="13"/>
        <v>1.0405849970338075E-4</v>
      </c>
      <c r="G50" s="257">
        <f t="shared" si="15"/>
        <v>1.0534698205688307E-4</v>
      </c>
    </row>
    <row r="51" spans="1:7" x14ac:dyDescent="0.3">
      <c r="A51" s="97">
        <v>7</v>
      </c>
      <c r="B51" s="93">
        <f t="shared" si="14"/>
        <v>2985984</v>
      </c>
      <c r="C51" s="1">
        <f t="shared" si="11"/>
        <v>17915904</v>
      </c>
      <c r="D51" s="9">
        <f>SUM($C$45:C51)</f>
        <v>19544622</v>
      </c>
      <c r="E51" s="9">
        <f t="shared" si="12"/>
        <v>19658691.47055003</v>
      </c>
      <c r="F51" s="98">
        <f t="shared" si="13"/>
        <v>8.9066731908807687E-6</v>
      </c>
      <c r="G51" s="257">
        <f t="shared" si="15"/>
        <v>8.9586557513644617E-6</v>
      </c>
    </row>
    <row r="52" spans="1:7" x14ac:dyDescent="0.3">
      <c r="A52" s="97">
        <v>8</v>
      </c>
      <c r="B52" s="93">
        <f t="shared" si="14"/>
        <v>35831808</v>
      </c>
      <c r="C52" s="1">
        <f t="shared" si="11"/>
        <v>214990848</v>
      </c>
      <c r="D52" s="9">
        <f>SUM($C$45:C52)</f>
        <v>234535470</v>
      </c>
      <c r="E52" s="9">
        <f t="shared" si="12"/>
        <v>235183870.79085591</v>
      </c>
      <c r="F52" s="98">
        <f t="shared" si="13"/>
        <v>7.5273066678153027E-7</v>
      </c>
      <c r="G52" s="257">
        <f t="shared" si="15"/>
        <v>7.5481167891859693E-7</v>
      </c>
    </row>
    <row r="53" spans="1:7" x14ac:dyDescent="0.3">
      <c r="A53" s="97">
        <v>9</v>
      </c>
      <c r="B53" s="93">
        <f t="shared" si="14"/>
        <v>429981696</v>
      </c>
      <c r="C53" s="1">
        <f t="shared" si="11"/>
        <v>2579890176</v>
      </c>
      <c r="D53" s="9">
        <f>SUM($C$45:C53)</f>
        <v>2814425646</v>
      </c>
      <c r="E53" s="9">
        <f t="shared" si="12"/>
        <v>2818119936.0572648</v>
      </c>
      <c r="F53" s="98">
        <f t="shared" si="13"/>
        <v>6.3190744630013231E-8</v>
      </c>
      <c r="G53" s="257">
        <f t="shared" si="15"/>
        <v>6.3273690484322655E-8</v>
      </c>
    </row>
    <row r="54" spans="1:7" ht="16.2" thickBot="1" x14ac:dyDescent="0.35">
      <c r="A54" s="129">
        <v>10</v>
      </c>
      <c r="B54" s="94">
        <f t="shared" si="14"/>
        <v>5159780352</v>
      </c>
      <c r="C54" s="109">
        <f t="shared" si="11"/>
        <v>30958682112</v>
      </c>
      <c r="D54" s="10">
        <f>SUM($C$45:C54)</f>
        <v>33773107758</v>
      </c>
      <c r="E54" s="10">
        <f t="shared" si="12"/>
        <v>33794179394.956104</v>
      </c>
      <c r="F54" s="99">
        <f t="shared" si="13"/>
        <v>5.286096338337312E-9</v>
      </c>
      <c r="G54" s="258">
        <f t="shared" si="15"/>
        <v>5.2893944269750102E-9</v>
      </c>
    </row>
  </sheetData>
  <mergeCells count="3">
    <mergeCell ref="A18:F18"/>
    <mergeCell ref="A31:G31"/>
    <mergeCell ref="A43:G43"/>
  </mergeCells>
  <conditionalFormatting sqref="F21:F30">
    <cfRule type="cellIs" dxfId="520" priority="74" operator="equal">
      <formula>MAX($F$21:$F$30)</formula>
    </cfRule>
  </conditionalFormatting>
  <conditionalFormatting sqref="E21:E30">
    <cfRule type="cellIs" dxfId="519" priority="70" stopIfTrue="1" operator="lessThan">
      <formula>0</formula>
    </cfRule>
    <cfRule type="cellIs" dxfId="518" priority="71" operator="equal">
      <formula>MIN($E$21:$E$30)</formula>
    </cfRule>
  </conditionalFormatting>
  <conditionalFormatting sqref="R7:R16">
    <cfRule type="cellIs" dxfId="517" priority="12" operator="lessThanOrEqual">
      <formula>0</formula>
    </cfRule>
    <cfRule type="cellIs" dxfId="516" priority="13" operator="greaterThan">
      <formula>0</formula>
    </cfRule>
  </conditionalFormatting>
  <conditionalFormatting sqref="U7:U16">
    <cfRule type="cellIs" dxfId="515" priority="10" operator="lessThanOrEqual">
      <formula>0</formula>
    </cfRule>
    <cfRule type="cellIs" dxfId="514" priority="11" operator="greaterThan">
      <formula>0</formula>
    </cfRule>
  </conditionalFormatting>
  <conditionalFormatting sqref="S7:T16">
    <cfRule type="cellIs" dxfId="513" priority="8" operator="lessThanOrEqual">
      <formula>0</formula>
    </cfRule>
    <cfRule type="cellIs" dxfId="512" priority="9" operator="greaterThan">
      <formula>0</formula>
    </cfRule>
  </conditionalFormatting>
  <conditionalFormatting sqref="F45:F54">
    <cfRule type="cellIs" dxfId="511" priority="7" operator="equal">
      <formula>MAX($F$45:$F$54)</formula>
    </cfRule>
  </conditionalFormatting>
  <conditionalFormatting sqref="E45:E54">
    <cfRule type="cellIs" dxfId="510" priority="5" stopIfTrue="1" operator="lessThan">
      <formula>0</formula>
    </cfRule>
    <cfRule type="cellIs" dxfId="509" priority="6" operator="equal">
      <formula>MIN($E$45:$E$54)</formula>
    </cfRule>
  </conditionalFormatting>
  <conditionalFormatting sqref="E33:E42">
    <cfRule type="cellIs" dxfId="508" priority="3" stopIfTrue="1" operator="lessThan">
      <formula>0</formula>
    </cfRule>
    <cfRule type="cellIs" dxfId="507" priority="4" operator="equal">
      <formula>MIN($E$33:$E$42)</formula>
    </cfRule>
  </conditionalFormatting>
  <conditionalFormatting sqref="F33:F42">
    <cfRule type="cellIs" dxfId="506" priority="1" operator="lessThanOrEqual">
      <formula>0</formula>
    </cfRule>
    <cfRule type="cellIs" dxfId="505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>
    <pageSetUpPr fitToPage="1"/>
  </sheetPr>
  <dimension ref="A1:U54"/>
  <sheetViews>
    <sheetView zoomScale="90" zoomScaleNormal="90" workbookViewId="0">
      <selection activeCell="A31" sqref="A31:G54"/>
    </sheetView>
  </sheetViews>
  <sheetFormatPr defaultColWidth="8.69921875" defaultRowHeight="15.6" x14ac:dyDescent="0.3"/>
  <cols>
    <col min="14" max="14" width="5.69921875" bestFit="1" customWidth="1"/>
  </cols>
  <sheetData>
    <row r="1" spans="1:21" x14ac:dyDescent="0.3">
      <c r="C1" t="s">
        <v>93</v>
      </c>
      <c r="D1">
        <f>C2+E2</f>
        <v>1.0000000000000004</v>
      </c>
    </row>
    <row r="2" spans="1:21" x14ac:dyDescent="0.3">
      <c r="A2" t="s">
        <v>39</v>
      </c>
      <c r="B2" s="133" t="s">
        <v>122</v>
      </c>
      <c r="C2" s="139">
        <f>Analysis!B13</f>
        <v>0.68641335984375196</v>
      </c>
      <c r="D2" s="133" t="s">
        <v>123</v>
      </c>
      <c r="E2" s="139">
        <f>Analysis!J13</f>
        <v>0.31358664015624849</v>
      </c>
      <c r="F2" s="133" t="s">
        <v>46</v>
      </c>
      <c r="G2" s="139">
        <f>Analysis!S13</f>
        <v>215.43080409263351</v>
      </c>
      <c r="H2" t="s">
        <v>149</v>
      </c>
      <c r="I2" s="153">
        <f>Analysis!T13</f>
        <v>-215.70526530834553</v>
      </c>
      <c r="J2" t="s">
        <v>47</v>
      </c>
      <c r="K2" s="153">
        <f>G2*C2+I2*E2</f>
        <v>80.23229263900943</v>
      </c>
      <c r="L2" t="s">
        <v>46</v>
      </c>
      <c r="M2" s="160">
        <v>1</v>
      </c>
      <c r="N2" t="s">
        <v>149</v>
      </c>
      <c r="O2" s="160">
        <v>7</v>
      </c>
    </row>
    <row r="4" spans="1:21" x14ac:dyDescent="0.3">
      <c r="A4" t="s">
        <v>120</v>
      </c>
      <c r="B4">
        <f>$C$2</f>
        <v>0.68641335984375196</v>
      </c>
      <c r="C4" t="s">
        <v>121</v>
      </c>
      <c r="D4">
        <f>$E$2</f>
        <v>0.31358664015624849</v>
      </c>
      <c r="E4" t="s">
        <v>46</v>
      </c>
      <c r="F4">
        <f>G2</f>
        <v>215.43080409263351</v>
      </c>
      <c r="G4" t="s">
        <v>149</v>
      </c>
      <c r="H4">
        <f>I2</f>
        <v>-215.70526530834553</v>
      </c>
      <c r="I4" t="s">
        <v>47</v>
      </c>
      <c r="J4">
        <f>B4*F4+D4*H4</f>
        <v>80.23229263900943</v>
      </c>
    </row>
    <row r="5" spans="1:21" ht="16.2" thickBot="1" x14ac:dyDescent="0.35"/>
    <row r="6" spans="1:21" ht="16.2" thickBot="1" x14ac:dyDescent="0.3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</row>
    <row r="7" spans="1:21" x14ac:dyDescent="0.3">
      <c r="A7" s="100">
        <v>1</v>
      </c>
      <c r="B7" s="95">
        <f>C7*B4</f>
        <v>0.68641335984375196</v>
      </c>
      <c r="C7" s="95">
        <v>1</v>
      </c>
      <c r="D7" s="107">
        <f>C7*D4</f>
        <v>0.31358664015624849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1.0000000000000004</v>
      </c>
      <c r="R7" s="265">
        <f>B7-D7</f>
        <v>0.37282671968750347</v>
      </c>
      <c r="S7" s="266">
        <f>IF(Rules!B23=Rules!D23,SUM(C7)*B4*F4,SUM(C7)*B4*F4*POWER(O2,A7-1))</f>
        <v>147.87458205106569</v>
      </c>
      <c r="T7" s="252">
        <f>IF(Rules!B23=Rules!D23,SUM(C7)*D4*H4,SUM(C7)*D4*H4*POWER(O2,A7-1))</f>
        <v>-67.642289412056257</v>
      </c>
      <c r="U7" s="263">
        <f>S7+T7</f>
        <v>80.23229263900943</v>
      </c>
    </row>
    <row r="8" spans="1:21" x14ac:dyDescent="0.3">
      <c r="A8" s="98">
        <v>2</v>
      </c>
      <c r="B8" s="97">
        <f>C8*B4</f>
        <v>0.87469055328219703</v>
      </c>
      <c r="C8" s="97">
        <f>1/(1-B4*D4)</f>
        <v>1.2742912717801742</v>
      </c>
      <c r="D8" s="93">
        <f>C8*D4</f>
        <v>0.39960071849797774</v>
      </c>
      <c r="E8" s="1">
        <f>D8*D4</f>
        <v>0.1253094467178037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1.0000000000000007</v>
      </c>
      <c r="R8" s="267">
        <f>B8-E8</f>
        <v>0.74938110656439338</v>
      </c>
      <c r="S8" s="268">
        <f>IF(Rules!B23=Rules!D23,SUM(C8:D8)*B4*F4,SUM(C8:D8)*B4*F4*POWER(O2,A8-1))</f>
        <v>247.52607846100824</v>
      </c>
      <c r="T8" s="253">
        <f>IF(Rules!B23=Rules!D23,SUM(C8:D8)*D4*H4,SUM(C8:D8)*D4*H4*POWER(O2,A8-1))</f>
        <v>-113.22588645091761</v>
      </c>
      <c r="U8" s="264">
        <f>S8+T8</f>
        <v>134.30019201009063</v>
      </c>
    </row>
    <row r="9" spans="1:21" x14ac:dyDescent="0.3">
      <c r="A9" s="98">
        <v>3</v>
      </c>
      <c r="B9" s="97">
        <f>C9*B4</f>
        <v>0.94585242419163673</v>
      </c>
      <c r="C9" s="97">
        <f>1/(1-D4*B4/(1-D4*B4))</f>
        <v>1.377963308300032</v>
      </c>
      <c r="D9" s="93">
        <f>C9*D4*C8</f>
        <v>0.55063512806054316</v>
      </c>
      <c r="E9" s="1">
        <f>D9*(D4)</f>
        <v>0.17267181976051135</v>
      </c>
      <c r="F9" s="1">
        <f>E9*D4</f>
        <v>5.4147575808364073E-2</v>
      </c>
      <c r="G9" s="1"/>
      <c r="H9" s="1"/>
      <c r="I9" s="1"/>
      <c r="J9" s="1"/>
      <c r="K9" s="1"/>
      <c r="L9" s="1"/>
      <c r="M9" s="235"/>
      <c r="N9" s="97">
        <f>B9+F9</f>
        <v>1.0000000000000009</v>
      </c>
      <c r="R9" s="267">
        <f>B9-F9</f>
        <v>0.89170484838327269</v>
      </c>
      <c r="S9" s="268">
        <f>IF(Rules!B23=Rules!D23,SUM(C9:E9)*B4*F4,SUM(C9:E9)*B4*F4*POWER(O2,A9-1))</f>
        <v>310.72446090024141</v>
      </c>
      <c r="T9" s="253">
        <f>IF(Rules!B23=Rules!D23,SUM(C9:E9)*D4*H4,SUM(C9:E9)*D4*H4*POWER(O2,A9-1))</f>
        <v>-142.13473079748812</v>
      </c>
      <c r="U9" s="264">
        <f t="shared" ref="U9:U15" si="0">S9+T9</f>
        <v>168.58973010275329</v>
      </c>
    </row>
    <row r="10" spans="1:21" x14ac:dyDescent="0.3">
      <c r="A10" s="98">
        <v>4</v>
      </c>
      <c r="B10" s="97">
        <f>C10*B4</f>
        <v>0.9758599406918711</v>
      </c>
      <c r="C10" s="97">
        <f>1/(1-D4*B4/(1-D4*B4/(1-D4*B4)))</f>
        <v>1.4216797017383311</v>
      </c>
      <c r="D10" s="93">
        <f>C10*D4*C9</f>
        <v>0.61432327283711075</v>
      </c>
      <c r="E10" s="1">
        <f>D10*D4*C8</f>
        <v>0.24548402121573867</v>
      </c>
      <c r="F10" s="1">
        <f>E10*D4</f>
        <v>7.6980509425088717E-2</v>
      </c>
      <c r="G10" s="1">
        <f>F10*D4</f>
        <v>2.4140059308129992E-2</v>
      </c>
      <c r="H10" s="1"/>
      <c r="I10" s="1"/>
      <c r="J10" s="1"/>
      <c r="K10" s="1"/>
      <c r="L10" s="1"/>
      <c r="M10" s="235"/>
      <c r="N10" s="97">
        <f>B10+G10</f>
        <v>1.0000000000000011</v>
      </c>
      <c r="R10" s="267">
        <f>B10-G10</f>
        <v>0.95171988138374108</v>
      </c>
      <c r="S10" s="268">
        <f>IF(Rules!B23=Rules!D23,SUM(C10:F10)*B4*F4,SUM(C10:F10)*B4*F4*POWER(O2,A10-1))</f>
        <v>348.75739661487535</v>
      </c>
      <c r="T10" s="253">
        <f>IF(Rules!B23=Rules!D23,SUM(C10:F10)*D4*H4,SUM(C10:F10)*D4*H4*POWER(O2,A10-1))</f>
        <v>-159.5321415567692</v>
      </c>
      <c r="U10" s="264">
        <f t="shared" si="0"/>
        <v>189.22525505810614</v>
      </c>
    </row>
    <row r="11" spans="1:21" x14ac:dyDescent="0.3">
      <c r="A11" s="98">
        <v>5</v>
      </c>
      <c r="B11" s="97">
        <f>C11*B4</f>
        <v>0.98909195734561517</v>
      </c>
      <c r="C11" s="97">
        <f>1/(1-D4*B4/(1-D4*B4/(1-D4*B4/(1-D4*B4))))</f>
        <v>1.4409567400767984</v>
      </c>
      <c r="D11" s="93">
        <f>C11*D4*C10</f>
        <v>0.64240698953932529</v>
      </c>
      <c r="E11" s="1">
        <f>D11*D4*C9</f>
        <v>0.27759105220725083</v>
      </c>
      <c r="F11" s="1">
        <f>E11*D4*C8</f>
        <v>0.11092558391062708</v>
      </c>
      <c r="G11" s="1">
        <f>F11*D4</f>
        <v>3.4784781165903562E-2</v>
      </c>
      <c r="H11" s="1">
        <f>G11*D4</f>
        <v>1.090804265438605E-2</v>
      </c>
      <c r="I11" s="1"/>
      <c r="J11" s="1"/>
      <c r="K11" s="1"/>
      <c r="L11" s="1"/>
      <c r="M11" s="235"/>
      <c r="N11" s="97">
        <f>B11+H11</f>
        <v>1.0000000000000011</v>
      </c>
      <c r="R11" s="267">
        <f>B11-H11</f>
        <v>0.97818391469122912</v>
      </c>
      <c r="S11" s="268">
        <f>IF(Rules!B23=Rules!D23,SUM(C11:G11)*B4*F4,SUM(C11:G11)*B4*F4*POWER(O2,A11-1))</f>
        <v>370.67206093979661</v>
      </c>
      <c r="T11" s="253">
        <f>IF(Rules!B23=Rules!D23,SUM(C11:G11)*D4*H4,SUM(C11:G11)*D4*H4*POWER(O2,A11-1))</f>
        <v>-169.5565693257179</v>
      </c>
      <c r="U11" s="264">
        <f t="shared" si="0"/>
        <v>201.11549161407871</v>
      </c>
    </row>
    <row r="12" spans="1:21" x14ac:dyDescent="0.3">
      <c r="A12" s="98">
        <v>6</v>
      </c>
      <c r="B12" s="97">
        <f>C12*B4</f>
        <v>0.99504139174897788</v>
      </c>
      <c r="C12" s="97">
        <f>1/(1-D4*B4/(1-D4*B4/(1-D4*B4/(1-D4*B4/(1-D4*B4)))))</f>
        <v>1.4496241622911867</v>
      </c>
      <c r="D12" s="93">
        <f>C12*D4*C11</f>
        <v>0.65503410713558152</v>
      </c>
      <c r="E12" s="1">
        <f>D12*D4*C10</f>
        <v>0.29202714912046668</v>
      </c>
      <c r="F12" s="1">
        <f>E12*D4*C9</f>
        <v>0.12618810959009921</v>
      </c>
      <c r="G12" s="1">
        <f>F12*D4*C8</f>
        <v>5.0424859258105199E-2</v>
      </c>
      <c r="H12" s="1">
        <f>G12*D4</f>
        <v>1.581256219510091E-2</v>
      </c>
      <c r="I12" s="1">
        <f>H12*D4</f>
        <v>4.9586082510234076E-3</v>
      </c>
      <c r="J12" s="1"/>
      <c r="K12" s="1"/>
      <c r="L12" s="1"/>
      <c r="M12" s="235"/>
      <c r="N12" s="97">
        <f>B12+I12</f>
        <v>1.0000000000000013</v>
      </c>
      <c r="R12" s="267">
        <f>B12-I12</f>
        <v>0.99008278349795442</v>
      </c>
      <c r="S12" s="268">
        <f>IF(Rules!B23=Rules!D23,SUM(C12:H12)*B4*F4,SUM(C12:H12)*B4*F4*POWER(O2,A12-1))</f>
        <v>382.86369955453893</v>
      </c>
      <c r="T12" s="253">
        <f>IF(Rules!B23=Rules!D23,SUM(C12:H12)*D4*H4,SUM(C12:H12)*D4*H4*POWER(O2,A12-1))</f>
        <v>-175.13339217212715</v>
      </c>
      <c r="U12" s="264">
        <f t="shared" si="0"/>
        <v>207.73030738241178</v>
      </c>
    </row>
    <row r="13" spans="1:21" x14ac:dyDescent="0.3">
      <c r="A13" s="98">
        <v>7</v>
      </c>
      <c r="B13" s="97">
        <f>C13*B4</f>
        <v>0.99773978936009389</v>
      </c>
      <c r="C13" s="97">
        <f>1/(1-D4*B4/(1-D4*B4/(1-D4*B4/(1-D4*B4/(1-D4*B4/(1-D4*B4))))))</f>
        <v>1.453555317727512</v>
      </c>
      <c r="D13" s="93">
        <f>C13*D4*C12</f>
        <v>0.66076120346893408</v>
      </c>
      <c r="E13" s="1">
        <f>D13*D4*C11</f>
        <v>0.29857471764268545</v>
      </c>
      <c r="F13" s="1">
        <f>E13*D4*C10</f>
        <v>0.1331105092739765</v>
      </c>
      <c r="G13" s="1">
        <f>F13*D4*C9</f>
        <v>5.7518499846496804E-2</v>
      </c>
      <c r="H13" s="1">
        <f>G13*D4*C8</f>
        <v>2.2984433865585945E-2</v>
      </c>
      <c r="I13" s="1">
        <f>H13*D4</f>
        <v>7.2076113918025913E-3</v>
      </c>
      <c r="J13" s="1">
        <f>I13*D4</f>
        <v>2.2602106399072764E-3</v>
      </c>
      <c r="K13" s="1"/>
      <c r="L13" s="1"/>
      <c r="M13" s="235"/>
      <c r="N13" s="97">
        <f>B13+J13</f>
        <v>1.0000000000000011</v>
      </c>
      <c r="R13" s="267">
        <f>B13-J13</f>
        <v>0.99547957872018666</v>
      </c>
      <c r="S13" s="268">
        <f>IF(Rules!B23=Rules!D23,SUM(C13:I13)*B4*F4,SUM(C13:I13)*B4*F4*POWER(O2,A13-1))</f>
        <v>389.45910460221666</v>
      </c>
      <c r="T13" s="253">
        <f>IF(Rules!B23=Rules!D23,SUM(C13:I13)*D4*H4,SUM(C13:I13)*D4*H4*POWER(O2,A13-1))</f>
        <v>-178.15032916587424</v>
      </c>
      <c r="U13" s="264">
        <f t="shared" si="0"/>
        <v>211.30877543634242</v>
      </c>
    </row>
    <row r="14" spans="1:21" x14ac:dyDescent="0.3">
      <c r="A14" s="98">
        <v>8</v>
      </c>
      <c r="B14" s="97">
        <f>C14*B4</f>
        <v>0.99896849216768069</v>
      </c>
      <c r="C14" s="97">
        <f>1/(1-D4*B4/(1-D4*B4/(1-D4*B4/(1-D4*B4/(1-D4*B4/(1-D4*B4/(1-D4*B4)))))))</f>
        <v>1.4553453510798151</v>
      </c>
      <c r="D14" s="93">
        <f>C14*D4*C13</f>
        <v>0.66336901015951244</v>
      </c>
      <c r="E14" s="1">
        <f>D14*D4*C12</f>
        <v>0.30155612253015429</v>
      </c>
      <c r="F14" s="1">
        <f>E14*D4*C11</f>
        <v>0.13626259178834643</v>
      </c>
      <c r="G14" s="1">
        <f>F14*D4*C10</f>
        <v>6.0748556110652024E-2</v>
      </c>
      <c r="H14" s="1">
        <f>G14*D4*C9</f>
        <v>2.6250112289282337E-2</v>
      </c>
      <c r="I14" s="1">
        <f>H14*D4*C8</f>
        <v>1.0489563731449818E-2</v>
      </c>
      <c r="J14" s="1">
        <f>I14*D4</f>
        <v>3.289387047250189E-3</v>
      </c>
      <c r="K14" s="1">
        <f>J14*D4</f>
        <v>1.0315078323206697E-3</v>
      </c>
      <c r="L14" s="1"/>
      <c r="M14" s="235"/>
      <c r="N14" s="97">
        <f>B14+K14</f>
        <v>1.0000000000000013</v>
      </c>
      <c r="R14" s="267">
        <f>B14-K14</f>
        <v>0.99793698433536004</v>
      </c>
      <c r="S14" s="268">
        <f>IF(Rules!B23=Rules!D23,SUM(C14:J14)*B4*F4,SUM(C14:J14)*B4*F4*POWER(O2,A14-1))</f>
        <v>392.94870836398144</v>
      </c>
      <c r="T14" s="253">
        <f>IF(Rules!B23=Rules!D23,SUM(C14:J14)*D4*H4,SUM(C14:J14)*D4*H4*POWER(O2,A14-1))</f>
        <v>-179.74657907111612</v>
      </c>
      <c r="U14" s="264">
        <f t="shared" si="0"/>
        <v>213.20212929286532</v>
      </c>
    </row>
    <row r="15" spans="1:21" x14ac:dyDescent="0.3">
      <c r="A15" s="98">
        <v>9</v>
      </c>
      <c r="B15" s="97">
        <f>C15*B4</f>
        <v>0.99952897957011788</v>
      </c>
      <c r="C15" s="97">
        <f>1/(1-D4*B4/(1-D4*B4/(1-D4*B4/(1-D4*B4/(1-D4*B4/(1-D4*B4/(1-D4*B4/(1-D4*B4))))))))</f>
        <v>1.4561618960878622</v>
      </c>
      <c r="D15" s="93">
        <f>C15*D4*C14</f>
        <v>0.66455859220411739</v>
      </c>
      <c r="E15" s="1">
        <f>D15*D4*C13</f>
        <v>0.30291612583662775</v>
      </c>
      <c r="F15" s="1">
        <f>E15*D4*C12</f>
        <v>0.13770045172472681</v>
      </c>
      <c r="G15" s="1">
        <f>F15*D4*C11</f>
        <v>6.2221984700579554E-2</v>
      </c>
      <c r="H15" s="1">
        <f>G15*D4*C10</f>
        <v>2.7739790351048909E-2</v>
      </c>
      <c r="I15" s="1">
        <f>H15*D4*C9</f>
        <v>1.1986665333573291E-2</v>
      </c>
      <c r="J15" s="1">
        <f>I15*D4*C8</f>
        <v>4.7898800796906888E-3</v>
      </c>
      <c r="K15" s="1">
        <f>J15*D4</f>
        <v>1.5020424009415468E-3</v>
      </c>
      <c r="L15" s="1">
        <f>K15*D4</f>
        <v>4.7102042988348433E-4</v>
      </c>
      <c r="M15" s="235"/>
      <c r="N15" s="97">
        <f>B15+L15</f>
        <v>1.0000000000000013</v>
      </c>
      <c r="R15" s="267">
        <f>B15-L15</f>
        <v>0.99905795914023443</v>
      </c>
      <c r="S15" s="268">
        <f>IF(Rules!B23=Rules!D23,SUM(C15:K15)*B4*F4,SUM(C15:K15)*B4*F4*POWER(O2,A15-1))</f>
        <v>394.76264652480563</v>
      </c>
      <c r="T15" s="253">
        <f>IF(Rules!B23=Rules!D23,SUM(C15:K15)*D4*H4,SUM(C15:K15)*D4*H4*POWER(O2,A15-1))</f>
        <v>-180.57632904131498</v>
      </c>
      <c r="U15" s="264">
        <f t="shared" si="0"/>
        <v>214.18631748349065</v>
      </c>
    </row>
    <row r="16" spans="1:21" ht="16.2" thickBot="1" x14ac:dyDescent="0.35">
      <c r="A16" s="99">
        <v>10</v>
      </c>
      <c r="B16" s="129">
        <f>C16*B4</f>
        <v>0.99978486150546397</v>
      </c>
      <c r="C16" s="129">
        <f>1/(1-D4*B4/(1-D4*B4/(1-D4*B4/(1-D4*B4/(1-D4*B4/(1-D4*B4/(1-D4*B4/(1-D4*B4/(1-D4*B4)))))))))</f>
        <v>1.4565346771995298</v>
      </c>
      <c r="D16" s="94">
        <f>C16*D4*C15</f>
        <v>0.66510167765885342</v>
      </c>
      <c r="E16" s="109">
        <f>D16*D4*C14</f>
        <v>0.30353701450713894</v>
      </c>
      <c r="F16" s="109">
        <f>E16*D4*C13</f>
        <v>0.13835688464664039</v>
      </c>
      <c r="G16" s="109">
        <f>F16*D4*C12</f>
        <v>6.2894655946258676E-2</v>
      </c>
      <c r="H16" s="109">
        <f>G16*D4*C11</f>
        <v>2.8419880044108736E-2</v>
      </c>
      <c r="I16" s="109">
        <f>H16*D4*C10</f>
        <v>1.2670144130233632E-2</v>
      </c>
      <c r="J16" s="109">
        <f>I16*D4*C9</f>
        <v>5.4749071818960566E-3</v>
      </c>
      <c r="K16" s="109">
        <f>J16*D4*C8</f>
        <v>2.1877768435954025E-3</v>
      </c>
      <c r="L16" s="109">
        <f>K16*D4</f>
        <v>6.8605758979472457E-4</v>
      </c>
      <c r="M16" s="237">
        <f>L16*D4</f>
        <v>2.1513849453742143E-4</v>
      </c>
      <c r="N16" s="129">
        <f>B16+M16</f>
        <v>1.0000000000000013</v>
      </c>
      <c r="R16" s="269">
        <f>B16-M16</f>
        <v>0.9995697230109265</v>
      </c>
      <c r="S16" s="270">
        <f>IF(Rules!B23=Rules!D23,SUM(C16:L16)*B4*F4,SUM(C16:L16)*B4*F4*POWER(O2,A16-1))</f>
        <v>395.69222267687115</v>
      </c>
      <c r="T16" s="254">
        <f>IF(Rules!B23=Rules!D23,SUM(C16:L16)*D4*H4,SUM(C16:L16)*D4*H4*POWER(O2,A16-1))</f>
        <v>-181.00154518215825</v>
      </c>
      <c r="U16" s="271">
        <f>S16+T16</f>
        <v>214.6906774947129</v>
      </c>
    </row>
    <row r="18" spans="1:7" x14ac:dyDescent="0.3">
      <c r="A18" s="500" t="s">
        <v>181</v>
      </c>
      <c r="B18" s="500"/>
      <c r="C18" s="500"/>
      <c r="D18" s="500"/>
      <c r="E18" s="500"/>
      <c r="F18" s="500"/>
    </row>
    <row r="19" spans="1:7" ht="16.2" thickBot="1" x14ac:dyDescent="0.35"/>
    <row r="20" spans="1:7" ht="16.2" thickBot="1" x14ac:dyDescent="0.3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251</v>
      </c>
    </row>
    <row r="21" spans="1:7" x14ac:dyDescent="0.3">
      <c r="A21" s="95">
        <v>1</v>
      </c>
      <c r="B21" s="107">
        <v>1</v>
      </c>
      <c r="C21" s="108">
        <f t="shared" ref="C21:C30" si="1">B21*$O$2</f>
        <v>7</v>
      </c>
      <c r="D21" s="57">
        <f>SUM($C$21:C21)</f>
        <v>7</v>
      </c>
      <c r="E21" s="57">
        <f t="shared" ref="E21:E30" si="2">D21/R7</f>
        <v>18.775478339823046</v>
      </c>
      <c r="F21" s="8">
        <f t="shared" ref="F21:F30" si="3">U7/E21</f>
        <v>4.2732489253728172</v>
      </c>
      <c r="G21" s="256">
        <f>U7/D21</f>
        <v>11.461756091287061</v>
      </c>
    </row>
    <row r="22" spans="1:7" x14ac:dyDescent="0.3">
      <c r="A22" s="97">
        <v>2</v>
      </c>
      <c r="B22" s="93">
        <f>C21</f>
        <v>7</v>
      </c>
      <c r="C22" s="1">
        <f t="shared" si="1"/>
        <v>49</v>
      </c>
      <c r="D22" s="9">
        <f>SUM($C$21:C22)</f>
        <v>56</v>
      </c>
      <c r="E22" s="9">
        <f t="shared" si="2"/>
        <v>74.728331832032907</v>
      </c>
      <c r="F22" s="9">
        <f t="shared" si="3"/>
        <v>1.7971790446487894</v>
      </c>
      <c r="G22" s="257">
        <f>U8/D22</f>
        <v>2.398217714465904</v>
      </c>
    </row>
    <row r="23" spans="1:7" x14ac:dyDescent="0.3">
      <c r="A23" s="97">
        <v>3</v>
      </c>
      <c r="B23" s="93">
        <f t="shared" ref="B23:B30" si="4">C22</f>
        <v>49</v>
      </c>
      <c r="C23" s="1">
        <f t="shared" si="1"/>
        <v>343</v>
      </c>
      <c r="D23" s="9">
        <f>SUM($C$21:C23)</f>
        <v>399</v>
      </c>
      <c r="E23" s="9">
        <f t="shared" si="2"/>
        <v>447.45747510896314</v>
      </c>
      <c r="F23" s="9">
        <f t="shared" si="3"/>
        <v>0.37677263087782581</v>
      </c>
      <c r="G23" s="257">
        <f t="shared" ref="G23:G29" si="5">U9/D23</f>
        <v>0.42253065188659972</v>
      </c>
    </row>
    <row r="24" spans="1:7" x14ac:dyDescent="0.3">
      <c r="A24" s="97">
        <v>4</v>
      </c>
      <c r="B24" s="93">
        <f t="shared" si="4"/>
        <v>343</v>
      </c>
      <c r="C24" s="1">
        <f t="shared" si="1"/>
        <v>2401</v>
      </c>
      <c r="D24" s="9">
        <f>SUM($C$21:C24)</f>
        <v>2800</v>
      </c>
      <c r="E24" s="9">
        <f t="shared" si="2"/>
        <v>2942.0421436704414</v>
      </c>
      <c r="F24" s="9">
        <f t="shared" si="3"/>
        <v>6.4317656178110333E-2</v>
      </c>
      <c r="G24" s="257">
        <f t="shared" si="5"/>
        <v>6.7580448235037907E-2</v>
      </c>
    </row>
    <row r="25" spans="1:7" x14ac:dyDescent="0.3">
      <c r="A25" s="97">
        <v>5</v>
      </c>
      <c r="B25" s="93">
        <f t="shared" si="4"/>
        <v>2401</v>
      </c>
      <c r="C25" s="1">
        <f t="shared" si="1"/>
        <v>16807</v>
      </c>
      <c r="D25" s="9">
        <f>SUM($C$21:C25)</f>
        <v>19607</v>
      </c>
      <c r="E25" s="9">
        <f t="shared" si="2"/>
        <v>20044.287894663543</v>
      </c>
      <c r="F25" s="9">
        <f t="shared" si="3"/>
        <v>1.0033556326419675E-2</v>
      </c>
      <c r="G25" s="257">
        <f t="shared" si="5"/>
        <v>1.0257331137556929E-2</v>
      </c>
    </row>
    <row r="26" spans="1:7" x14ac:dyDescent="0.3">
      <c r="A26" s="97">
        <v>6</v>
      </c>
      <c r="B26" s="93">
        <f t="shared" si="4"/>
        <v>16807</v>
      </c>
      <c r="C26" s="1">
        <f t="shared" si="1"/>
        <v>117649</v>
      </c>
      <c r="D26" s="9">
        <f>SUM($C$21:C26)</f>
        <v>137256</v>
      </c>
      <c r="E26" s="9">
        <f t="shared" si="2"/>
        <v>138630.83197455032</v>
      </c>
      <c r="F26" s="9">
        <f t="shared" si="3"/>
        <v>1.4984423336689393E-3</v>
      </c>
      <c r="G26" s="257">
        <f t="shared" si="5"/>
        <v>1.5134515604593736E-3</v>
      </c>
    </row>
    <row r="27" spans="1:7" x14ac:dyDescent="0.3">
      <c r="A27" s="97">
        <v>7</v>
      </c>
      <c r="B27" s="93">
        <f t="shared" si="4"/>
        <v>117649</v>
      </c>
      <c r="C27" s="1">
        <f t="shared" si="1"/>
        <v>823543</v>
      </c>
      <c r="D27" s="9">
        <f>SUM($C$21:C27)</f>
        <v>960799</v>
      </c>
      <c r="E27" s="9">
        <f t="shared" si="2"/>
        <v>965161.93856555759</v>
      </c>
      <c r="F27" s="9">
        <f t="shared" si="3"/>
        <v>2.1893608418748219E-4</v>
      </c>
      <c r="G27" s="257">
        <f t="shared" si="5"/>
        <v>2.1993026162219403E-4</v>
      </c>
    </row>
    <row r="28" spans="1:7" x14ac:dyDescent="0.3">
      <c r="A28" s="97">
        <v>8</v>
      </c>
      <c r="B28" s="93">
        <f t="shared" si="4"/>
        <v>823543</v>
      </c>
      <c r="C28" s="1">
        <f t="shared" si="1"/>
        <v>5764801</v>
      </c>
      <c r="D28" s="9">
        <f>SUM($C$21:C28)</f>
        <v>6725600</v>
      </c>
      <c r="E28" s="9">
        <f t="shared" si="2"/>
        <v>6739503.7017085236</v>
      </c>
      <c r="F28" s="9">
        <f t="shared" si="3"/>
        <v>3.1634692809622865E-5</v>
      </c>
      <c r="G28" s="257">
        <f t="shared" si="5"/>
        <v>3.1700090593086911E-5</v>
      </c>
    </row>
    <row r="29" spans="1:7" x14ac:dyDescent="0.3">
      <c r="A29" s="97">
        <v>9</v>
      </c>
      <c r="B29" s="93">
        <f t="shared" si="4"/>
        <v>5764801</v>
      </c>
      <c r="C29" s="1">
        <f t="shared" si="1"/>
        <v>40353607</v>
      </c>
      <c r="D29" s="9">
        <f>SUM($C$21:C29)</f>
        <v>47079207</v>
      </c>
      <c r="E29" s="9">
        <f t="shared" si="2"/>
        <v>47123599.356052622</v>
      </c>
      <c r="F29" s="9">
        <f t="shared" si="3"/>
        <v>4.5452028370150434E-6</v>
      </c>
      <c r="G29" s="257">
        <f t="shared" si="5"/>
        <v>4.5494886412060984E-6</v>
      </c>
    </row>
    <row r="30" spans="1:7" ht="16.2" thickBot="1" x14ac:dyDescent="0.35">
      <c r="A30" s="129">
        <v>10</v>
      </c>
      <c r="B30" s="94">
        <f t="shared" si="4"/>
        <v>40353607</v>
      </c>
      <c r="C30" s="109">
        <f t="shared" si="1"/>
        <v>282475249</v>
      </c>
      <c r="D30" s="10">
        <f>SUM($C$21:C30)</f>
        <v>329554456</v>
      </c>
      <c r="E30" s="10">
        <f t="shared" si="2"/>
        <v>329696316.73847485</v>
      </c>
      <c r="F30" s="10">
        <f t="shared" si="3"/>
        <v>6.5117705778015133E-7</v>
      </c>
      <c r="G30" s="258">
        <f>U16/D30</f>
        <v>6.5145736489362744E-7</v>
      </c>
    </row>
    <row r="31" spans="1:7" ht="16.2" thickBot="1" x14ac:dyDescent="0.35">
      <c r="A31" s="524" t="s">
        <v>252</v>
      </c>
      <c r="B31" s="524"/>
      <c r="C31" s="524"/>
      <c r="D31" s="524"/>
      <c r="E31" s="524"/>
      <c r="F31" s="524"/>
      <c r="G31" s="524"/>
    </row>
    <row r="32" spans="1:7" ht="16.2" thickBot="1" x14ac:dyDescent="0.35">
      <c r="A32" s="115" t="s">
        <v>130</v>
      </c>
      <c r="B32" s="116" t="s">
        <v>135</v>
      </c>
      <c r="C32" s="116" t="s">
        <v>134</v>
      </c>
      <c r="D32" s="154" t="s">
        <v>133</v>
      </c>
      <c r="E32" s="350" t="s">
        <v>146</v>
      </c>
      <c r="F32" s="152" t="s">
        <v>147</v>
      </c>
      <c r="G32" s="260" t="s">
        <v>251</v>
      </c>
    </row>
    <row r="33" spans="1:7" x14ac:dyDescent="0.3">
      <c r="A33" s="95">
        <v>1</v>
      </c>
      <c r="B33" s="107">
        <v>1</v>
      </c>
      <c r="C33" s="108">
        <f t="shared" ref="C33:C42" si="6">B33*$O$2</f>
        <v>7</v>
      </c>
      <c r="D33" s="57">
        <f>SUM($C$33:C33)</f>
        <v>7</v>
      </c>
      <c r="E33" s="96">
        <f>D33/$R$7</f>
        <v>18.775478339823046</v>
      </c>
      <c r="F33" s="8">
        <f t="shared" ref="F33:F42" si="7">U7/E33</f>
        <v>4.2732489253728172</v>
      </c>
      <c r="G33" s="259">
        <f>U7/D33</f>
        <v>11.461756091287061</v>
      </c>
    </row>
    <row r="34" spans="1:7" x14ac:dyDescent="0.3">
      <c r="A34" s="97">
        <v>2</v>
      </c>
      <c r="B34" s="93">
        <f>C33+1</f>
        <v>8</v>
      </c>
      <c r="C34" s="1">
        <f t="shared" si="6"/>
        <v>56</v>
      </c>
      <c r="D34" s="9">
        <f>SUM($C$33:C34)</f>
        <v>63</v>
      </c>
      <c r="E34" s="96">
        <f t="shared" ref="E34:E42" si="8">D34/$R$7</f>
        <v>168.97930505840742</v>
      </c>
      <c r="F34" s="9">
        <f t="shared" si="7"/>
        <v>0.79477301651625321</v>
      </c>
      <c r="G34" s="259">
        <f t="shared" ref="G34:G42" si="9">U8/D34</f>
        <v>2.1317490795252478</v>
      </c>
    </row>
    <row r="35" spans="1:7" x14ac:dyDescent="0.3">
      <c r="A35" s="97">
        <v>3</v>
      </c>
      <c r="B35" s="93">
        <f t="shared" ref="B35:B42" si="10">C34</f>
        <v>56</v>
      </c>
      <c r="C35" s="1">
        <f t="shared" si="6"/>
        <v>392</v>
      </c>
      <c r="D35" s="9">
        <f>SUM($C$33:C35)</f>
        <v>455</v>
      </c>
      <c r="E35" s="96">
        <f t="shared" si="8"/>
        <v>1220.4060920884981</v>
      </c>
      <c r="F35" s="9">
        <f t="shared" si="7"/>
        <v>0.13814232098288146</v>
      </c>
      <c r="G35" s="259">
        <f t="shared" si="9"/>
        <v>0.37052687934671052</v>
      </c>
    </row>
    <row r="36" spans="1:7" x14ac:dyDescent="0.3">
      <c r="A36" s="97">
        <v>4</v>
      </c>
      <c r="B36" s="93">
        <f t="shared" si="10"/>
        <v>392</v>
      </c>
      <c r="C36" s="1">
        <f t="shared" si="6"/>
        <v>2744</v>
      </c>
      <c r="D36" s="9">
        <f>SUM($C$33:C36)</f>
        <v>3199</v>
      </c>
      <c r="E36" s="96">
        <f t="shared" si="8"/>
        <v>8580.3936012991326</v>
      </c>
      <c r="F36" s="9">
        <f t="shared" si="7"/>
        <v>2.2053213856000276E-2</v>
      </c>
      <c r="G36" s="259">
        <f t="shared" si="9"/>
        <v>5.9151377010974102E-2</v>
      </c>
    </row>
    <row r="37" spans="1:7" x14ac:dyDescent="0.3">
      <c r="A37" s="97">
        <v>5</v>
      </c>
      <c r="B37" s="93">
        <f t="shared" si="10"/>
        <v>2744</v>
      </c>
      <c r="C37" s="1">
        <f t="shared" si="6"/>
        <v>19208</v>
      </c>
      <c r="D37" s="9">
        <f>SUM($C$33:C37)</f>
        <v>22407</v>
      </c>
      <c r="E37" s="96">
        <f t="shared" si="8"/>
        <v>60100.306165773574</v>
      </c>
      <c r="F37" s="9">
        <f t="shared" si="7"/>
        <v>3.346330567091381E-3</v>
      </c>
      <c r="G37" s="259">
        <f t="shared" si="9"/>
        <v>8.9755652971874288E-3</v>
      </c>
    </row>
    <row r="38" spans="1:7" x14ac:dyDescent="0.3">
      <c r="A38" s="97">
        <v>6</v>
      </c>
      <c r="B38" s="93">
        <f t="shared" si="10"/>
        <v>19208</v>
      </c>
      <c r="C38" s="1">
        <f t="shared" si="6"/>
        <v>134456</v>
      </c>
      <c r="D38" s="9">
        <f>SUM($C$33:C38)</f>
        <v>156863</v>
      </c>
      <c r="E38" s="96">
        <f t="shared" si="8"/>
        <v>420739.69411709462</v>
      </c>
      <c r="F38" s="9">
        <f t="shared" si="7"/>
        <v>4.937264305863166E-4</v>
      </c>
      <c r="G38" s="259">
        <f t="shared" si="9"/>
        <v>1.324278557610219E-3</v>
      </c>
    </row>
    <row r="39" spans="1:7" x14ac:dyDescent="0.3">
      <c r="A39" s="97">
        <v>7</v>
      </c>
      <c r="B39" s="93">
        <f t="shared" si="10"/>
        <v>134456</v>
      </c>
      <c r="C39" s="1">
        <f t="shared" si="6"/>
        <v>941192</v>
      </c>
      <c r="D39" s="9">
        <f>SUM($C$33:C39)</f>
        <v>1098055</v>
      </c>
      <c r="E39" s="96">
        <f t="shared" si="8"/>
        <v>2945215.4097763421</v>
      </c>
      <c r="F39" s="9">
        <f t="shared" si="7"/>
        <v>7.1746458590065933E-5</v>
      </c>
      <c r="G39" s="259">
        <f t="shared" si="9"/>
        <v>1.9243915417382774E-4</v>
      </c>
    </row>
    <row r="40" spans="1:7" x14ac:dyDescent="0.3">
      <c r="A40" s="97">
        <v>8</v>
      </c>
      <c r="B40" s="93">
        <f t="shared" si="10"/>
        <v>941192</v>
      </c>
      <c r="C40" s="1">
        <f t="shared" si="6"/>
        <v>6588344</v>
      </c>
      <c r="D40" s="9">
        <f>SUM($C$33:C40)</f>
        <v>7686399</v>
      </c>
      <c r="E40" s="96">
        <f t="shared" si="8"/>
        <v>20616545.419391073</v>
      </c>
      <c r="F40" s="9">
        <f t="shared" si="7"/>
        <v>1.0341312036318955E-5</v>
      </c>
      <c r="G40" s="259">
        <f t="shared" si="9"/>
        <v>2.7737582877608269E-5</v>
      </c>
    </row>
    <row r="41" spans="1:7" x14ac:dyDescent="0.3">
      <c r="A41" s="97">
        <v>9</v>
      </c>
      <c r="B41" s="93">
        <f t="shared" si="10"/>
        <v>6588344</v>
      </c>
      <c r="C41" s="1">
        <f t="shared" si="6"/>
        <v>46118408</v>
      </c>
      <c r="D41" s="9">
        <f>SUM($C$33:C41)</f>
        <v>53804807</v>
      </c>
      <c r="E41" s="96">
        <f t="shared" si="8"/>
        <v>144315855.48669422</v>
      </c>
      <c r="F41" s="9">
        <f t="shared" si="7"/>
        <v>1.4841495881458322E-6</v>
      </c>
      <c r="G41" s="259">
        <f t="shared" si="9"/>
        <v>3.9808026350413382E-6</v>
      </c>
    </row>
    <row r="42" spans="1:7" ht="16.2" thickBot="1" x14ac:dyDescent="0.35">
      <c r="A42" s="129">
        <v>10</v>
      </c>
      <c r="B42" s="94">
        <f t="shared" si="10"/>
        <v>46118408</v>
      </c>
      <c r="C42" s="109">
        <f t="shared" si="6"/>
        <v>322828856</v>
      </c>
      <c r="D42" s="10">
        <f>SUM($C$33:C42)</f>
        <v>376633663</v>
      </c>
      <c r="E42" s="351">
        <f t="shared" si="8"/>
        <v>1010211025.9578161</v>
      </c>
      <c r="F42" s="10">
        <f t="shared" si="7"/>
        <v>2.1252062388762508E-7</v>
      </c>
      <c r="G42" s="259">
        <f t="shared" si="9"/>
        <v>5.7002519579539789E-7</v>
      </c>
    </row>
    <row r="43" spans="1:7" ht="16.2" thickBot="1" x14ac:dyDescent="0.35">
      <c r="A43" s="524" t="s">
        <v>52</v>
      </c>
      <c r="B43" s="524"/>
      <c r="C43" s="524"/>
      <c r="D43" s="524"/>
      <c r="E43" s="524"/>
      <c r="F43" s="524"/>
      <c r="G43" s="524"/>
    </row>
    <row r="44" spans="1:7" ht="16.2" thickBot="1" x14ac:dyDescent="0.3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261" t="s">
        <v>147</v>
      </c>
      <c r="G44" s="260" t="s">
        <v>251</v>
      </c>
    </row>
    <row r="45" spans="1:7" x14ac:dyDescent="0.3">
      <c r="A45" s="95">
        <v>1</v>
      </c>
      <c r="B45" s="107">
        <v>1</v>
      </c>
      <c r="C45" s="108">
        <f t="shared" ref="C45:C54" si="11">B45*$O$2</f>
        <v>7</v>
      </c>
      <c r="D45" s="57">
        <f>SUM(C45:C45)</f>
        <v>7</v>
      </c>
      <c r="E45" s="57">
        <f t="shared" ref="E45:E54" si="12">D45/R7</f>
        <v>18.775478339823046</v>
      </c>
      <c r="F45" s="262">
        <f t="shared" ref="F45:F54" si="13">U7/E45</f>
        <v>4.2732489253728172</v>
      </c>
      <c r="G45" s="256">
        <f>U7/D45</f>
        <v>11.461756091287061</v>
      </c>
    </row>
    <row r="46" spans="1:7" x14ac:dyDescent="0.3">
      <c r="A46" s="97">
        <v>2</v>
      </c>
      <c r="B46" s="93">
        <f t="shared" ref="B46:B54" si="14">B45*$O$2*2</f>
        <v>14</v>
      </c>
      <c r="C46" s="1">
        <f t="shared" si="11"/>
        <v>98</v>
      </c>
      <c r="D46" s="9">
        <f>SUM($C$45:C46)</f>
        <v>105</v>
      </c>
      <c r="E46" s="9">
        <f t="shared" si="12"/>
        <v>140.11562218506168</v>
      </c>
      <c r="F46" s="98">
        <f t="shared" si="13"/>
        <v>0.95849549047935456</v>
      </c>
      <c r="G46" s="257">
        <f t="shared" ref="G46:G54" si="15">U8/D46</f>
        <v>1.2790494477151488</v>
      </c>
    </row>
    <row r="47" spans="1:7" x14ac:dyDescent="0.3">
      <c r="A47" s="97">
        <v>3</v>
      </c>
      <c r="B47" s="93">
        <f t="shared" si="14"/>
        <v>196</v>
      </c>
      <c r="C47" s="1">
        <f t="shared" si="11"/>
        <v>1372</v>
      </c>
      <c r="D47" s="9">
        <f>SUM($C$45:C47)</f>
        <v>1477</v>
      </c>
      <c r="E47" s="9">
        <f t="shared" si="12"/>
        <v>1656.37767101739</v>
      </c>
      <c r="F47" s="98">
        <f t="shared" si="13"/>
        <v>0.10178217990538421</v>
      </c>
      <c r="G47" s="257">
        <f t="shared" si="15"/>
        <v>0.11414335145751746</v>
      </c>
    </row>
    <row r="48" spans="1:7" x14ac:dyDescent="0.3">
      <c r="A48" s="97">
        <v>4</v>
      </c>
      <c r="B48" s="93">
        <f t="shared" si="14"/>
        <v>2744</v>
      </c>
      <c r="C48" s="1">
        <f t="shared" si="11"/>
        <v>19208</v>
      </c>
      <c r="D48" s="9">
        <f>SUM($C$45:C48)</f>
        <v>20685</v>
      </c>
      <c r="E48" s="9">
        <f t="shared" si="12"/>
        <v>21734.336336365388</v>
      </c>
      <c r="F48" s="98">
        <f t="shared" si="13"/>
        <v>8.7062817161570674E-3</v>
      </c>
      <c r="G48" s="257">
        <f t="shared" si="15"/>
        <v>9.1479456155719677E-3</v>
      </c>
    </row>
    <row r="49" spans="1:7" x14ac:dyDescent="0.3">
      <c r="A49" s="97">
        <v>5</v>
      </c>
      <c r="B49" s="93">
        <f t="shared" si="14"/>
        <v>38416</v>
      </c>
      <c r="C49" s="1">
        <f t="shared" si="11"/>
        <v>268912</v>
      </c>
      <c r="D49" s="9">
        <f>SUM($C$45:C49)</f>
        <v>289597</v>
      </c>
      <c r="E49" s="9">
        <f t="shared" si="12"/>
        <v>296055.77811143355</v>
      </c>
      <c r="F49" s="98">
        <f t="shared" si="13"/>
        <v>6.7931621837280976E-4</v>
      </c>
      <c r="G49" s="257">
        <f t="shared" si="15"/>
        <v>6.9446676455239072E-4</v>
      </c>
    </row>
    <row r="50" spans="1:7" x14ac:dyDescent="0.3">
      <c r="A50" s="97">
        <v>6</v>
      </c>
      <c r="B50" s="93">
        <f t="shared" si="14"/>
        <v>537824</v>
      </c>
      <c r="C50" s="1">
        <f t="shared" si="11"/>
        <v>3764768</v>
      </c>
      <c r="D50" s="9">
        <f>SUM($C$45:C50)</f>
        <v>4054365</v>
      </c>
      <c r="E50" s="9">
        <f t="shared" si="12"/>
        <v>4094975.7611943935</v>
      </c>
      <c r="F50" s="98">
        <f t="shared" si="13"/>
        <v>5.0728092056355051E-5</v>
      </c>
      <c r="G50" s="257">
        <f t="shared" si="15"/>
        <v>5.1236212670149769E-5</v>
      </c>
    </row>
    <row r="51" spans="1:7" x14ac:dyDescent="0.3">
      <c r="A51" s="97">
        <v>7</v>
      </c>
      <c r="B51" s="93">
        <f t="shared" si="14"/>
        <v>7529536</v>
      </c>
      <c r="C51" s="1">
        <f t="shared" si="11"/>
        <v>52706752</v>
      </c>
      <c r="D51" s="9">
        <f>SUM($C$45:C51)</f>
        <v>56761117</v>
      </c>
      <c r="E51" s="9">
        <f t="shared" si="12"/>
        <v>57018866.296557792</v>
      </c>
      <c r="F51" s="98">
        <f t="shared" si="13"/>
        <v>3.7059448768643625E-6</v>
      </c>
      <c r="G51" s="257">
        <f t="shared" si="15"/>
        <v>3.7227733808751936E-6</v>
      </c>
    </row>
    <row r="52" spans="1:7" x14ac:dyDescent="0.3">
      <c r="A52" s="97">
        <v>8</v>
      </c>
      <c r="B52" s="93">
        <f t="shared" si="14"/>
        <v>105413504</v>
      </c>
      <c r="C52" s="1">
        <f t="shared" si="11"/>
        <v>737894528</v>
      </c>
      <c r="D52" s="9">
        <f>SUM($C$45:C52)</f>
        <v>794655645</v>
      </c>
      <c r="E52" s="9">
        <f t="shared" si="12"/>
        <v>796298421.11649144</v>
      </c>
      <c r="F52" s="98">
        <f t="shared" si="13"/>
        <v>2.6774149444367131E-7</v>
      </c>
      <c r="G52" s="257">
        <f t="shared" si="15"/>
        <v>2.6829499121328875E-7</v>
      </c>
    </row>
    <row r="53" spans="1:7" x14ac:dyDescent="0.3">
      <c r="A53" s="97">
        <v>9</v>
      </c>
      <c r="B53" s="93">
        <f t="shared" si="14"/>
        <v>1475789056</v>
      </c>
      <c r="C53" s="1">
        <f t="shared" si="11"/>
        <v>10330523392</v>
      </c>
      <c r="D53" s="9">
        <f>SUM($C$45:C53)</f>
        <v>11125179037</v>
      </c>
      <c r="E53" s="9">
        <f t="shared" si="12"/>
        <v>11135669292.474348</v>
      </c>
      <c r="F53" s="98">
        <f t="shared" si="13"/>
        <v>1.9234256321552309E-8</v>
      </c>
      <c r="G53" s="257">
        <f t="shared" si="15"/>
        <v>1.9252392862276832E-8</v>
      </c>
    </row>
    <row r="54" spans="1:7" ht="16.2" thickBot="1" x14ac:dyDescent="0.35">
      <c r="A54" s="129">
        <v>10</v>
      </c>
      <c r="B54" s="94">
        <f t="shared" si="14"/>
        <v>20661046784</v>
      </c>
      <c r="C54" s="109">
        <f t="shared" si="11"/>
        <v>144627327488</v>
      </c>
      <c r="D54" s="10">
        <f>SUM($C$45:C54)</f>
        <v>155752506525</v>
      </c>
      <c r="E54" s="10">
        <f t="shared" si="12"/>
        <v>155819552092.71323</v>
      </c>
      <c r="F54" s="99">
        <f t="shared" si="13"/>
        <v>1.3778160353520405E-9</v>
      </c>
      <c r="G54" s="258">
        <f t="shared" si="15"/>
        <v>1.3784091330835352E-9</v>
      </c>
    </row>
  </sheetData>
  <mergeCells count="3">
    <mergeCell ref="A18:F18"/>
    <mergeCell ref="A31:G31"/>
    <mergeCell ref="A43:G43"/>
  </mergeCells>
  <conditionalFormatting sqref="F21:F30">
    <cfRule type="cellIs" dxfId="504" priority="86" operator="equal">
      <formula>MAX($F$21:$F$30)</formula>
    </cfRule>
  </conditionalFormatting>
  <conditionalFormatting sqref="E21:E30">
    <cfRule type="cellIs" dxfId="503" priority="78" stopIfTrue="1" operator="lessThan">
      <formula>0</formula>
    </cfRule>
    <cfRule type="cellIs" dxfId="502" priority="79" operator="equal">
      <formula>MIN($E$21:$E$30)</formula>
    </cfRule>
  </conditionalFormatting>
  <conditionalFormatting sqref="R7:R16">
    <cfRule type="cellIs" dxfId="501" priority="12" operator="lessThanOrEqual">
      <formula>0</formula>
    </cfRule>
    <cfRule type="cellIs" dxfId="500" priority="13" operator="greaterThan">
      <formula>0</formula>
    </cfRule>
  </conditionalFormatting>
  <conditionalFormatting sqref="U7:U16">
    <cfRule type="cellIs" dxfId="499" priority="10" operator="lessThanOrEqual">
      <formula>0</formula>
    </cfRule>
    <cfRule type="cellIs" dxfId="498" priority="11" operator="greaterThan">
      <formula>0</formula>
    </cfRule>
  </conditionalFormatting>
  <conditionalFormatting sqref="S7:T16">
    <cfRule type="cellIs" dxfId="497" priority="8" operator="lessThanOrEqual">
      <formula>0</formula>
    </cfRule>
    <cfRule type="cellIs" dxfId="496" priority="9" operator="greaterThan">
      <formula>0</formula>
    </cfRule>
  </conditionalFormatting>
  <conditionalFormatting sqref="F45:F54">
    <cfRule type="cellIs" dxfId="495" priority="7" operator="equal">
      <formula>MAX($F$45:$F$54)</formula>
    </cfRule>
  </conditionalFormatting>
  <conditionalFormatting sqref="E45:E54">
    <cfRule type="cellIs" dxfId="494" priority="5" stopIfTrue="1" operator="lessThan">
      <formula>0</formula>
    </cfRule>
    <cfRule type="cellIs" dxfId="493" priority="6" operator="equal">
      <formula>MIN($E$45:$E$54)</formula>
    </cfRule>
  </conditionalFormatting>
  <conditionalFormatting sqref="E33:E42">
    <cfRule type="cellIs" dxfId="492" priority="3" stopIfTrue="1" operator="lessThan">
      <formula>0</formula>
    </cfRule>
    <cfRule type="cellIs" dxfId="491" priority="4" operator="equal">
      <formula>MIN($E$33:$E$42)</formula>
    </cfRule>
  </conditionalFormatting>
  <conditionalFormatting sqref="F33:F42">
    <cfRule type="cellIs" dxfId="490" priority="1" operator="lessThanOrEqual">
      <formula>0</formula>
    </cfRule>
    <cfRule type="cellIs" dxfId="489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>
    <pageSetUpPr fitToPage="1"/>
  </sheetPr>
  <dimension ref="A1:U54"/>
  <sheetViews>
    <sheetView zoomScale="90" zoomScaleNormal="90" workbookViewId="0">
      <selection activeCell="A31" sqref="A31:G54"/>
    </sheetView>
  </sheetViews>
  <sheetFormatPr defaultColWidth="8.69921875" defaultRowHeight="15.6" x14ac:dyDescent="0.3"/>
  <cols>
    <col min="14" max="14" width="5.69921875" bestFit="1" customWidth="1"/>
  </cols>
  <sheetData>
    <row r="1" spans="1:21" x14ac:dyDescent="0.3">
      <c r="C1" t="s">
        <v>93</v>
      </c>
      <c r="D1">
        <f>C2+E2</f>
        <v>1.0000000000000007</v>
      </c>
    </row>
    <row r="2" spans="1:21" x14ac:dyDescent="0.3">
      <c r="A2" t="s">
        <v>39</v>
      </c>
      <c r="B2" s="133" t="s">
        <v>122</v>
      </c>
      <c r="C2" s="139">
        <f>Analysis!B14</f>
        <v>0.69234801568343018</v>
      </c>
      <c r="D2" s="133" t="s">
        <v>123</v>
      </c>
      <c r="E2" s="139">
        <f>Analysis!K14</f>
        <v>0.30765198431657048</v>
      </c>
      <c r="F2" s="133" t="s">
        <v>46</v>
      </c>
      <c r="G2" s="139">
        <f>Analysis!S14</f>
        <v>252.58193319643391</v>
      </c>
      <c r="H2" t="s">
        <v>149</v>
      </c>
      <c r="I2" s="153">
        <f>Analysis!T14</f>
        <v>-252.90372535955547</v>
      </c>
      <c r="J2" t="s">
        <v>47</v>
      </c>
      <c r="K2" s="153">
        <f>G2*C2+I2*E2</f>
        <v>97.068267298115515</v>
      </c>
      <c r="L2" t="s">
        <v>46</v>
      </c>
      <c r="M2" s="160">
        <v>1</v>
      </c>
      <c r="N2" t="s">
        <v>149</v>
      </c>
      <c r="O2" s="160">
        <v>8</v>
      </c>
    </row>
    <row r="4" spans="1:21" x14ac:dyDescent="0.3">
      <c r="A4" t="s">
        <v>120</v>
      </c>
      <c r="B4">
        <f>$C$2</f>
        <v>0.69234801568343018</v>
      </c>
      <c r="C4" t="s">
        <v>121</v>
      </c>
      <c r="D4">
        <f>$E$2</f>
        <v>0.30765198431657048</v>
      </c>
      <c r="E4" t="s">
        <v>46</v>
      </c>
      <c r="F4">
        <f>G2</f>
        <v>252.58193319643391</v>
      </c>
      <c r="G4" t="s">
        <v>149</v>
      </c>
      <c r="H4">
        <f>I2</f>
        <v>-252.90372535955547</v>
      </c>
      <c r="I4" t="s">
        <v>47</v>
      </c>
      <c r="J4">
        <f>B4*F4+D4*H4</f>
        <v>97.068267298115515</v>
      </c>
    </row>
    <row r="5" spans="1:21" ht="16.2" thickBot="1" x14ac:dyDescent="0.35"/>
    <row r="6" spans="1:21" ht="16.2" thickBot="1" x14ac:dyDescent="0.3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</row>
    <row r="7" spans="1:21" x14ac:dyDescent="0.3">
      <c r="A7" s="100">
        <v>1</v>
      </c>
      <c r="B7" s="95">
        <f>C7*B4</f>
        <v>0.69234801568343018</v>
      </c>
      <c r="C7" s="95">
        <v>1</v>
      </c>
      <c r="D7" s="107">
        <f>C7*D4</f>
        <v>0.30765198431657048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1.0000000000000007</v>
      </c>
      <c r="R7" s="265">
        <f>B7-D7</f>
        <v>0.3846960313668597</v>
      </c>
      <c r="S7" s="266">
        <f>IF(Rules!B23=Rules!D23,SUM(C7)*B4*F4,SUM(C7)*B4*F4*POWER(O2,A7-1))</f>
        <v>174.87460024603573</v>
      </c>
      <c r="T7" s="252">
        <f>IF(Rules!B23=Rules!D23,SUM(C7)*D4*H4,SUM(C7)*D4*H4*POWER(O2,A7-1))</f>
        <v>-77.806332947920211</v>
      </c>
      <c r="U7" s="263">
        <f>S7+T7</f>
        <v>97.068267298115515</v>
      </c>
    </row>
    <row r="8" spans="1:21" x14ac:dyDescent="0.3">
      <c r="A8" s="98">
        <v>2</v>
      </c>
      <c r="B8" s="97">
        <f>C8*B4</f>
        <v>0.87973314745181697</v>
      </c>
      <c r="C8" s="97">
        <f>1/(1-B4*D4)</f>
        <v>1.2706516484826136</v>
      </c>
      <c r="D8" s="93">
        <f>C8*D4</f>
        <v>0.39091850103079745</v>
      </c>
      <c r="E8" s="1">
        <f>D8*D4</f>
        <v>0.12026685254818414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1.0000000000000011</v>
      </c>
      <c r="R8" s="267">
        <f>B8-E8</f>
        <v>0.75946629490363282</v>
      </c>
      <c r="S8" s="268">
        <f>IF(Rules!B23=Rules!D23,SUM(C8:D8)*B4*F4,SUM(C8:D8)*B4*F4*POWER(O2,A8-1))</f>
        <v>290.56641567690355</v>
      </c>
      <c r="T8" s="253">
        <f>IF(Rules!B23=Rules!D23,SUM(C8:D8)*D4*H4,SUM(C8:D8)*D4*H4*POWER(O2,A8-1))</f>
        <v>-129.280680269366</v>
      </c>
      <c r="U8" s="264">
        <f>S8+T8</f>
        <v>161.28573540753754</v>
      </c>
    </row>
    <row r="9" spans="1:21" x14ac:dyDescent="0.3">
      <c r="A9" s="98">
        <v>3</v>
      </c>
      <c r="B9" s="97">
        <f>C9*B4</f>
        <v>0.94926932273586651</v>
      </c>
      <c r="C9" s="97">
        <f>1/(1-D4*B4/(1-D4*B4))</f>
        <v>1.3710869407184252</v>
      </c>
      <c r="D9" s="93">
        <f>C9*D4*C8</f>
        <v>0.53598325164854865</v>
      </c>
      <c r="E9" s="1">
        <f>D9*(D4)</f>
        <v>0.16489631093012375</v>
      </c>
      <c r="F9" s="1">
        <f>E9*D4</f>
        <v>5.0730677264134758E-2</v>
      </c>
      <c r="G9" s="1"/>
      <c r="H9" s="1"/>
      <c r="I9" s="1"/>
      <c r="J9" s="1"/>
      <c r="K9" s="1"/>
      <c r="L9" s="1"/>
      <c r="M9" s="235"/>
      <c r="N9" s="97">
        <f>B9+F9</f>
        <v>1.0000000000000013</v>
      </c>
      <c r="R9" s="267">
        <f>B9-F9</f>
        <v>0.89853864547173179</v>
      </c>
      <c r="S9" s="268">
        <f>IF(Rules!B23=Rules!D23,SUM(C9:E9)*B4*F4,SUM(C9:E9)*B4*F4*POWER(O2,A9-1))</f>
        <v>362.33431398725645</v>
      </c>
      <c r="T9" s="253">
        <f>IF(Rules!B23=Rules!D23,SUM(C9:E9)*D4*H4,SUM(C9:E9)*D4*H4*POWER(O2,A9-1))</f>
        <v>-161.21211561247199</v>
      </c>
      <c r="U9" s="264">
        <f t="shared" ref="U9:U15" si="0">S9+T9</f>
        <v>201.12219837478446</v>
      </c>
    </row>
    <row r="10" spans="1:21" x14ac:dyDescent="0.3">
      <c r="A10" s="98">
        <v>4</v>
      </c>
      <c r="B10" s="97">
        <f>C10*B4</f>
        <v>0.97795427039188598</v>
      </c>
      <c r="C10" s="97">
        <f>1/(1-D4*B4/(1-D4*B4/(1-D4*B4)))</f>
        <v>1.4125183408325772</v>
      </c>
      <c r="D10" s="93">
        <f>C10*D4*C9</f>
        <v>0.59582512188667491</v>
      </c>
      <c r="E10" s="1">
        <f>D10*D4*C8</f>
        <v>0.23291906352443115</v>
      </c>
      <c r="F10" s="1">
        <f>E10*D4</f>
        <v>7.1658012078448574E-2</v>
      </c>
      <c r="G10" s="1">
        <f>F10*D4</f>
        <v>2.2045729608115478E-2</v>
      </c>
      <c r="H10" s="1"/>
      <c r="I10" s="1"/>
      <c r="J10" s="1"/>
      <c r="K10" s="1"/>
      <c r="L10" s="1"/>
      <c r="M10" s="235"/>
      <c r="N10" s="97">
        <f>B10+G10</f>
        <v>1.0000000000000016</v>
      </c>
      <c r="R10" s="267">
        <f>B10-G10</f>
        <v>0.95590854078377052</v>
      </c>
      <c r="S10" s="268">
        <f>IF(Rules!B23=Rules!D23,SUM(C10:F10)*B4*F4,SUM(C10:F10)*B4*F4*POWER(O2,A10-1))</f>
        <v>404.47105453992862</v>
      </c>
      <c r="T10" s="253">
        <f>IF(Rules!B23=Rules!D23,SUM(C10:F10)*D4*H4,SUM(C10:F10)*D4*H4*POWER(O2,A10-1))</f>
        <v>-179.95986548677465</v>
      </c>
      <c r="U10" s="264">
        <f t="shared" si="0"/>
        <v>224.51118905315397</v>
      </c>
    </row>
    <row r="11" spans="1:21" x14ac:dyDescent="0.3">
      <c r="A11" s="98">
        <v>5</v>
      </c>
      <c r="B11" s="97">
        <f>C11*B4</f>
        <v>0.99029878805639082</v>
      </c>
      <c r="C11" s="97">
        <f>1/(1-D4*B4/(1-D4*B4/(1-D4*B4/(1-D4*B4))))</f>
        <v>1.4303482722902696</v>
      </c>
      <c r="D11" s="93">
        <f>C11*D4*C10</f>
        <v>0.62157796735427118</v>
      </c>
      <c r="E11" s="1">
        <f>D11*D4*C9</f>
        <v>0.26219253757981986</v>
      </c>
      <c r="F11" s="1">
        <f>E11*D4*C8</f>
        <v>0.10249591377216422</v>
      </c>
      <c r="G11" s="1">
        <f>F11*D4</f>
        <v>3.1533071256346426E-2</v>
      </c>
      <c r="H11" s="1">
        <f>G11*D4</f>
        <v>9.7012119436107897E-3</v>
      </c>
      <c r="I11" s="1"/>
      <c r="J11" s="1"/>
      <c r="K11" s="1"/>
      <c r="L11" s="1"/>
      <c r="M11" s="235"/>
      <c r="N11" s="97">
        <f>B11+H11</f>
        <v>1.0000000000000016</v>
      </c>
      <c r="R11" s="267">
        <f>B11-H11</f>
        <v>0.98059757611277998</v>
      </c>
      <c r="S11" s="268">
        <f>IF(Rules!B23=Rules!D23,SUM(C11:G11)*B4*F4,SUM(C11:G11)*B4*F4*POWER(O2,A11-1))</f>
        <v>428.11886126719787</v>
      </c>
      <c r="T11" s="253">
        <f>IF(Rules!B23=Rules!D23,SUM(C11:G11)*D4*H4,SUM(C11:G11)*D4*H4*POWER(O2,A11-1))</f>
        <v>-190.48139989555273</v>
      </c>
      <c r="U11" s="264">
        <f t="shared" si="0"/>
        <v>237.63746137164514</v>
      </c>
    </row>
    <row r="12" spans="1:21" x14ac:dyDescent="0.3">
      <c r="A12" s="98">
        <v>6</v>
      </c>
      <c r="B12" s="97">
        <f>C12*B4</f>
        <v>0.99570766989806703</v>
      </c>
      <c r="C12" s="97">
        <f>1/(1-D4*B4/(1-D4*B4/(1-D4*B4/(1-D4*B4/(1-D4*B4)))))</f>
        <v>1.4381606465863626</v>
      </c>
      <c r="D12" s="93">
        <f>C12*D4*C11</f>
        <v>0.63286185077579182</v>
      </c>
      <c r="E12" s="1">
        <f>D12*D4*C10</f>
        <v>0.27501902189975802</v>
      </c>
      <c r="F12" s="1">
        <f>E12*D4*C9</f>
        <v>0.1160078687176493</v>
      </c>
      <c r="G12" s="1">
        <f>F12*D4*C8</f>
        <v>4.5349622146881007E-2</v>
      </c>
      <c r="H12" s="1">
        <f>G12*D4</f>
        <v>1.3951901241494633E-2</v>
      </c>
      <c r="I12" s="1">
        <f>H12*D4</f>
        <v>4.2923301019346469E-3</v>
      </c>
      <c r="J12" s="1"/>
      <c r="K12" s="1"/>
      <c r="L12" s="1"/>
      <c r="M12" s="235"/>
      <c r="N12" s="97">
        <f>B12+I12</f>
        <v>1.0000000000000018</v>
      </c>
      <c r="R12" s="267">
        <f>B12-I12</f>
        <v>0.99141533979613239</v>
      </c>
      <c r="S12" s="268">
        <f>IF(Rules!B23=Rules!D23,SUM(C12:H12)*B4*F4,SUM(C12:H12)*B4*F4*POWER(O2,A12-1))</f>
        <v>440.92023270544587</v>
      </c>
      <c r="T12" s="253">
        <f>IF(Rules!B23=Rules!D23,SUM(C12:H12)*D4*H4,SUM(C12:H12)*D4*H4*POWER(O2,A12-1))</f>
        <v>-196.17706848843576</v>
      </c>
      <c r="U12" s="264">
        <f t="shared" si="0"/>
        <v>244.7431642170101</v>
      </c>
    </row>
    <row r="13" spans="1:21" x14ac:dyDescent="0.3">
      <c r="A13" s="98">
        <v>7</v>
      </c>
      <c r="B13" s="97">
        <f>C13*B4</f>
        <v>0.99809628985628973</v>
      </c>
      <c r="C13" s="97">
        <f>1/(1-D4*B4/(1-D4*B4/(1-D4*B4/(1-D4*B4/(1-D4*B4/(1-D4*B4))))))</f>
        <v>1.44161067446846</v>
      </c>
      <c r="D13" s="93">
        <f>C13*D4*C12</f>
        <v>0.63784493414419285</v>
      </c>
      <c r="E13" s="1">
        <f>D13*D4*C11</f>
        <v>0.28068333429134507</v>
      </c>
      <c r="F13" s="1">
        <f>E13*D4*C10</f>
        <v>0.12197489225451244</v>
      </c>
      <c r="G13" s="1">
        <f>F13*D4*C9</f>
        <v>5.145115850447779E-2</v>
      </c>
      <c r="H13" s="1">
        <f>G13*D4*C8</f>
        <v>2.0113209758868423E-2</v>
      </c>
      <c r="I13" s="1">
        <f>H13*D4</f>
        <v>6.1878688932912804E-3</v>
      </c>
      <c r="J13" s="1">
        <f>I13*D4</f>
        <v>1.9037101437118433E-3</v>
      </c>
      <c r="K13" s="1"/>
      <c r="L13" s="1"/>
      <c r="M13" s="235"/>
      <c r="N13" s="97">
        <f>B13+J13</f>
        <v>1.0000000000000016</v>
      </c>
      <c r="R13" s="267">
        <f>B13-J13</f>
        <v>0.99619257971257791</v>
      </c>
      <c r="S13" s="268">
        <f>IF(Rules!B23=Rules!D23,SUM(C13:I13)*B4*F4,SUM(C13:I13)*B4*F4*POWER(O2,A13-1))</f>
        <v>447.65555607950108</v>
      </c>
      <c r="T13" s="253">
        <f>IF(Rules!B23=Rules!D23,SUM(C13:I13)*D4*H4,SUM(C13:I13)*D4*H4*POWER(O2,A13-1))</f>
        <v>-199.17379192463716</v>
      </c>
      <c r="U13" s="264">
        <f t="shared" si="0"/>
        <v>248.48176415486392</v>
      </c>
    </row>
    <row r="14" spans="1:21" x14ac:dyDescent="0.3">
      <c r="A14" s="98">
        <v>8</v>
      </c>
      <c r="B14" s="97">
        <f>C14*B4</f>
        <v>0.99915478175364814</v>
      </c>
      <c r="C14" s="97">
        <f>1/(1-D4*B4/(1-D4*B4/(1-D4*B4/(1-D4*B4/(1-D4*B4/(1-D4*B4/(1-D4*B4)))))))</f>
        <v>1.4431395181617774</v>
      </c>
      <c r="D14" s="93">
        <f>C14*D4*C13</f>
        <v>0.64005313530702612</v>
      </c>
      <c r="E14" s="1">
        <f>D14*D4*C12</f>
        <v>0.28319341495527067</v>
      </c>
      <c r="F14" s="1">
        <f>E14*D4*C11</f>
        <v>0.12461911618949795</v>
      </c>
      <c r="G14" s="1">
        <f>F14*D4*C10</f>
        <v>5.4154990386029792E-2</v>
      </c>
      <c r="H14" s="1">
        <f>G14*D4*C9</f>
        <v>2.28435290465035E-2</v>
      </c>
      <c r="I14" s="1">
        <f>H14*D4*C8</f>
        <v>8.9299581331126303E-3</v>
      </c>
      <c r="J14" s="1">
        <f>I14*D4</f>
        <v>2.747319339515998E-3</v>
      </c>
      <c r="K14" s="1">
        <f>J14*D4</f>
        <v>8.4521824635338659E-4</v>
      </c>
      <c r="L14" s="1"/>
      <c r="M14" s="235"/>
      <c r="N14" s="97">
        <f>B14+K14</f>
        <v>1.0000000000000016</v>
      </c>
      <c r="R14" s="267">
        <f>B14-K14</f>
        <v>0.99830956350729472</v>
      </c>
      <c r="S14" s="268">
        <f>IF(Rules!B23=Rules!D23,SUM(C14:J14)*B4*F4,SUM(C14:J14)*B4*F4*POWER(O2,A14-1))</f>
        <v>451.12068040538975</v>
      </c>
      <c r="T14" s="253">
        <f>IF(Rules!B23=Rules!D23,SUM(C14:J14)*D4*H4,SUM(C14:J14)*D4*H4*POWER(O2,A14-1))</f>
        <v>-200.71551734746421</v>
      </c>
      <c r="U14" s="264">
        <f t="shared" si="0"/>
        <v>250.40516305792553</v>
      </c>
    </row>
    <row r="15" spans="1:21" x14ac:dyDescent="0.3">
      <c r="A15" s="98">
        <v>9</v>
      </c>
      <c r="B15" s="97">
        <f>C15*B4</f>
        <v>0.99962455955985818</v>
      </c>
      <c r="C15" s="97">
        <f>1/(1-D4*B4/(1-D4*B4/(1-D4*B4/(1-D4*B4/(1-D4*B4/(1-D4*B4/(1-D4*B4/(1-D4*B4))))))))</f>
        <v>1.4438180465832771</v>
      </c>
      <c r="D15" s="93">
        <f>C15*D4*C14</f>
        <v>0.64103317483357769</v>
      </c>
      <c r="E15" s="1">
        <f>D15*D4*C13</f>
        <v>0.28430743405230058</v>
      </c>
      <c r="F15" s="1">
        <f>E15*D4*C12</f>
        <v>0.12579267049105194</v>
      </c>
      <c r="G15" s="1">
        <f>F15*D4*C11</f>
        <v>5.5354999769989782E-2</v>
      </c>
      <c r="H15" s="1">
        <f>G15*D4*C10</f>
        <v>2.4055294019290342E-2</v>
      </c>
      <c r="I15" s="1">
        <f>H15*D4*C9</f>
        <v>1.0146946823087163E-2</v>
      </c>
      <c r="J15" s="1">
        <f>I15*D4*C8</f>
        <v>3.9666292421204462E-3</v>
      </c>
      <c r="K15" s="1">
        <f>J15*D4</f>
        <v>1.2203413573864893E-3</v>
      </c>
      <c r="L15" s="1">
        <f>K15*D4</f>
        <v>3.7544044014353056E-4</v>
      </c>
      <c r="M15" s="235"/>
      <c r="N15" s="97">
        <f>B15+L15</f>
        <v>1.0000000000000018</v>
      </c>
      <c r="R15" s="267">
        <f>B15-L15</f>
        <v>0.9992491191197147</v>
      </c>
      <c r="S15" s="268">
        <f>IF(Rules!B23=Rules!D23,SUM(C15:K15)*B4*F4,SUM(C15:K15)*B4*F4*POWER(O2,A15-1))</f>
        <v>452.87197182191051</v>
      </c>
      <c r="T15" s="253">
        <f>IF(Rules!B23=Rules!D23,SUM(C15:K15)*D4*H4,SUM(C15:K15)*D4*H4*POWER(O2,A15-1))</f>
        <v>-201.49471319895403</v>
      </c>
      <c r="U15" s="264">
        <f t="shared" si="0"/>
        <v>251.37725862295648</v>
      </c>
    </row>
    <row r="16" spans="1:21" ht="16.2" thickBot="1" x14ac:dyDescent="0.35">
      <c r="A16" s="99">
        <v>10</v>
      </c>
      <c r="B16" s="129">
        <f>C16*B4</f>
        <v>0.99983319699456763</v>
      </c>
      <c r="C16" s="129">
        <f>1/(1-D4*B4/(1-D4*B4/(1-D4*B4/(1-D4*B4/(1-D4*B4/(1-D4*B4/(1-D4*B4/(1-D4*B4/(1-D4*B4)))))))))</f>
        <v>1.4441193942147907</v>
      </c>
      <c r="D16" s="94">
        <f>C16*D4*C15</f>
        <v>0.64146842939441651</v>
      </c>
      <c r="E16" s="109">
        <f>D16*D4*C14</f>
        <v>0.28480219153881731</v>
      </c>
      <c r="F16" s="109">
        <f>E16*D4*C13</f>
        <v>0.12631386871653627</v>
      </c>
      <c r="G16" s="109">
        <f>F16*D4*C12</f>
        <v>5.5887947210646161E-2</v>
      </c>
      <c r="H16" s="109">
        <f>G16*D4*C11</f>
        <v>2.4593462344935143E-2</v>
      </c>
      <c r="I16" s="109">
        <f>H16*D4*C10</f>
        <v>1.0687435102844907E-2</v>
      </c>
      <c r="J16" s="109">
        <f>I16*D4*C9</f>
        <v>4.5081484174252298E-3</v>
      </c>
      <c r="K16" s="109">
        <f>J16*D4*C8</f>
        <v>1.7623186217642325E-3</v>
      </c>
      <c r="L16" s="109">
        <f>K16*D4</f>
        <v>5.4218082098380976E-4</v>
      </c>
      <c r="M16" s="237">
        <f>L16*D4</f>
        <v>1.6680300543405634E-4</v>
      </c>
      <c r="N16" s="129">
        <f>B16+M16</f>
        <v>1.0000000000000018</v>
      </c>
      <c r="R16" s="269">
        <f>B16-M16</f>
        <v>0.99966639398913359</v>
      </c>
      <c r="S16" s="270">
        <f>IF(Rules!B23=Rules!D23,SUM(C16:L16)*B4*F4,SUM(C16:L16)*B4*F4*POWER(O2,A16-1))</f>
        <v>453.74456795923993</v>
      </c>
      <c r="T16" s="254">
        <f>IF(Rules!B23=Rules!D23,SUM(C16:L16)*D4*H4,SUM(C16:L16)*D4*H4*POWER(O2,A16-1))</f>
        <v>-201.88295428996781</v>
      </c>
      <c r="U16" s="271">
        <f>S16+T16</f>
        <v>251.86161366927212</v>
      </c>
    </row>
    <row r="18" spans="1:7" x14ac:dyDescent="0.3">
      <c r="A18" s="500" t="s">
        <v>181</v>
      </c>
      <c r="B18" s="500"/>
      <c r="C18" s="500"/>
      <c r="D18" s="500"/>
      <c r="E18" s="500"/>
      <c r="F18" s="500"/>
    </row>
    <row r="19" spans="1:7" ht="16.2" thickBot="1" x14ac:dyDescent="0.35"/>
    <row r="20" spans="1:7" ht="16.2" thickBot="1" x14ac:dyDescent="0.3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251</v>
      </c>
    </row>
    <row r="21" spans="1:7" x14ac:dyDescent="0.3">
      <c r="A21" s="95">
        <v>1</v>
      </c>
      <c r="B21" s="107">
        <v>1</v>
      </c>
      <c r="C21" s="108">
        <f t="shared" ref="C21:C30" si="1">B21*$O$2</f>
        <v>8</v>
      </c>
      <c r="D21" s="57">
        <f>SUM($C$21:C21)</f>
        <v>8</v>
      </c>
      <c r="E21" s="57">
        <f t="shared" ref="E21:E30" si="2">D21/R7</f>
        <v>20.795639537988677</v>
      </c>
      <c r="F21" s="8">
        <f t="shared" ref="F21:F30" si="3">U7/E21</f>
        <v>4.6677221501553214</v>
      </c>
      <c r="G21" s="256">
        <f>U7/D21</f>
        <v>12.133533412264439</v>
      </c>
    </row>
    <row r="22" spans="1:7" x14ac:dyDescent="0.3">
      <c r="A22" s="97">
        <v>2</v>
      </c>
      <c r="B22" s="93">
        <f>C21</f>
        <v>8</v>
      </c>
      <c r="C22" s="1">
        <f t="shared" si="1"/>
        <v>64</v>
      </c>
      <c r="D22" s="9">
        <f>SUM($C$21:C22)</f>
        <v>72</v>
      </c>
      <c r="E22" s="9">
        <f t="shared" si="2"/>
        <v>94.803417193301428</v>
      </c>
      <c r="F22" s="9">
        <f t="shared" si="3"/>
        <v>1.7012649984829196</v>
      </c>
      <c r="G22" s="257">
        <f>U8/D22</f>
        <v>2.2400796584380216</v>
      </c>
    </row>
    <row r="23" spans="1:7" x14ac:dyDescent="0.3">
      <c r="A23" s="97">
        <v>3</v>
      </c>
      <c r="B23" s="93">
        <f t="shared" ref="B23:B30" si="4">C22</f>
        <v>64</v>
      </c>
      <c r="C23" s="1">
        <f t="shared" si="1"/>
        <v>512</v>
      </c>
      <c r="D23" s="9">
        <f>SUM($C$21:C23)</f>
        <v>584</v>
      </c>
      <c r="E23" s="9">
        <f t="shared" si="2"/>
        <v>649.94422103392185</v>
      </c>
      <c r="F23" s="9">
        <f t="shared" si="3"/>
        <v>0.30944532140749276</v>
      </c>
      <c r="G23" s="257">
        <f t="shared" ref="G23:G29" si="5">U9/D23</f>
        <v>0.34438732598421995</v>
      </c>
    </row>
    <row r="24" spans="1:7" x14ac:dyDescent="0.3">
      <c r="A24" s="97">
        <v>4</v>
      </c>
      <c r="B24" s="93">
        <f t="shared" si="4"/>
        <v>512</v>
      </c>
      <c r="C24" s="1">
        <f t="shared" si="1"/>
        <v>4096</v>
      </c>
      <c r="D24" s="9">
        <f>SUM($C$21:C24)</f>
        <v>4680</v>
      </c>
      <c r="E24" s="9">
        <f t="shared" si="2"/>
        <v>4895.8658703506981</v>
      </c>
      <c r="F24" s="9">
        <f t="shared" si="3"/>
        <v>4.5857299811416584E-2</v>
      </c>
      <c r="G24" s="257">
        <f t="shared" si="5"/>
        <v>4.7972476293408971E-2</v>
      </c>
    </row>
    <row r="25" spans="1:7" x14ac:dyDescent="0.3">
      <c r="A25" s="97">
        <v>5</v>
      </c>
      <c r="B25" s="93">
        <f t="shared" si="4"/>
        <v>4096</v>
      </c>
      <c r="C25" s="1">
        <f t="shared" si="1"/>
        <v>32768</v>
      </c>
      <c r="D25" s="9">
        <f>SUM($C$21:C25)</f>
        <v>37448</v>
      </c>
      <c r="E25" s="9">
        <f t="shared" si="2"/>
        <v>38188.958357870804</v>
      </c>
      <c r="F25" s="9">
        <f t="shared" si="3"/>
        <v>6.2226746051759667E-3</v>
      </c>
      <c r="G25" s="257">
        <f t="shared" si="5"/>
        <v>6.3457984771321608E-3</v>
      </c>
    </row>
    <row r="26" spans="1:7" x14ac:dyDescent="0.3">
      <c r="A26" s="97">
        <v>6</v>
      </c>
      <c r="B26" s="93">
        <f t="shared" si="4"/>
        <v>32768</v>
      </c>
      <c r="C26" s="1">
        <f t="shared" si="1"/>
        <v>262144</v>
      </c>
      <c r="D26" s="9">
        <f>SUM($C$21:C26)</f>
        <v>299592</v>
      </c>
      <c r="E26" s="9">
        <f t="shared" si="2"/>
        <v>302186.16554955259</v>
      </c>
      <c r="F26" s="9">
        <f t="shared" si="3"/>
        <v>8.0990856670067187E-4</v>
      </c>
      <c r="G26" s="257">
        <f t="shared" si="5"/>
        <v>8.1692156071260283E-4</v>
      </c>
    </row>
    <row r="27" spans="1:7" x14ac:dyDescent="0.3">
      <c r="A27" s="97">
        <v>7</v>
      </c>
      <c r="B27" s="93">
        <f t="shared" si="4"/>
        <v>262144</v>
      </c>
      <c r="C27" s="1">
        <f t="shared" si="1"/>
        <v>2097152</v>
      </c>
      <c r="D27" s="9">
        <f>SUM($C$21:C27)</f>
        <v>2396744</v>
      </c>
      <c r="E27" s="9">
        <f t="shared" si="2"/>
        <v>2405904.2887987681</v>
      </c>
      <c r="F27" s="9">
        <f t="shared" si="3"/>
        <v>1.0327998720137249E-4</v>
      </c>
      <c r="G27" s="257">
        <f t="shared" si="5"/>
        <v>1.0367472043525046E-4</v>
      </c>
    </row>
    <row r="28" spans="1:7" x14ac:dyDescent="0.3">
      <c r="A28" s="97">
        <v>8</v>
      </c>
      <c r="B28" s="93">
        <f t="shared" si="4"/>
        <v>2097152</v>
      </c>
      <c r="C28" s="1">
        <f t="shared" si="1"/>
        <v>16777216</v>
      </c>
      <c r="D28" s="9">
        <f>SUM($C$21:C28)</f>
        <v>19173960</v>
      </c>
      <c r="E28" s="9">
        <f t="shared" si="2"/>
        <v>19206427.245510299</v>
      </c>
      <c r="F28" s="9">
        <f t="shared" si="3"/>
        <v>1.3037571218065054E-5</v>
      </c>
      <c r="G28" s="257">
        <f t="shared" si="5"/>
        <v>1.3059647723158154E-5</v>
      </c>
    </row>
    <row r="29" spans="1:7" x14ac:dyDescent="0.3">
      <c r="A29" s="97">
        <v>9</v>
      </c>
      <c r="B29" s="93">
        <f t="shared" si="4"/>
        <v>16777216</v>
      </c>
      <c r="C29" s="1">
        <f t="shared" si="1"/>
        <v>134217728</v>
      </c>
      <c r="D29" s="9">
        <f>SUM($C$21:C29)</f>
        <v>153391688</v>
      </c>
      <c r="E29" s="9">
        <f t="shared" si="2"/>
        <v>153506953.43632618</v>
      </c>
      <c r="F29" s="9">
        <f t="shared" si="3"/>
        <v>1.6375626836163245E-6</v>
      </c>
      <c r="G29" s="257">
        <f t="shared" si="5"/>
        <v>1.6387932221135508E-6</v>
      </c>
    </row>
    <row r="30" spans="1:7" ht="16.2" thickBot="1" x14ac:dyDescent="0.35">
      <c r="A30" s="129">
        <v>10</v>
      </c>
      <c r="B30" s="94">
        <f t="shared" si="4"/>
        <v>134217728</v>
      </c>
      <c r="C30" s="109">
        <f t="shared" si="1"/>
        <v>1073741824</v>
      </c>
      <c r="D30" s="10">
        <f>SUM($C$21:C30)</f>
        <v>1227133512</v>
      </c>
      <c r="E30" s="10">
        <f t="shared" si="2"/>
        <v>1227543027.7326488</v>
      </c>
      <c r="F30" s="10">
        <f t="shared" si="3"/>
        <v>2.0517538528525291E-7</v>
      </c>
      <c r="G30" s="258">
        <f>U16/D30</f>
        <v>2.0524385586926429E-7</v>
      </c>
    </row>
    <row r="31" spans="1:7" ht="16.2" thickBot="1" x14ac:dyDescent="0.35">
      <c r="A31" s="524" t="s">
        <v>252</v>
      </c>
      <c r="B31" s="524"/>
      <c r="C31" s="524"/>
      <c r="D31" s="524"/>
      <c r="E31" s="524"/>
      <c r="F31" s="524"/>
      <c r="G31" s="524"/>
    </row>
    <row r="32" spans="1:7" ht="16.2" thickBot="1" x14ac:dyDescent="0.35">
      <c r="A32" s="115" t="s">
        <v>130</v>
      </c>
      <c r="B32" s="116" t="s">
        <v>135</v>
      </c>
      <c r="C32" s="116" t="s">
        <v>134</v>
      </c>
      <c r="D32" s="154" t="s">
        <v>133</v>
      </c>
      <c r="E32" s="350" t="s">
        <v>146</v>
      </c>
      <c r="F32" s="152" t="s">
        <v>147</v>
      </c>
      <c r="G32" s="260" t="s">
        <v>251</v>
      </c>
    </row>
    <row r="33" spans="1:7" x14ac:dyDescent="0.3">
      <c r="A33" s="95">
        <v>1</v>
      </c>
      <c r="B33" s="107">
        <v>1</v>
      </c>
      <c r="C33" s="108">
        <f t="shared" ref="C33:C42" si="6">B33*$O$2</f>
        <v>8</v>
      </c>
      <c r="D33" s="57">
        <f>SUM($C$33:C33)</f>
        <v>8</v>
      </c>
      <c r="E33" s="96">
        <f>D33/$R$7</f>
        <v>20.795639537988677</v>
      </c>
      <c r="F33" s="8">
        <f t="shared" ref="F33:F42" si="7">U7/E33</f>
        <v>4.6677221501553214</v>
      </c>
      <c r="G33" s="259">
        <f>U7/D33</f>
        <v>12.133533412264439</v>
      </c>
    </row>
    <row r="34" spans="1:7" x14ac:dyDescent="0.3">
      <c r="A34" s="97">
        <v>2</v>
      </c>
      <c r="B34" s="93">
        <f>C33+1</f>
        <v>9</v>
      </c>
      <c r="C34" s="1">
        <f t="shared" si="6"/>
        <v>72</v>
      </c>
      <c r="D34" s="9">
        <f>SUM($C$33:C34)</f>
        <v>80</v>
      </c>
      <c r="E34" s="96">
        <f t="shared" ref="E34:E42" si="8">D34/$R$7</f>
        <v>207.95639537988677</v>
      </c>
      <c r="F34" s="9">
        <f t="shared" si="7"/>
        <v>0.77557477909206374</v>
      </c>
      <c r="G34" s="259">
        <f t="shared" ref="G34:G42" si="9">U8/D34</f>
        <v>2.0160716925942195</v>
      </c>
    </row>
    <row r="35" spans="1:7" x14ac:dyDescent="0.3">
      <c r="A35" s="97">
        <v>3</v>
      </c>
      <c r="B35" s="93">
        <f t="shared" ref="B35:B42" si="10">C34</f>
        <v>72</v>
      </c>
      <c r="C35" s="1">
        <f t="shared" si="6"/>
        <v>576</v>
      </c>
      <c r="D35" s="9">
        <f>SUM($C$33:C35)</f>
        <v>656</v>
      </c>
      <c r="E35" s="96">
        <f t="shared" si="8"/>
        <v>1705.2424421150715</v>
      </c>
      <c r="F35" s="9">
        <f t="shared" si="7"/>
        <v>0.1179434627051187</v>
      </c>
      <c r="G35" s="259">
        <f t="shared" si="9"/>
        <v>0.30658871703473239</v>
      </c>
    </row>
    <row r="36" spans="1:7" x14ac:dyDescent="0.3">
      <c r="A36" s="97">
        <v>4</v>
      </c>
      <c r="B36" s="93">
        <f t="shared" si="10"/>
        <v>576</v>
      </c>
      <c r="C36" s="1">
        <f t="shared" si="6"/>
        <v>4608</v>
      </c>
      <c r="D36" s="9">
        <f>SUM($C$33:C36)</f>
        <v>5264</v>
      </c>
      <c r="E36" s="96">
        <f t="shared" si="8"/>
        <v>13683.53081599655</v>
      </c>
      <c r="F36" s="9">
        <f t="shared" si="7"/>
        <v>1.6407401866679917E-2</v>
      </c>
      <c r="G36" s="259">
        <f t="shared" si="9"/>
        <v>4.2650301871799766E-2</v>
      </c>
    </row>
    <row r="37" spans="1:7" x14ac:dyDescent="0.3">
      <c r="A37" s="97">
        <v>5</v>
      </c>
      <c r="B37" s="93">
        <f t="shared" si="10"/>
        <v>4608</v>
      </c>
      <c r="C37" s="1">
        <f t="shared" si="6"/>
        <v>36864</v>
      </c>
      <c r="D37" s="9">
        <f>SUM($C$33:C37)</f>
        <v>42128</v>
      </c>
      <c r="E37" s="96">
        <f t="shared" si="8"/>
        <v>109509.83780704837</v>
      </c>
      <c r="F37" s="9">
        <f t="shared" si="7"/>
        <v>2.1700101664870707E-3</v>
      </c>
      <c r="G37" s="259">
        <f t="shared" si="9"/>
        <v>5.6408436520044899E-3</v>
      </c>
    </row>
    <row r="38" spans="1:7" x14ac:dyDescent="0.3">
      <c r="A38" s="97">
        <v>6</v>
      </c>
      <c r="B38" s="93">
        <f t="shared" si="10"/>
        <v>36864</v>
      </c>
      <c r="C38" s="1">
        <f t="shared" si="6"/>
        <v>294912</v>
      </c>
      <c r="D38" s="9">
        <f>SUM($C$33:C38)</f>
        <v>337040</v>
      </c>
      <c r="E38" s="96">
        <f t="shared" si="8"/>
        <v>876120.29373546294</v>
      </c>
      <c r="F38" s="9">
        <f t="shared" si="7"/>
        <v>2.7934881313331183E-4</v>
      </c>
      <c r="G38" s="259">
        <f t="shared" si="9"/>
        <v>7.261546529106637E-4</v>
      </c>
    </row>
    <row r="39" spans="1:7" x14ac:dyDescent="0.3">
      <c r="A39" s="97">
        <v>7</v>
      </c>
      <c r="B39" s="93">
        <f t="shared" si="10"/>
        <v>294912</v>
      </c>
      <c r="C39" s="1">
        <f t="shared" si="6"/>
        <v>2359296</v>
      </c>
      <c r="D39" s="9">
        <f>SUM($C$33:C39)</f>
        <v>2696336</v>
      </c>
      <c r="E39" s="96">
        <f t="shared" si="8"/>
        <v>7009003.9411627799</v>
      </c>
      <c r="F39" s="9">
        <f t="shared" si="7"/>
        <v>3.5451794041029072E-5</v>
      </c>
      <c r="G39" s="259">
        <f t="shared" si="9"/>
        <v>9.2155341231531951E-5</v>
      </c>
    </row>
    <row r="40" spans="1:7" x14ac:dyDescent="0.3">
      <c r="A40" s="97">
        <v>8</v>
      </c>
      <c r="B40" s="93">
        <f t="shared" si="10"/>
        <v>2359296</v>
      </c>
      <c r="C40" s="1">
        <f t="shared" si="6"/>
        <v>18874368</v>
      </c>
      <c r="D40" s="9">
        <f>SUM($C$33:C40)</f>
        <v>21570704</v>
      </c>
      <c r="E40" s="96">
        <f t="shared" si="8"/>
        <v>56072073.120581314</v>
      </c>
      <c r="F40" s="9">
        <f t="shared" si="7"/>
        <v>4.4657732293834889E-6</v>
      </c>
      <c r="G40" s="259">
        <f t="shared" si="9"/>
        <v>1.1608576292082333E-5</v>
      </c>
    </row>
    <row r="41" spans="1:7" x14ac:dyDescent="0.3">
      <c r="A41" s="97">
        <v>9</v>
      </c>
      <c r="B41" s="93">
        <f t="shared" si="10"/>
        <v>18874368</v>
      </c>
      <c r="C41" s="1">
        <f t="shared" si="6"/>
        <v>150994944</v>
      </c>
      <c r="D41" s="9">
        <f>SUM($C$33:C41)</f>
        <v>172565648</v>
      </c>
      <c r="E41" s="96">
        <f t="shared" si="8"/>
        <v>448576626.5559296</v>
      </c>
      <c r="F41" s="9">
        <f t="shared" si="7"/>
        <v>5.6038866882783107E-7</v>
      </c>
      <c r="G41" s="259">
        <f t="shared" si="9"/>
        <v>1.4567050947646107E-6</v>
      </c>
    </row>
    <row r="42" spans="1:7" ht="16.2" thickBot="1" x14ac:dyDescent="0.35">
      <c r="A42" s="129">
        <v>10</v>
      </c>
      <c r="B42" s="94">
        <f t="shared" si="10"/>
        <v>150994944</v>
      </c>
      <c r="C42" s="109">
        <f t="shared" si="6"/>
        <v>1207959552</v>
      </c>
      <c r="D42" s="10">
        <f>SUM($C$33:C42)</f>
        <v>1380525200</v>
      </c>
      <c r="E42" s="351">
        <f t="shared" si="8"/>
        <v>3588613054.0387158</v>
      </c>
      <c r="F42" s="10">
        <f t="shared" si="7"/>
        <v>7.0183552775582943E-8</v>
      </c>
      <c r="G42" s="259">
        <f t="shared" si="9"/>
        <v>1.8243898312705346E-7</v>
      </c>
    </row>
    <row r="43" spans="1:7" ht="16.2" thickBot="1" x14ac:dyDescent="0.35">
      <c r="A43" s="524" t="s">
        <v>52</v>
      </c>
      <c r="B43" s="524"/>
      <c r="C43" s="524"/>
      <c r="D43" s="524"/>
      <c r="E43" s="524"/>
      <c r="F43" s="524"/>
      <c r="G43" s="524"/>
    </row>
    <row r="44" spans="1:7" ht="16.2" thickBot="1" x14ac:dyDescent="0.3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261" t="s">
        <v>147</v>
      </c>
      <c r="G44" s="260" t="s">
        <v>251</v>
      </c>
    </row>
    <row r="45" spans="1:7" x14ac:dyDescent="0.3">
      <c r="A45" s="95">
        <v>1</v>
      </c>
      <c r="B45" s="107">
        <v>1</v>
      </c>
      <c r="C45" s="108">
        <f t="shared" ref="C45:C54" si="11">B45*$O$2</f>
        <v>8</v>
      </c>
      <c r="D45" s="57">
        <f>SUM(C45:C45)</f>
        <v>8</v>
      </c>
      <c r="E45" s="57">
        <f t="shared" ref="E45:E54" si="12">D45/R7</f>
        <v>20.795639537988677</v>
      </c>
      <c r="F45" s="262">
        <f t="shared" ref="F45:F54" si="13">U7/E45</f>
        <v>4.6677221501553214</v>
      </c>
      <c r="G45" s="256">
        <f>U7/D45</f>
        <v>12.133533412264439</v>
      </c>
    </row>
    <row r="46" spans="1:7" x14ac:dyDescent="0.3">
      <c r="A46" s="97">
        <v>2</v>
      </c>
      <c r="B46" s="93">
        <f t="shared" ref="B46:B54" si="14">B45*$O$2*2</f>
        <v>16</v>
      </c>
      <c r="C46" s="1">
        <f t="shared" si="11"/>
        <v>128</v>
      </c>
      <c r="D46" s="9">
        <f>SUM($C$45:C46)</f>
        <v>136</v>
      </c>
      <c r="E46" s="9">
        <f t="shared" si="12"/>
        <v>179.07312136512493</v>
      </c>
      <c r="F46" s="98">
        <f t="shared" si="13"/>
        <v>0.90066970507919264</v>
      </c>
      <c r="G46" s="257">
        <f t="shared" ref="G46:G54" si="15">U8/D46</f>
        <v>1.1859245250554231</v>
      </c>
    </row>
    <row r="47" spans="1:7" x14ac:dyDescent="0.3">
      <c r="A47" s="97">
        <v>3</v>
      </c>
      <c r="B47" s="93">
        <f t="shared" si="14"/>
        <v>256</v>
      </c>
      <c r="C47" s="1">
        <f t="shared" si="11"/>
        <v>2048</v>
      </c>
      <c r="D47" s="9">
        <f>SUM($C$45:C47)</f>
        <v>2184</v>
      </c>
      <c r="E47" s="9">
        <f t="shared" si="12"/>
        <v>2430.6133197569957</v>
      </c>
      <c r="F47" s="98">
        <f t="shared" si="13"/>
        <v>8.2745452244494394E-2</v>
      </c>
      <c r="G47" s="257">
        <f t="shared" si="15"/>
        <v>9.2088918669773104E-2</v>
      </c>
    </row>
    <row r="48" spans="1:7" x14ac:dyDescent="0.3">
      <c r="A48" s="97">
        <v>4</v>
      </c>
      <c r="B48" s="93">
        <f t="shared" si="14"/>
        <v>4096</v>
      </c>
      <c r="C48" s="1">
        <f t="shared" si="11"/>
        <v>32768</v>
      </c>
      <c r="D48" s="9">
        <f>SUM($C$45:C48)</f>
        <v>34952</v>
      </c>
      <c r="E48" s="9">
        <f t="shared" si="12"/>
        <v>36564.167500106319</v>
      </c>
      <c r="F48" s="98">
        <f t="shared" si="13"/>
        <v>6.1401969305742059E-3</v>
      </c>
      <c r="G48" s="257">
        <f t="shared" si="15"/>
        <v>6.4234146559039246E-3</v>
      </c>
    </row>
    <row r="49" spans="1:7" x14ac:dyDescent="0.3">
      <c r="A49" s="97">
        <v>5</v>
      </c>
      <c r="B49" s="93">
        <f t="shared" si="14"/>
        <v>65536</v>
      </c>
      <c r="C49" s="1">
        <f t="shared" si="11"/>
        <v>524288</v>
      </c>
      <c r="D49" s="9">
        <f>SUM($C$45:C49)</f>
        <v>559240</v>
      </c>
      <c r="E49" s="9">
        <f t="shared" si="12"/>
        <v>570305.30527813686</v>
      </c>
      <c r="F49" s="98">
        <f t="shared" si="13"/>
        <v>4.1668464096743723E-4</v>
      </c>
      <c r="G49" s="257">
        <f t="shared" si="15"/>
        <v>4.2492929935563468E-4</v>
      </c>
    </row>
    <row r="50" spans="1:7" x14ac:dyDescent="0.3">
      <c r="A50" s="97">
        <v>6</v>
      </c>
      <c r="B50" s="93">
        <f t="shared" si="14"/>
        <v>1048576</v>
      </c>
      <c r="C50" s="1">
        <f t="shared" si="11"/>
        <v>8388608</v>
      </c>
      <c r="D50" s="9">
        <f>SUM($C$45:C50)</f>
        <v>8947848</v>
      </c>
      <c r="E50" s="9">
        <f t="shared" si="12"/>
        <v>9025327.3686888609</v>
      </c>
      <c r="F50" s="98">
        <f t="shared" si="13"/>
        <v>2.7117372502861884E-5</v>
      </c>
      <c r="G50" s="257">
        <f t="shared" si="15"/>
        <v>2.7352181688492039E-5</v>
      </c>
    </row>
    <row r="51" spans="1:7" x14ac:dyDescent="0.3">
      <c r="A51" s="97">
        <v>7</v>
      </c>
      <c r="B51" s="93">
        <f t="shared" si="14"/>
        <v>16777216</v>
      </c>
      <c r="C51" s="1">
        <f t="shared" si="11"/>
        <v>134217728</v>
      </c>
      <c r="D51" s="9">
        <f>SUM($C$45:C51)</f>
        <v>143165576</v>
      </c>
      <c r="E51" s="9">
        <f t="shared" si="12"/>
        <v>143712750.84312135</v>
      </c>
      <c r="F51" s="98">
        <f t="shared" si="13"/>
        <v>1.7290168248613496E-6</v>
      </c>
      <c r="G51" s="257">
        <f t="shared" si="15"/>
        <v>1.7356250789984872E-6</v>
      </c>
    </row>
    <row r="52" spans="1:7" x14ac:dyDescent="0.3">
      <c r="A52" s="97">
        <v>8</v>
      </c>
      <c r="B52" s="93">
        <f t="shared" si="14"/>
        <v>268435456</v>
      </c>
      <c r="C52" s="1">
        <f t="shared" si="11"/>
        <v>2147483648</v>
      </c>
      <c r="D52" s="9">
        <f>SUM($C$45:C52)</f>
        <v>2290649224</v>
      </c>
      <c r="E52" s="9">
        <f t="shared" si="12"/>
        <v>2294527977.8272524</v>
      </c>
      <c r="F52" s="98">
        <f t="shared" si="13"/>
        <v>1.0913144902902454E-7</v>
      </c>
      <c r="G52" s="257">
        <f t="shared" si="15"/>
        <v>1.0931624119238151E-7</v>
      </c>
    </row>
    <row r="53" spans="1:7" x14ac:dyDescent="0.3">
      <c r="A53" s="97">
        <v>9</v>
      </c>
      <c r="B53" s="93">
        <f t="shared" si="14"/>
        <v>4294967296</v>
      </c>
      <c r="C53" s="1">
        <f t="shared" si="11"/>
        <v>34359738368</v>
      </c>
      <c r="D53" s="9">
        <f>SUM($C$45:C53)</f>
        <v>36650387592</v>
      </c>
      <c r="E53" s="9">
        <f t="shared" si="12"/>
        <v>36677928347.124329</v>
      </c>
      <c r="F53" s="98">
        <f t="shared" si="13"/>
        <v>6.853638412832149E-9</v>
      </c>
      <c r="G53" s="257">
        <f t="shared" si="15"/>
        <v>6.8587885460132699E-9</v>
      </c>
    </row>
    <row r="54" spans="1:7" ht="16.2" thickBot="1" x14ac:dyDescent="0.35">
      <c r="A54" s="129">
        <v>10</v>
      </c>
      <c r="B54" s="94">
        <f t="shared" si="14"/>
        <v>68719476736</v>
      </c>
      <c r="C54" s="109">
        <f t="shared" si="11"/>
        <v>549755813888</v>
      </c>
      <c r="D54" s="10">
        <f>SUM($C$45:C54)</f>
        <v>586406201480</v>
      </c>
      <c r="E54" s="10">
        <f t="shared" si="12"/>
        <v>586601895398.29053</v>
      </c>
      <c r="F54" s="99">
        <f t="shared" si="13"/>
        <v>4.2935697215615592E-10</v>
      </c>
      <c r="G54" s="258">
        <f t="shared" si="15"/>
        <v>4.2950025602323396E-10</v>
      </c>
    </row>
  </sheetData>
  <mergeCells count="3">
    <mergeCell ref="A18:F18"/>
    <mergeCell ref="A31:G31"/>
    <mergeCell ref="A43:G43"/>
  </mergeCells>
  <conditionalFormatting sqref="F21:F30">
    <cfRule type="cellIs" dxfId="488" priority="86" operator="equal">
      <formula>MAX($F$21:$F$30)</formula>
    </cfRule>
  </conditionalFormatting>
  <conditionalFormatting sqref="E21:E30">
    <cfRule type="cellIs" dxfId="487" priority="78" stopIfTrue="1" operator="lessThan">
      <formula>0</formula>
    </cfRule>
    <cfRule type="cellIs" dxfId="486" priority="79" operator="equal">
      <formula>MIN($E$21:$E$30)</formula>
    </cfRule>
  </conditionalFormatting>
  <conditionalFormatting sqref="R7:R16">
    <cfRule type="cellIs" dxfId="485" priority="12" operator="lessThanOrEqual">
      <formula>0</formula>
    </cfRule>
    <cfRule type="cellIs" dxfId="484" priority="13" operator="greaterThan">
      <formula>0</formula>
    </cfRule>
  </conditionalFormatting>
  <conditionalFormatting sqref="U7:U16">
    <cfRule type="cellIs" dxfId="483" priority="10" operator="lessThanOrEqual">
      <formula>0</formula>
    </cfRule>
    <cfRule type="cellIs" dxfId="482" priority="11" operator="greaterThan">
      <formula>0</formula>
    </cfRule>
  </conditionalFormatting>
  <conditionalFormatting sqref="S7:T16">
    <cfRule type="cellIs" dxfId="481" priority="8" operator="lessThanOrEqual">
      <formula>0</formula>
    </cfRule>
    <cfRule type="cellIs" dxfId="480" priority="9" operator="greaterThan">
      <formula>0</formula>
    </cfRule>
  </conditionalFormatting>
  <conditionalFormatting sqref="F45:F54">
    <cfRule type="cellIs" dxfId="479" priority="7" operator="equal">
      <formula>MAX($F$45:$F$54)</formula>
    </cfRule>
  </conditionalFormatting>
  <conditionalFormatting sqref="E45:E54">
    <cfRule type="cellIs" dxfId="478" priority="5" stopIfTrue="1" operator="lessThan">
      <formula>0</formula>
    </cfRule>
    <cfRule type="cellIs" dxfId="477" priority="6" operator="equal">
      <formula>MIN($E$45:$E$54)</formula>
    </cfRule>
  </conditionalFormatting>
  <conditionalFormatting sqref="E33:E42">
    <cfRule type="cellIs" dxfId="476" priority="3" stopIfTrue="1" operator="lessThan">
      <formula>0</formula>
    </cfRule>
    <cfRule type="cellIs" dxfId="475" priority="4" operator="equal">
      <formula>MIN($E$33:$E$42)</formula>
    </cfRule>
  </conditionalFormatting>
  <conditionalFormatting sqref="F33:F42">
    <cfRule type="cellIs" dxfId="474" priority="1" operator="lessThanOrEqual">
      <formula>0</formula>
    </cfRule>
    <cfRule type="cellIs" dxfId="473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>
    <pageSetUpPr fitToPage="1"/>
  </sheetPr>
  <dimension ref="A1:U54"/>
  <sheetViews>
    <sheetView topLeftCell="A17" zoomScale="90" zoomScaleNormal="90" workbookViewId="0">
      <selection activeCell="A31" sqref="A31:G54"/>
    </sheetView>
  </sheetViews>
  <sheetFormatPr defaultColWidth="8.69921875" defaultRowHeight="15.6" x14ac:dyDescent="0.3"/>
  <cols>
    <col min="13" max="13" width="9.19921875" bestFit="1" customWidth="1"/>
    <col min="14" max="14" width="5.69921875" bestFit="1" customWidth="1"/>
  </cols>
  <sheetData>
    <row r="1" spans="1:21" x14ac:dyDescent="0.3">
      <c r="C1" t="s">
        <v>93</v>
      </c>
      <c r="D1">
        <f>C2+E2</f>
        <v>1.0000000000000007</v>
      </c>
    </row>
    <row r="2" spans="1:21" x14ac:dyDescent="0.3">
      <c r="A2" t="s">
        <v>39</v>
      </c>
      <c r="B2" s="133" t="s">
        <v>122</v>
      </c>
      <c r="C2" s="139">
        <f>Analysis!B15</f>
        <v>0.696402710387937</v>
      </c>
      <c r="D2" s="133" t="s">
        <v>123</v>
      </c>
      <c r="E2" s="139">
        <f>Analysis!L15</f>
        <v>0.30359728961206373</v>
      </c>
      <c r="F2" s="133" t="s">
        <v>46</v>
      </c>
      <c r="G2" s="139">
        <f>Analysis!S15</f>
        <v>290.72266052268918</v>
      </c>
      <c r="H2" t="s">
        <v>149</v>
      </c>
      <c r="I2" s="153">
        <f>Analysis!T15</f>
        <v>-291.09304439224843</v>
      </c>
      <c r="J2" t="s">
        <v>47</v>
      </c>
      <c r="K2" s="153">
        <f>G2*C2+I2*E2</f>
        <v>114.08498945678205</v>
      </c>
      <c r="L2" t="s">
        <v>46</v>
      </c>
      <c r="M2" s="160">
        <v>1</v>
      </c>
      <c r="N2" t="s">
        <v>149</v>
      </c>
      <c r="O2" s="160">
        <v>9</v>
      </c>
    </row>
    <row r="4" spans="1:21" x14ac:dyDescent="0.3">
      <c r="A4" t="s">
        <v>120</v>
      </c>
      <c r="B4">
        <f>$C$2</f>
        <v>0.696402710387937</v>
      </c>
      <c r="C4" t="s">
        <v>121</v>
      </c>
      <c r="D4">
        <f>$E$2</f>
        <v>0.30359728961206373</v>
      </c>
      <c r="E4" t="s">
        <v>46</v>
      </c>
      <c r="F4">
        <f>G2</f>
        <v>290.72266052268918</v>
      </c>
      <c r="G4" t="s">
        <v>149</v>
      </c>
      <c r="H4">
        <f>I2</f>
        <v>-291.09304439224843</v>
      </c>
      <c r="I4" t="s">
        <v>47</v>
      </c>
      <c r="J4">
        <f>B4*F4+D4*H4</f>
        <v>114.08498945678205</v>
      </c>
    </row>
    <row r="5" spans="1:21" ht="16.2" thickBot="1" x14ac:dyDescent="0.35"/>
    <row r="6" spans="1:21" ht="16.2" thickBot="1" x14ac:dyDescent="0.3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5" t="s">
        <v>47</v>
      </c>
    </row>
    <row r="7" spans="1:21" x14ac:dyDescent="0.3">
      <c r="A7" s="100">
        <v>1</v>
      </c>
      <c r="B7" s="95">
        <f>C7*B4</f>
        <v>0.696402710387937</v>
      </c>
      <c r="C7" s="95">
        <v>1</v>
      </c>
      <c r="D7" s="107">
        <f>C7*D4</f>
        <v>0.30359728961206373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1.0000000000000007</v>
      </c>
      <c r="R7" s="265">
        <f>B7-D7</f>
        <v>0.39280542077587327</v>
      </c>
      <c r="S7" s="266">
        <f>IF(Rules!B23=Rules!D23,SUM(C7)*B4*F4,SUM(C7)*B4*F4*POWER(O2,A7-1))</f>
        <v>202.46004875919283</v>
      </c>
      <c r="T7" s="252">
        <f>IF(Rules!B23=Rules!D23,SUM(C7)*D4*H4,SUM(C7)*D4*H4*POWER(O2,A7-1))</f>
        <v>-88.375059302410776</v>
      </c>
      <c r="U7" s="263">
        <f>S7+T7</f>
        <v>114.08498945678205</v>
      </c>
    </row>
    <row r="8" spans="1:21" x14ac:dyDescent="0.3">
      <c r="A8" s="98">
        <v>2</v>
      </c>
      <c r="B8" s="97">
        <f>C8*B4</f>
        <v>0.88311647178466834</v>
      </c>
      <c r="C8" s="97">
        <f>1/(1-B4*D4)</f>
        <v>1.2681117672455939</v>
      </c>
      <c r="D8" s="93">
        <f>C8*D4</f>
        <v>0.38499529546092653</v>
      </c>
      <c r="E8" s="1">
        <f>D8*D4</f>
        <v>0.11688352821533296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1.0000000000000013</v>
      </c>
      <c r="R8" s="267">
        <f>B8-E8</f>
        <v>0.76623294356933536</v>
      </c>
      <c r="S8" s="268">
        <f>IF(Rules!B23=Rules!D23,SUM(C8:D8)*B4*F4,SUM(C8:D8)*B4*F4*POWER(O2,A8-1))</f>
        <v>334.68813651972818</v>
      </c>
      <c r="T8" s="253">
        <f>IF(Rules!B23=Rules!D23,SUM(C8:D8)*D4*H4,SUM(C8:D8)*D4*H4*POWER(O2,A8-1))</f>
        <v>-146.09343469992282</v>
      </c>
      <c r="U8" s="264">
        <f>S8+T8</f>
        <v>188.59470181980535</v>
      </c>
    </row>
    <row r="9" spans="1:21" x14ac:dyDescent="0.3">
      <c r="A9" s="98">
        <v>3</v>
      </c>
      <c r="B9" s="97">
        <f>C9*B4</f>
        <v>0.95151510739157241</v>
      </c>
      <c r="C9" s="97">
        <f>1/(1-D4*B4/(1-D4*B4))</f>
        <v>1.3663288399057536</v>
      </c>
      <c r="D9" s="93">
        <f>C9*D4*C8</f>
        <v>0.52603017541630059</v>
      </c>
      <c r="E9" s="1">
        <f>D9*(D4)</f>
        <v>0.1597013355105473</v>
      </c>
      <c r="F9" s="1">
        <f>E9*D4</f>
        <v>4.8484892608428982E-2</v>
      </c>
      <c r="G9" s="1"/>
      <c r="H9" s="1"/>
      <c r="I9" s="1"/>
      <c r="J9" s="1"/>
      <c r="K9" s="1"/>
      <c r="L9" s="1"/>
      <c r="M9" s="235"/>
      <c r="N9" s="97">
        <f>B9+F9</f>
        <v>1.0000000000000013</v>
      </c>
      <c r="R9" s="267">
        <f>B9-F9</f>
        <v>0.90303021478314338</v>
      </c>
      <c r="S9" s="268">
        <f>IF(Rules!B23=Rules!D23,SUM(C9:E9)*B4*F4,SUM(C9:E9)*B4*F4*POWER(O2,A9-1))</f>
        <v>415.46023868637491</v>
      </c>
      <c r="T9" s="253">
        <f>IF(Rules!B23=Rules!D23,SUM(C9:E9)*D4*H4,SUM(C9:E9)*D4*H4*POWER(O2,A9-1))</f>
        <v>-181.35095519695702</v>
      </c>
      <c r="U9" s="264">
        <f t="shared" ref="U9:U15" si="0">S9+T9</f>
        <v>234.10928348941789</v>
      </c>
    </row>
    <row r="10" spans="1:21" x14ac:dyDescent="0.3">
      <c r="A10" s="98">
        <v>4</v>
      </c>
      <c r="B10" s="97">
        <f>C10*B4</f>
        <v>0.97930050016555981</v>
      </c>
      <c r="C10" s="97">
        <f>1/(1-D4*B4/(1-D4*B4/(1-D4*B4)))</f>
        <v>1.4062272957266813</v>
      </c>
      <c r="D10" s="93">
        <f>C10*D4*C9</f>
        <v>0.58332239330370927</v>
      </c>
      <c r="E10" s="1">
        <f>D10*D4*C8</f>
        <v>0.22457637715893636</v>
      </c>
      <c r="F10" s="1">
        <f>E10*D4</f>
        <v>6.818077941634966E-2</v>
      </c>
      <c r="G10" s="1">
        <f>F10*D4</f>
        <v>2.0699499834441741E-2</v>
      </c>
      <c r="H10" s="1"/>
      <c r="I10" s="1"/>
      <c r="J10" s="1"/>
      <c r="K10" s="1"/>
      <c r="L10" s="1"/>
      <c r="M10" s="235"/>
      <c r="N10" s="97">
        <f>B10+G10</f>
        <v>1.0000000000000016</v>
      </c>
      <c r="R10" s="267">
        <f>B10-G10</f>
        <v>0.95860100033111806</v>
      </c>
      <c r="S10" s="268">
        <f>IF(Rules!B23=Rules!D23,SUM(C10:F10)*B4*F4,SUM(C10:F10)*B4*F4*POWER(O2,A10-1))</f>
        <v>462.07595524476477</v>
      </c>
      <c r="T10" s="253">
        <f>IF(Rules!B23=Rules!D23,SUM(C10:F10)*D4*H4,SUM(C10:F10)*D4*H4*POWER(O2,A10-1))</f>
        <v>-201.69900282669971</v>
      </c>
      <c r="U10" s="264">
        <f t="shared" si="0"/>
        <v>260.37695241806506</v>
      </c>
    </row>
    <row r="11" spans="1:21" x14ac:dyDescent="0.3">
      <c r="A11" s="98">
        <v>5</v>
      </c>
      <c r="B11" s="97">
        <f>C11*B4</f>
        <v>0.9910567409879113</v>
      </c>
      <c r="C11" s="97">
        <f>1/(1-D4*B4/(1-D4*B4/(1-D4*B4/(1-D4*B4))))</f>
        <v>1.4231086786492184</v>
      </c>
      <c r="D11" s="93">
        <f>C11*D4*C10</f>
        <v>0.60756322791093398</v>
      </c>
      <c r="E11" s="1">
        <f>D11*D4*C9</f>
        <v>0.25202557030809924</v>
      </c>
      <c r="F11" s="1">
        <f>E11*D4*C8</f>
        <v>9.7028658904475179E-2</v>
      </c>
      <c r="G11" s="1">
        <f>F11*D4</f>
        <v>2.9457637858092096E-2</v>
      </c>
      <c r="H11" s="1">
        <f>G11*D4</f>
        <v>8.9432590120904782E-3</v>
      </c>
      <c r="I11" s="1"/>
      <c r="J11" s="1"/>
      <c r="K11" s="1"/>
      <c r="L11" s="1"/>
      <c r="M11" s="235"/>
      <c r="N11" s="97">
        <f>B11+H11</f>
        <v>1.0000000000000018</v>
      </c>
      <c r="R11" s="267">
        <f>B11-H11</f>
        <v>0.98211348197582082</v>
      </c>
      <c r="S11" s="268">
        <f>IF(Rules!B23=Rules!D23,SUM(C11:G11)*B4*F4,SUM(C11:G11)*B4*F4*POWER(O2,A11-1))</f>
        <v>487.76346427915178</v>
      </c>
      <c r="T11" s="253">
        <f>IF(Rules!B23=Rules!D23,SUM(C11:G11)*D4*H4,SUM(C11:G11)*D4*H4*POWER(O2,A11-1))</f>
        <v>-212.91175886502936</v>
      </c>
      <c r="U11" s="264">
        <f t="shared" si="0"/>
        <v>274.85170541412242</v>
      </c>
    </row>
    <row r="12" spans="1:21" x14ac:dyDescent="0.3">
      <c r="A12" s="98">
        <v>6</v>
      </c>
      <c r="B12" s="97">
        <f>C12*B4</f>
        <v>0.99611632121945426</v>
      </c>
      <c r="C12" s="97">
        <f>1/(1-D4*B4/(1-D4*B4/(1-D4*B4/(1-D4*B4/(1-D4*B4)))))</f>
        <v>1.4303739867189191</v>
      </c>
      <c r="D12" s="93">
        <f>C12*D4*C11</f>
        <v>0.61799585254223921</v>
      </c>
      <c r="E12" s="1">
        <f>D12*D4*C10</f>
        <v>0.26383898899592212</v>
      </c>
      <c r="F12" s="1">
        <f>E12*D4*C9</f>
        <v>0.10944403580816668</v>
      </c>
      <c r="G12" s="1">
        <f>F12*D4*C8</f>
        <v>4.2135438902401359E-2</v>
      </c>
      <c r="H12" s="1">
        <f>G12*D4</f>
        <v>1.2792205047383763E-2</v>
      </c>
      <c r="I12" s="1">
        <f>H12*D4</f>
        <v>3.8836787805474715E-3</v>
      </c>
      <c r="J12" s="1"/>
      <c r="K12" s="1"/>
      <c r="L12" s="1"/>
      <c r="M12" s="235"/>
      <c r="N12" s="97">
        <f>B12+I12</f>
        <v>1.0000000000000018</v>
      </c>
      <c r="R12" s="267">
        <f>B12-I12</f>
        <v>0.99223264243890674</v>
      </c>
      <c r="S12" s="268">
        <f>IF(Rules!B23=Rules!D23,SUM(C12:H12)*B4*F4,SUM(C12:H12)*B4*F4*POWER(O2,A12-1))</f>
        <v>501.40861040879003</v>
      </c>
      <c r="T12" s="253">
        <f>IF(Rules!B23=Rules!D23,SUM(C12:H12)*D4*H4,SUM(C12:H12)*D4*H4*POWER(O2,A12-1))</f>
        <v>-218.86794926302309</v>
      </c>
      <c r="U12" s="264">
        <f t="shared" si="0"/>
        <v>282.54066114576693</v>
      </c>
    </row>
    <row r="13" spans="1:21" x14ac:dyDescent="0.3">
      <c r="A13" s="98">
        <v>7</v>
      </c>
      <c r="B13" s="97">
        <f>C13*B4</f>
        <v>0.99830976900875168</v>
      </c>
      <c r="C13" s="97">
        <f>1/(1-D4*B4/(1-D4*B4/(1-D4*B4/(1-D4*B4/(1-D4*B4/(1-D4*B4))))))</f>
        <v>1.4335236697350515</v>
      </c>
      <c r="D13" s="93">
        <f>C13*D4*C12</f>
        <v>0.62251864225737086</v>
      </c>
      <c r="E13" s="1">
        <f>D13*D4*C11</f>
        <v>0.26896038561758373</v>
      </c>
      <c r="F13" s="1">
        <f>E13*D4*C10</f>
        <v>0.11482639556459882</v>
      </c>
      <c r="G13" s="1">
        <f>F13*D4*C9</f>
        <v>4.7631565735301161E-2</v>
      </c>
      <c r="H13" s="1">
        <f>G13*D4*C8</f>
        <v>1.8337928723528817E-2</v>
      </c>
      <c r="I13" s="1">
        <f>H13*D4</f>
        <v>5.5673454575625603E-3</v>
      </c>
      <c r="J13" s="1">
        <f>I13*D4</f>
        <v>1.6902309912500281E-3</v>
      </c>
      <c r="K13" s="1"/>
      <c r="L13" s="1"/>
      <c r="M13" s="235"/>
      <c r="N13" s="97">
        <f>B13+J13</f>
        <v>1.0000000000000018</v>
      </c>
      <c r="R13" s="267">
        <f>B13-J13</f>
        <v>0.99661953801750169</v>
      </c>
      <c r="S13" s="268">
        <f>IF(Rules!B23=Rules!D23,SUM(C13:I13)*B4*F4,SUM(C13:I13)*B4*F4*POWER(O2,A13-1))</f>
        <v>508.45126926577916</v>
      </c>
      <c r="T13" s="253">
        <f>IF(Rules!B23=Rules!D23,SUM(C13:I13)*D4*H4,SUM(C13:I13)*D4*H4*POWER(O2,A13-1))</f>
        <v>-221.94211326697106</v>
      </c>
      <c r="U13" s="264">
        <f t="shared" si="0"/>
        <v>286.50915599880807</v>
      </c>
    </row>
    <row r="14" spans="1:21" x14ac:dyDescent="0.3">
      <c r="A14" s="98">
        <v>8</v>
      </c>
      <c r="B14" s="97">
        <f>C14*B4</f>
        <v>0.99926368507697916</v>
      </c>
      <c r="C14" s="97">
        <f>1/(1-D4*B4/(1-D4*B4/(1-D4*B4/(1-D4*B4/(1-D4*B4/(1-D4*B4/(1-D4*B4)))))))</f>
        <v>1.43489344623649</v>
      </c>
      <c r="D14" s="93">
        <f>C14*D4*C13</f>
        <v>0.62448557386318748</v>
      </c>
      <c r="E14" s="1">
        <f>D14*D4*C12</f>
        <v>0.27118764744392204</v>
      </c>
      <c r="F14" s="1">
        <f>E14*D4*C11</f>
        <v>0.11716714854795821</v>
      </c>
      <c r="G14" s="1">
        <f>F14*D4*C10</f>
        <v>5.0021795274613819E-2</v>
      </c>
      <c r="H14" s="1">
        <f>G14*D4*C9</f>
        <v>2.0749727604922837E-2</v>
      </c>
      <c r="I14" s="1">
        <f>H14*D4*C8</f>
        <v>7.9885475099910116E-3</v>
      </c>
      <c r="J14" s="1">
        <f>I14*D4</f>
        <v>2.4253013719704717E-3</v>
      </c>
      <c r="K14" s="1">
        <f>J14*D4</f>
        <v>7.3631492302265479E-4</v>
      </c>
      <c r="L14" s="1"/>
      <c r="M14" s="235"/>
      <c r="N14" s="97">
        <f>B14+K14</f>
        <v>1.0000000000000018</v>
      </c>
      <c r="R14" s="267">
        <f>B14-K14</f>
        <v>0.99852737015395654</v>
      </c>
      <c r="S14" s="268">
        <f>IF(Rules!B23=Rules!D23,SUM(C14:J14)*B4*F4,SUM(C14:J14)*B4*F4*POWER(O2,A14-1))</f>
        <v>512.00510208078811</v>
      </c>
      <c r="T14" s="253">
        <f>IF(Rules!B23=Rules!D23,SUM(C14:J14)*D4*H4,SUM(C14:J14)*D4*H4*POWER(O2,A14-1))</f>
        <v>-223.49338319751828</v>
      </c>
      <c r="U14" s="264">
        <f t="shared" si="0"/>
        <v>288.51171888326985</v>
      </c>
    </row>
    <row r="15" spans="1:21" x14ac:dyDescent="0.3">
      <c r="A15" s="98">
        <v>9</v>
      </c>
      <c r="B15" s="97">
        <f>C15*B4</f>
        <v>0.99967910595707066</v>
      </c>
      <c r="C15" s="97">
        <f>1/(1-D4*B4/(1-D4*B4/(1-D4*B4/(1-D4*B4/(1-D4*B4/(1-D4*B4/(1-D4*B4/(1-D4*B4))))))))</f>
        <v>1.435489970164233</v>
      </c>
      <c r="D15" s="93">
        <f>C15*D4*C14</f>
        <v>0.62534215284951955</v>
      </c>
      <c r="E15" s="1">
        <f>D15*D4*C13</f>
        <v>0.27215759763022201</v>
      </c>
      <c r="F15" s="1">
        <f>E15*D4*C12</f>
        <v>0.11818652299484318</v>
      </c>
      <c r="G15" s="1">
        <f>F15*D4*C11</f>
        <v>5.1062716265374737E-2</v>
      </c>
      <c r="H15" s="1">
        <f>G15*D4*C10</f>
        <v>2.1800041827823243E-2</v>
      </c>
      <c r="I15" s="1">
        <f>H15*D4*C9</f>
        <v>9.042956719564654E-3</v>
      </c>
      <c r="J15" s="1">
        <f>I15*D4*C8</f>
        <v>3.4814957940891649E-3</v>
      </c>
      <c r="K15" s="1">
        <f>J15*D4</f>
        <v>1.05697268688127E-3</v>
      </c>
      <c r="L15" s="1">
        <f>K15*D4</f>
        <v>3.2089404293113408E-4</v>
      </c>
      <c r="M15" s="235"/>
      <c r="N15" s="97">
        <f>B15+L15</f>
        <v>1.0000000000000018</v>
      </c>
      <c r="R15" s="267">
        <f>B15-L15</f>
        <v>0.99935821191413954</v>
      </c>
      <c r="S15" s="268">
        <f>IF(Rules!B23=Rules!D23,SUM(C15:K15)*B4*F4,SUM(C15:K15)*B4*F4*POWER(O2,A15-1))</f>
        <v>513.76675536908806</v>
      </c>
      <c r="T15" s="253">
        <f>IF(Rules!B23=Rules!D23,SUM(C15:K15)*D4*H4,SUM(C15:K15)*D4*H4*POWER(O2,A15-1))</f>
        <v>-224.26235571717314</v>
      </c>
      <c r="U15" s="264">
        <f t="shared" si="0"/>
        <v>289.50439965191492</v>
      </c>
    </row>
    <row r="16" spans="1:21" ht="16.2" thickBot="1" x14ac:dyDescent="0.35">
      <c r="A16" s="99">
        <v>10</v>
      </c>
      <c r="B16" s="129">
        <f>C16*B4</f>
        <v>0.99986012556627568</v>
      </c>
      <c r="C16" s="129">
        <f>1/(1-D4*B4/(1-D4*B4/(1-D4*B4/(1-D4*B4/(1-D4*B4/(1-D4*B4/(1-D4*B4/(1-D4*B4/(1-D4*B4)))))))))</f>
        <v>1.4357499054093215</v>
      </c>
      <c r="D16" s="94">
        <f>C16*D4*C15</f>
        <v>0.62571540706178941</v>
      </c>
      <c r="E16" s="109">
        <f>D16*D4*C14</f>
        <v>0.27258025333215402</v>
      </c>
      <c r="F16" s="109">
        <f>E16*D4*C13</f>
        <v>0.11863071531365002</v>
      </c>
      <c r="G16" s="109">
        <f>F16*D4*C12</f>
        <v>5.1516297488637397E-2</v>
      </c>
      <c r="H16" s="109">
        <f>G16*D4*C11</f>
        <v>2.2257716151102166E-2</v>
      </c>
      <c r="I16" s="109">
        <f>H16*D4*C10</f>
        <v>9.5024154328990883E-3</v>
      </c>
      <c r="J16" s="109">
        <f>I16*D4*C9</f>
        <v>3.9417324136212387E-3</v>
      </c>
      <c r="K16" s="109">
        <f>J16*D4*C8</f>
        <v>1.51754843521002E-3</v>
      </c>
      <c r="L16" s="109">
        <f>K16*D4</f>
        <v>4.6072359178479056E-4</v>
      </c>
      <c r="M16" s="237">
        <f>L16*D4</f>
        <v>1.3987443372619727E-4</v>
      </c>
      <c r="N16" s="129">
        <f>B16+M16</f>
        <v>1.0000000000000018</v>
      </c>
      <c r="R16" s="269">
        <f>B16-M16</f>
        <v>0.99972025113254948</v>
      </c>
      <c r="S16" s="270">
        <f>IF(Rules!B23=Rules!D23,SUM(C16:L16)*B4*F4,SUM(C16:L16)*B4*F4*POWER(O2,A16-1))</f>
        <v>514.62767374368593</v>
      </c>
      <c r="T16" s="254">
        <f>IF(Rules!B23=Rules!D23,SUM(C16:L16)*D4*H4,SUM(C16:L16)*D4*H4*POWER(O2,A16-1))</f>
        <v>-224.63815189462107</v>
      </c>
      <c r="U16" s="271">
        <f>S16+T16</f>
        <v>289.98952184906489</v>
      </c>
    </row>
    <row r="18" spans="1:7" x14ac:dyDescent="0.3">
      <c r="A18" s="500" t="s">
        <v>181</v>
      </c>
      <c r="B18" s="500"/>
      <c r="C18" s="500"/>
      <c r="D18" s="500"/>
      <c r="E18" s="500"/>
      <c r="F18" s="500"/>
    </row>
    <row r="19" spans="1:7" ht="16.2" thickBot="1" x14ac:dyDescent="0.35"/>
    <row r="20" spans="1:7" ht="16.2" thickBot="1" x14ac:dyDescent="0.3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251</v>
      </c>
    </row>
    <row r="21" spans="1:7" x14ac:dyDescent="0.3">
      <c r="A21" s="95">
        <v>1</v>
      </c>
      <c r="B21" s="107">
        <v>1</v>
      </c>
      <c r="C21" s="108">
        <f t="shared" ref="C21:C30" si="1">B21*$O$2</f>
        <v>9</v>
      </c>
      <c r="D21" s="57">
        <f>SUM($C$21:C21)</f>
        <v>9</v>
      </c>
      <c r="E21" s="57">
        <f t="shared" ref="E21:E30" si="2">D21/R7</f>
        <v>22.912107430246529</v>
      </c>
      <c r="F21" s="8">
        <f t="shared" ref="F21:F30" si="3">U7/E21</f>
        <v>4.9792446986424821</v>
      </c>
      <c r="G21" s="256">
        <f>U7/D21</f>
        <v>12.676109939642451</v>
      </c>
    </row>
    <row r="22" spans="1:7" x14ac:dyDescent="0.3">
      <c r="A22" s="97">
        <v>2</v>
      </c>
      <c r="B22" s="93">
        <f>C21</f>
        <v>9</v>
      </c>
      <c r="C22" s="1">
        <f t="shared" si="1"/>
        <v>81</v>
      </c>
      <c r="D22" s="9">
        <f>SUM($C$21:C22)</f>
        <v>90</v>
      </c>
      <c r="E22" s="9">
        <f t="shared" si="2"/>
        <v>117.45775322678492</v>
      </c>
      <c r="F22" s="9">
        <f t="shared" si="3"/>
        <v>1.6056385946330058</v>
      </c>
      <c r="G22" s="257">
        <f>U8/D22</f>
        <v>2.095496686886726</v>
      </c>
    </row>
    <row r="23" spans="1:7" x14ac:dyDescent="0.3">
      <c r="A23" s="97">
        <v>3</v>
      </c>
      <c r="B23" s="93">
        <f t="shared" ref="B23:B30" si="4">C22</f>
        <v>81</v>
      </c>
      <c r="C23" s="1">
        <f t="shared" si="1"/>
        <v>729</v>
      </c>
      <c r="D23" s="9">
        <f>SUM($C$21:C23)</f>
        <v>819</v>
      </c>
      <c r="E23" s="9">
        <f t="shared" si="2"/>
        <v>906.94639735468581</v>
      </c>
      <c r="F23" s="9">
        <f t="shared" si="3"/>
        <v>0.25812912887933681</v>
      </c>
      <c r="G23" s="257">
        <f t="shared" ref="G23:G29" si="5">U9/D23</f>
        <v>0.28584772098830025</v>
      </c>
    </row>
    <row r="24" spans="1:7" x14ac:dyDescent="0.3">
      <c r="A24" s="97">
        <v>4</v>
      </c>
      <c r="B24" s="93">
        <f t="shared" si="4"/>
        <v>729</v>
      </c>
      <c r="C24" s="1">
        <f t="shared" si="1"/>
        <v>6561</v>
      </c>
      <c r="D24" s="9">
        <f>SUM($C$21:C24)</f>
        <v>7380</v>
      </c>
      <c r="E24" s="9">
        <f t="shared" si="2"/>
        <v>7698.7192767906718</v>
      </c>
      <c r="F24" s="9">
        <f t="shared" si="3"/>
        <v>3.3820813963567085E-2</v>
      </c>
      <c r="G24" s="257">
        <f t="shared" si="5"/>
        <v>3.5281429866946483E-2</v>
      </c>
    </row>
    <row r="25" spans="1:7" x14ac:dyDescent="0.3">
      <c r="A25" s="97">
        <v>5</v>
      </c>
      <c r="B25" s="93">
        <f t="shared" si="4"/>
        <v>6561</v>
      </c>
      <c r="C25" s="1">
        <f t="shared" si="1"/>
        <v>59049</v>
      </c>
      <c r="D25" s="9">
        <f>SUM($C$21:C25)</f>
        <v>66429</v>
      </c>
      <c r="E25" s="9">
        <f t="shared" si="2"/>
        <v>67638.82302721047</v>
      </c>
      <c r="F25" s="9">
        <f t="shared" si="3"/>
        <v>4.0635199300193634E-3</v>
      </c>
      <c r="G25" s="257">
        <f t="shared" si="5"/>
        <v>4.1375258609059658E-3</v>
      </c>
    </row>
    <row r="26" spans="1:7" x14ac:dyDescent="0.3">
      <c r="A26" s="97">
        <v>6</v>
      </c>
      <c r="B26" s="93">
        <f t="shared" si="4"/>
        <v>59049</v>
      </c>
      <c r="C26" s="1">
        <f t="shared" si="1"/>
        <v>531441</v>
      </c>
      <c r="D26" s="9">
        <f>SUM($C$21:C26)</f>
        <v>597870</v>
      </c>
      <c r="E26" s="9">
        <f t="shared" si="2"/>
        <v>602550.22303079674</v>
      </c>
      <c r="F26" s="9">
        <f t="shared" si="3"/>
        <v>4.6890806831769458E-4</v>
      </c>
      <c r="G26" s="257">
        <f t="shared" si="5"/>
        <v>4.7257875649516943E-4</v>
      </c>
    </row>
    <row r="27" spans="1:7" x14ac:dyDescent="0.3">
      <c r="A27" s="97">
        <v>7</v>
      </c>
      <c r="B27" s="93">
        <f t="shared" si="4"/>
        <v>531441</v>
      </c>
      <c r="C27" s="1">
        <f t="shared" si="1"/>
        <v>4782969</v>
      </c>
      <c r="D27" s="9">
        <f>SUM($C$21:C27)</f>
        <v>5380839</v>
      </c>
      <c r="E27" s="9">
        <f t="shared" si="2"/>
        <v>5399090.419904558</v>
      </c>
      <c r="F27" s="9">
        <f t="shared" si="3"/>
        <v>5.3066189620116202E-5</v>
      </c>
      <c r="G27" s="257">
        <f t="shared" si="5"/>
        <v>5.3246186328713436E-5</v>
      </c>
    </row>
    <row r="28" spans="1:7" x14ac:dyDescent="0.3">
      <c r="A28" s="97">
        <v>8</v>
      </c>
      <c r="B28" s="93">
        <f t="shared" si="4"/>
        <v>4782969</v>
      </c>
      <c r="C28" s="1">
        <f t="shared" si="1"/>
        <v>43046721</v>
      </c>
      <c r="D28" s="9">
        <f>SUM($C$21:C28)</f>
        <v>48427560</v>
      </c>
      <c r="E28" s="9">
        <f t="shared" si="2"/>
        <v>48498981.046992496</v>
      </c>
      <c r="F28" s="9">
        <f t="shared" si="3"/>
        <v>5.9488202154952482E-6</v>
      </c>
      <c r="G28" s="257">
        <f t="shared" si="5"/>
        <v>5.9575935455610366E-6</v>
      </c>
    </row>
    <row r="29" spans="1:7" x14ac:dyDescent="0.3">
      <c r="A29" s="97">
        <v>9</v>
      </c>
      <c r="B29" s="93">
        <f t="shared" si="4"/>
        <v>43046721</v>
      </c>
      <c r="C29" s="1">
        <f t="shared" si="1"/>
        <v>387420489</v>
      </c>
      <c r="D29" s="9">
        <f>SUM($C$21:C29)</f>
        <v>435848049</v>
      </c>
      <c r="E29" s="9">
        <f t="shared" si="2"/>
        <v>436127950.72268456</v>
      </c>
      <c r="F29" s="9">
        <f t="shared" si="3"/>
        <v>6.6380611279830266E-7</v>
      </c>
      <c r="G29" s="257">
        <f t="shared" si="5"/>
        <v>6.6423240924479831E-7</v>
      </c>
    </row>
    <row r="30" spans="1:7" ht="16.2" thickBot="1" x14ac:dyDescent="0.35">
      <c r="A30" s="129">
        <v>10</v>
      </c>
      <c r="B30" s="94">
        <f t="shared" si="4"/>
        <v>387420489</v>
      </c>
      <c r="C30" s="109">
        <f t="shared" si="1"/>
        <v>3486784401</v>
      </c>
      <c r="D30" s="10">
        <f>SUM($C$21:C30)</f>
        <v>3922632450</v>
      </c>
      <c r="E30" s="10">
        <f t="shared" si="2"/>
        <v>3923730109.0541892</v>
      </c>
      <c r="F30" s="10">
        <f t="shared" si="3"/>
        <v>7.3906592397856474E-8</v>
      </c>
      <c r="G30" s="258">
        <f>U16/D30</f>
        <v>7.392727346888309E-8</v>
      </c>
    </row>
    <row r="31" spans="1:7" ht="16.2" thickBot="1" x14ac:dyDescent="0.35">
      <c r="A31" s="524" t="s">
        <v>252</v>
      </c>
      <c r="B31" s="524"/>
      <c r="C31" s="524"/>
      <c r="D31" s="524"/>
      <c r="E31" s="524"/>
      <c r="F31" s="524"/>
      <c r="G31" s="524"/>
    </row>
    <row r="32" spans="1:7" ht="16.2" thickBot="1" x14ac:dyDescent="0.35">
      <c r="A32" s="115" t="s">
        <v>130</v>
      </c>
      <c r="B32" s="116" t="s">
        <v>135</v>
      </c>
      <c r="C32" s="116" t="s">
        <v>134</v>
      </c>
      <c r="D32" s="154" t="s">
        <v>133</v>
      </c>
      <c r="E32" s="350" t="s">
        <v>146</v>
      </c>
      <c r="F32" s="152" t="s">
        <v>147</v>
      </c>
      <c r="G32" s="260" t="s">
        <v>251</v>
      </c>
    </row>
    <row r="33" spans="1:7" x14ac:dyDescent="0.3">
      <c r="A33" s="95">
        <v>1</v>
      </c>
      <c r="B33" s="107">
        <v>1</v>
      </c>
      <c r="C33" s="108">
        <f t="shared" ref="C33:C42" si="6">B33*$O$2</f>
        <v>9</v>
      </c>
      <c r="D33" s="57">
        <f>SUM($C$33:C33)</f>
        <v>9</v>
      </c>
      <c r="E33" s="96">
        <f>D33/$R$7</f>
        <v>22.912107430246529</v>
      </c>
      <c r="F33" s="8">
        <f t="shared" ref="F33:F42" si="7">U7/E33</f>
        <v>4.9792446986424821</v>
      </c>
      <c r="G33" s="259">
        <f>U7/D33</f>
        <v>12.676109939642451</v>
      </c>
    </row>
    <row r="34" spans="1:7" x14ac:dyDescent="0.3">
      <c r="A34" s="97">
        <v>2</v>
      </c>
      <c r="B34" s="93">
        <f>C33+1</f>
        <v>10</v>
      </c>
      <c r="C34" s="1">
        <f t="shared" si="6"/>
        <v>90</v>
      </c>
      <c r="D34" s="9">
        <f>SUM($C$33:C34)</f>
        <v>99</v>
      </c>
      <c r="E34" s="96">
        <f t="shared" ref="E34:E42" si="8">D34/$R$7</f>
        <v>252.03318173271182</v>
      </c>
      <c r="F34" s="9">
        <f t="shared" si="7"/>
        <v>0.74829314347908071</v>
      </c>
      <c r="G34" s="259">
        <f t="shared" ref="G34:G42" si="9">U8/D34</f>
        <v>1.904996988078842</v>
      </c>
    </row>
    <row r="35" spans="1:7" x14ac:dyDescent="0.3">
      <c r="A35" s="97">
        <v>3</v>
      </c>
      <c r="B35" s="93">
        <f t="shared" ref="B35:B42" si="10">C34</f>
        <v>90</v>
      </c>
      <c r="C35" s="1">
        <f t="shared" si="6"/>
        <v>810</v>
      </c>
      <c r="D35" s="9">
        <f>SUM($C$33:C35)</f>
        <v>909</v>
      </c>
      <c r="E35" s="96">
        <f t="shared" si="8"/>
        <v>2314.1228504548994</v>
      </c>
      <c r="F35" s="9">
        <f t="shared" si="7"/>
        <v>0.10116545171463036</v>
      </c>
      <c r="G35" s="259">
        <f t="shared" si="9"/>
        <v>0.25754596643500316</v>
      </c>
    </row>
    <row r="36" spans="1:7" x14ac:dyDescent="0.3">
      <c r="A36" s="97">
        <v>4</v>
      </c>
      <c r="B36" s="93">
        <f t="shared" si="10"/>
        <v>810</v>
      </c>
      <c r="C36" s="1">
        <f t="shared" si="6"/>
        <v>7290</v>
      </c>
      <c r="D36" s="9">
        <f>SUM($C$33:C36)</f>
        <v>8199</v>
      </c>
      <c r="E36" s="96">
        <f t="shared" si="8"/>
        <v>20872.929868954587</v>
      </c>
      <c r="F36" s="9">
        <f t="shared" si="7"/>
        <v>1.247438448041439E-2</v>
      </c>
      <c r="G36" s="259">
        <f t="shared" si="9"/>
        <v>3.1757159704606054E-2</v>
      </c>
    </row>
    <row r="37" spans="1:7" x14ac:dyDescent="0.3">
      <c r="A37" s="97">
        <v>5</v>
      </c>
      <c r="B37" s="93">
        <f t="shared" si="10"/>
        <v>7290</v>
      </c>
      <c r="C37" s="1">
        <f t="shared" si="6"/>
        <v>65610</v>
      </c>
      <c r="D37" s="9">
        <f>SUM($C$33:C37)</f>
        <v>73809</v>
      </c>
      <c r="E37" s="96">
        <f t="shared" si="8"/>
        <v>187902.19303545178</v>
      </c>
      <c r="F37" s="9">
        <f t="shared" si="7"/>
        <v>1.4627381457025664E-3</v>
      </c>
      <c r="G37" s="259">
        <f t="shared" si="9"/>
        <v>3.7238237262952E-3</v>
      </c>
    </row>
    <row r="38" spans="1:7" x14ac:dyDescent="0.3">
      <c r="A38" s="97">
        <v>6</v>
      </c>
      <c r="B38" s="93">
        <f t="shared" si="10"/>
        <v>65610</v>
      </c>
      <c r="C38" s="1">
        <f t="shared" si="6"/>
        <v>590490</v>
      </c>
      <c r="D38" s="9">
        <f>SUM($C$33:C38)</f>
        <v>664299</v>
      </c>
      <c r="E38" s="96">
        <f t="shared" si="8"/>
        <v>1691165.5615339265</v>
      </c>
      <c r="F38" s="9">
        <f t="shared" si="7"/>
        <v>1.6706859906104993E-4</v>
      </c>
      <c r="G38" s="259">
        <f t="shared" si="9"/>
        <v>4.2532152110084004E-4</v>
      </c>
    </row>
    <row r="39" spans="1:7" x14ac:dyDescent="0.3">
      <c r="A39" s="97">
        <v>7</v>
      </c>
      <c r="B39" s="93">
        <f t="shared" si="10"/>
        <v>590490</v>
      </c>
      <c r="C39" s="1">
        <f t="shared" si="6"/>
        <v>5314410</v>
      </c>
      <c r="D39" s="9">
        <f>SUM($C$33:C39)</f>
        <v>5978709</v>
      </c>
      <c r="E39" s="96">
        <f t="shared" si="8"/>
        <v>15220535.878020199</v>
      </c>
      <c r="F39" s="9">
        <f t="shared" si="7"/>
        <v>1.8823854711485726E-5</v>
      </c>
      <c r="G39" s="259">
        <f t="shared" si="9"/>
        <v>4.792157571121258E-5</v>
      </c>
    </row>
    <row r="40" spans="1:7" x14ac:dyDescent="0.3">
      <c r="A40" s="97">
        <v>8</v>
      </c>
      <c r="B40" s="93">
        <f t="shared" si="10"/>
        <v>5314410</v>
      </c>
      <c r="C40" s="1">
        <f t="shared" si="6"/>
        <v>47829690</v>
      </c>
      <c r="D40" s="9">
        <f>SUM($C$33:C40)</f>
        <v>53808399</v>
      </c>
      <c r="E40" s="96">
        <f t="shared" si="8"/>
        <v>136984868.72639665</v>
      </c>
      <c r="F40" s="9">
        <f t="shared" si="7"/>
        <v>2.1061575746699559E-6</v>
      </c>
      <c r="G40" s="259">
        <f t="shared" si="9"/>
        <v>5.3618342906517221E-6</v>
      </c>
    </row>
    <row r="41" spans="1:7" x14ac:dyDescent="0.3">
      <c r="A41" s="97">
        <v>9</v>
      </c>
      <c r="B41" s="93">
        <f t="shared" si="10"/>
        <v>47829690</v>
      </c>
      <c r="C41" s="1">
        <f t="shared" si="6"/>
        <v>430467210</v>
      </c>
      <c r="D41" s="9">
        <f>SUM($C$33:C41)</f>
        <v>484275609</v>
      </c>
      <c r="E41" s="96">
        <f t="shared" si="8"/>
        <v>1232863864.3617847</v>
      </c>
      <c r="F41" s="9">
        <f t="shared" si="7"/>
        <v>2.3482268239063227E-7</v>
      </c>
      <c r="G41" s="259">
        <f t="shared" si="9"/>
        <v>5.9780916955475844E-7</v>
      </c>
    </row>
    <row r="42" spans="1:7" ht="16.2" thickBot="1" x14ac:dyDescent="0.35">
      <c r="A42" s="129">
        <v>10</v>
      </c>
      <c r="B42" s="94">
        <f t="shared" si="10"/>
        <v>430467210</v>
      </c>
      <c r="C42" s="109">
        <f t="shared" si="6"/>
        <v>3874204890</v>
      </c>
      <c r="D42" s="10">
        <f>SUM($C$33:C42)</f>
        <v>4358480499</v>
      </c>
      <c r="E42" s="351">
        <f t="shared" si="8"/>
        <v>11095774825.080276</v>
      </c>
      <c r="F42" s="10">
        <f t="shared" si="7"/>
        <v>2.6135130391578296E-8</v>
      </c>
      <c r="G42" s="259">
        <f t="shared" si="9"/>
        <v>6.6534546137260327E-8</v>
      </c>
    </row>
    <row r="43" spans="1:7" ht="16.2" thickBot="1" x14ac:dyDescent="0.35">
      <c r="A43" s="524" t="s">
        <v>52</v>
      </c>
      <c r="B43" s="524"/>
      <c r="C43" s="524"/>
      <c r="D43" s="524"/>
      <c r="E43" s="524"/>
      <c r="F43" s="524"/>
      <c r="G43" s="524"/>
    </row>
    <row r="44" spans="1:7" ht="16.2" thickBot="1" x14ac:dyDescent="0.3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261" t="s">
        <v>147</v>
      </c>
      <c r="G44" s="260" t="s">
        <v>251</v>
      </c>
    </row>
    <row r="45" spans="1:7" x14ac:dyDescent="0.3">
      <c r="A45" s="95">
        <v>1</v>
      </c>
      <c r="B45" s="107">
        <v>1</v>
      </c>
      <c r="C45" s="108">
        <f t="shared" ref="C45:C54" si="11">B45*$O$2</f>
        <v>9</v>
      </c>
      <c r="D45" s="57">
        <f>SUM(C45:C45)</f>
        <v>9</v>
      </c>
      <c r="E45" s="57">
        <f t="shared" ref="E45:E54" si="12">D45/R7</f>
        <v>22.912107430246529</v>
      </c>
      <c r="F45" s="262">
        <f t="shared" ref="F45:F54" si="13">U7/E45</f>
        <v>4.9792446986424821</v>
      </c>
      <c r="G45" s="256">
        <f>U7/D45</f>
        <v>12.676109939642451</v>
      </c>
    </row>
    <row r="46" spans="1:7" x14ac:dyDescent="0.3">
      <c r="A46" s="97">
        <v>2</v>
      </c>
      <c r="B46" s="93">
        <f t="shared" ref="B46:B54" si="14">B45*$O$2*2</f>
        <v>18</v>
      </c>
      <c r="C46" s="1">
        <f t="shared" si="11"/>
        <v>162</v>
      </c>
      <c r="D46" s="9">
        <f>SUM($C$45:C46)</f>
        <v>171</v>
      </c>
      <c r="E46" s="9">
        <f t="shared" si="12"/>
        <v>223.16973113089134</v>
      </c>
      <c r="F46" s="98">
        <f t="shared" si="13"/>
        <v>0.84507294454368731</v>
      </c>
      <c r="G46" s="257">
        <f t="shared" ref="G46:G54" si="15">U8/D46</f>
        <v>1.1028929930982769</v>
      </c>
    </row>
    <row r="47" spans="1:7" x14ac:dyDescent="0.3">
      <c r="A47" s="97">
        <v>3</v>
      </c>
      <c r="B47" s="93">
        <f t="shared" si="14"/>
        <v>324</v>
      </c>
      <c r="C47" s="1">
        <f t="shared" si="11"/>
        <v>2916</v>
      </c>
      <c r="D47" s="9">
        <f>SUM($C$45:C47)</f>
        <v>3087</v>
      </c>
      <c r="E47" s="9">
        <f t="shared" si="12"/>
        <v>3418.4902669522771</v>
      </c>
      <c r="F47" s="98">
        <f t="shared" si="13"/>
        <v>6.8483238274109764E-2</v>
      </c>
      <c r="G47" s="257">
        <f t="shared" si="15"/>
        <v>7.583715046628374E-2</v>
      </c>
    </row>
    <row r="48" spans="1:7" x14ac:dyDescent="0.3">
      <c r="A48" s="97">
        <v>4</v>
      </c>
      <c r="B48" s="93">
        <f t="shared" si="14"/>
        <v>5832</v>
      </c>
      <c r="C48" s="1">
        <f t="shared" si="11"/>
        <v>52488</v>
      </c>
      <c r="D48" s="9">
        <f>SUM($C$45:C48)</f>
        <v>55575</v>
      </c>
      <c r="E48" s="9">
        <f t="shared" si="12"/>
        <v>57975.111627051709</v>
      </c>
      <c r="F48" s="98">
        <f t="shared" si="13"/>
        <v>4.4911850121659939E-3</v>
      </c>
      <c r="G48" s="257">
        <f t="shared" si="15"/>
        <v>4.6851453426552418E-3</v>
      </c>
    </row>
    <row r="49" spans="1:7" x14ac:dyDescent="0.3">
      <c r="A49" s="97">
        <v>5</v>
      </c>
      <c r="B49" s="93">
        <f t="shared" si="14"/>
        <v>104976</v>
      </c>
      <c r="C49" s="1">
        <f t="shared" si="11"/>
        <v>944784</v>
      </c>
      <c r="D49" s="9">
        <f>SUM($C$45:C49)</f>
        <v>1000359</v>
      </c>
      <c r="E49" s="9">
        <f t="shared" si="12"/>
        <v>1018577.8103641066</v>
      </c>
      <c r="F49" s="98">
        <f t="shared" si="13"/>
        <v>2.6983869334034716E-4</v>
      </c>
      <c r="G49" s="257">
        <f t="shared" si="15"/>
        <v>2.7475306906232902E-4</v>
      </c>
    </row>
    <row r="50" spans="1:7" x14ac:dyDescent="0.3">
      <c r="A50" s="97">
        <v>6</v>
      </c>
      <c r="B50" s="93">
        <f t="shared" si="14"/>
        <v>1889568</v>
      </c>
      <c r="C50" s="1">
        <f t="shared" si="11"/>
        <v>17006112</v>
      </c>
      <c r="D50" s="9">
        <f>SUM($C$45:C50)</f>
        <v>18006471</v>
      </c>
      <c r="E50" s="9">
        <f t="shared" si="12"/>
        <v>18147428.56649033</v>
      </c>
      <c r="F50" s="98">
        <f t="shared" si="13"/>
        <v>1.5569184367392148E-5</v>
      </c>
      <c r="G50" s="257">
        <f t="shared" si="15"/>
        <v>1.5691062460032669E-5</v>
      </c>
    </row>
    <row r="51" spans="1:7" x14ac:dyDescent="0.3">
      <c r="A51" s="97">
        <v>7</v>
      </c>
      <c r="B51" s="93">
        <f t="shared" si="14"/>
        <v>34012224</v>
      </c>
      <c r="C51" s="1">
        <f t="shared" si="11"/>
        <v>306110016</v>
      </c>
      <c r="D51" s="9">
        <f>SUM($C$45:C51)</f>
        <v>324116487</v>
      </c>
      <c r="E51" s="9">
        <f t="shared" si="12"/>
        <v>325215866.87407303</v>
      </c>
      <c r="F51" s="98">
        <f t="shared" si="13"/>
        <v>8.8098148086282457E-7</v>
      </c>
      <c r="G51" s="257">
        <f t="shared" si="15"/>
        <v>8.8396970685051292E-7</v>
      </c>
    </row>
    <row r="52" spans="1:7" x14ac:dyDescent="0.3">
      <c r="A52" s="97">
        <v>8</v>
      </c>
      <c r="B52" s="93">
        <f t="shared" si="14"/>
        <v>612220032</v>
      </c>
      <c r="C52" s="1">
        <f t="shared" si="11"/>
        <v>5509980288</v>
      </c>
      <c r="D52" s="9">
        <f>SUM($C$45:C52)</f>
        <v>5834096775</v>
      </c>
      <c r="E52" s="9">
        <f t="shared" si="12"/>
        <v>5842700910.7426653</v>
      </c>
      <c r="F52" s="98">
        <f t="shared" si="13"/>
        <v>4.9379854161762517E-8</v>
      </c>
      <c r="G52" s="257">
        <f t="shared" si="15"/>
        <v>4.9452679653787515E-8</v>
      </c>
    </row>
    <row r="53" spans="1:7" x14ac:dyDescent="0.3">
      <c r="A53" s="97">
        <v>9</v>
      </c>
      <c r="B53" s="93">
        <f t="shared" si="14"/>
        <v>11019960576</v>
      </c>
      <c r="C53" s="1">
        <f t="shared" si="11"/>
        <v>99179645184</v>
      </c>
      <c r="D53" s="9">
        <f>SUM($C$45:C53)</f>
        <v>105013741959</v>
      </c>
      <c r="E53" s="9">
        <f t="shared" si="12"/>
        <v>105081181809.53349</v>
      </c>
      <c r="F53" s="98">
        <f t="shared" si="13"/>
        <v>2.7550546602783794E-9</v>
      </c>
      <c r="G53" s="257">
        <f t="shared" si="15"/>
        <v>2.7568239570488279E-9</v>
      </c>
    </row>
    <row r="54" spans="1:7" ht="16.2" thickBot="1" x14ac:dyDescent="0.35">
      <c r="A54" s="129">
        <v>10</v>
      </c>
      <c r="B54" s="94">
        <f t="shared" si="14"/>
        <v>198359290368</v>
      </c>
      <c r="C54" s="109">
        <f t="shared" si="11"/>
        <v>1785233613312</v>
      </c>
      <c r="D54" s="10">
        <f>SUM($C$45:C54)</f>
        <v>1890247355271</v>
      </c>
      <c r="E54" s="10">
        <f t="shared" si="12"/>
        <v>1890776297798.9116</v>
      </c>
      <c r="F54" s="99">
        <f t="shared" si="13"/>
        <v>1.5337061406293657E-10</v>
      </c>
      <c r="G54" s="258">
        <f t="shared" si="15"/>
        <v>1.534135313245762E-10</v>
      </c>
    </row>
  </sheetData>
  <mergeCells count="3">
    <mergeCell ref="A18:F18"/>
    <mergeCell ref="A31:G31"/>
    <mergeCell ref="A43:G43"/>
  </mergeCells>
  <conditionalFormatting sqref="F21:F30">
    <cfRule type="cellIs" dxfId="472" priority="94" operator="equal">
      <formula>MAX($F$21:$F$30)</formula>
    </cfRule>
  </conditionalFormatting>
  <conditionalFormatting sqref="E21:E30">
    <cfRule type="cellIs" dxfId="471" priority="86" stopIfTrue="1" operator="lessThan">
      <formula>0</formula>
    </cfRule>
    <cfRule type="cellIs" dxfId="470" priority="87" operator="equal">
      <formula>MIN($E$21:$E$30)</formula>
    </cfRule>
  </conditionalFormatting>
  <conditionalFormatting sqref="R7:R16">
    <cfRule type="cellIs" dxfId="469" priority="12" operator="lessThanOrEqual">
      <formula>0</formula>
    </cfRule>
    <cfRule type="cellIs" dxfId="468" priority="13" operator="greaterThan">
      <formula>0</formula>
    </cfRule>
  </conditionalFormatting>
  <conditionalFormatting sqref="U7:U16">
    <cfRule type="cellIs" dxfId="467" priority="10" operator="lessThanOrEqual">
      <formula>0</formula>
    </cfRule>
    <cfRule type="cellIs" dxfId="466" priority="11" operator="greaterThan">
      <formula>0</formula>
    </cfRule>
  </conditionalFormatting>
  <conditionalFormatting sqref="S7:T16">
    <cfRule type="cellIs" dxfId="465" priority="8" operator="lessThanOrEqual">
      <formula>0</formula>
    </cfRule>
    <cfRule type="cellIs" dxfId="464" priority="9" operator="greaterThan">
      <formula>0</formula>
    </cfRule>
  </conditionalFormatting>
  <conditionalFormatting sqref="F45:F54">
    <cfRule type="cellIs" dxfId="463" priority="7" operator="equal">
      <formula>MAX($F$45:$F$54)</formula>
    </cfRule>
  </conditionalFormatting>
  <conditionalFormatting sqref="E45:E54">
    <cfRule type="cellIs" dxfId="462" priority="5" stopIfTrue="1" operator="lessThan">
      <formula>0</formula>
    </cfRule>
    <cfRule type="cellIs" dxfId="461" priority="6" operator="equal">
      <formula>MIN($E$45:$E$54)</formula>
    </cfRule>
  </conditionalFormatting>
  <conditionalFormatting sqref="E33:E42">
    <cfRule type="cellIs" dxfId="460" priority="3" stopIfTrue="1" operator="lessThan">
      <formula>0</formula>
    </cfRule>
    <cfRule type="cellIs" dxfId="459" priority="4" operator="equal">
      <formula>MIN($E$33:$E$42)</formula>
    </cfRule>
  </conditionalFormatting>
  <conditionalFormatting sqref="F33:F42">
    <cfRule type="cellIs" dxfId="458" priority="1" operator="lessThanOrEqual">
      <formula>0</formula>
    </cfRule>
    <cfRule type="cellIs" dxfId="457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>
    <pageSetUpPr fitToPage="1"/>
  </sheetPr>
  <dimension ref="A1:U54"/>
  <sheetViews>
    <sheetView topLeftCell="A20" zoomScale="90" zoomScaleNormal="90" workbookViewId="0">
      <selection activeCell="A31" sqref="A31:G54"/>
    </sheetView>
  </sheetViews>
  <sheetFormatPr defaultColWidth="8.69921875" defaultRowHeight="15.6" x14ac:dyDescent="0.3"/>
  <cols>
    <col min="14" max="14" width="5.69921875" bestFit="1" customWidth="1"/>
  </cols>
  <sheetData>
    <row r="1" spans="1:21" x14ac:dyDescent="0.3">
      <c r="C1" t="s">
        <v>93</v>
      </c>
      <c r="D1">
        <f>C2+E2</f>
        <v>1.0000000000000009</v>
      </c>
    </row>
    <row r="2" spans="1:21" x14ac:dyDescent="0.3">
      <c r="A2" t="s">
        <v>39</v>
      </c>
      <c r="B2" s="133" t="s">
        <v>122</v>
      </c>
      <c r="C2" s="139">
        <f>Analysis!B16</f>
        <v>0.69920039008563861</v>
      </c>
      <c r="D2" s="133" t="s">
        <v>123</v>
      </c>
      <c r="E2" s="139">
        <f>Analysis!M16</f>
        <v>0.30079960991436233</v>
      </c>
      <c r="F2" s="133" t="s">
        <v>46</v>
      </c>
      <c r="G2" s="139">
        <f>Analysis!S16</f>
        <v>329.67984614120041</v>
      </c>
      <c r="H2" t="s">
        <v>149</v>
      </c>
      <c r="I2" s="153">
        <f>Analysis!T16</f>
        <v>-330.09986189404862</v>
      </c>
      <c r="J2" t="s">
        <v>47</v>
      </c>
      <c r="K2" s="153">
        <f>G2*C2+I2*E2</f>
        <v>131.21836733478597</v>
      </c>
      <c r="L2" t="s">
        <v>46</v>
      </c>
      <c r="M2" s="160">
        <v>1</v>
      </c>
      <c r="N2" t="s">
        <v>149</v>
      </c>
      <c r="O2" s="160">
        <v>10</v>
      </c>
    </row>
    <row r="4" spans="1:21" x14ac:dyDescent="0.3">
      <c r="A4" t="s">
        <v>120</v>
      </c>
      <c r="B4">
        <f>$C$2</f>
        <v>0.69920039008563861</v>
      </c>
      <c r="C4" t="s">
        <v>121</v>
      </c>
      <c r="D4">
        <f>$E$2</f>
        <v>0.30079960991436233</v>
      </c>
      <c r="E4" t="s">
        <v>46</v>
      </c>
      <c r="F4">
        <f>G2</f>
        <v>329.67984614120041</v>
      </c>
      <c r="G4" t="s">
        <v>149</v>
      </c>
      <c r="H4">
        <f>I2</f>
        <v>-330.09986189404862</v>
      </c>
      <c r="I4" t="s">
        <v>47</v>
      </c>
      <c r="J4">
        <f>B4*F4+D4*H4</f>
        <v>131.21836733478597</v>
      </c>
    </row>
    <row r="5" spans="1:21" ht="16.2" thickBot="1" x14ac:dyDescent="0.35"/>
    <row r="6" spans="1:21" ht="16.2" thickBot="1" x14ac:dyDescent="0.3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5" t="s">
        <v>47</v>
      </c>
    </row>
    <row r="7" spans="1:21" x14ac:dyDescent="0.3">
      <c r="A7" s="100">
        <v>1</v>
      </c>
      <c r="B7" s="95">
        <f>C7*B4</f>
        <v>0.69920039008563861</v>
      </c>
      <c r="C7" s="95">
        <v>1</v>
      </c>
      <c r="D7" s="107">
        <f>C7*D4</f>
        <v>0.30079960991436233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1.0000000000000009</v>
      </c>
      <c r="R7" s="265">
        <f>B7-D7</f>
        <v>0.39840078017127628</v>
      </c>
      <c r="S7" s="266">
        <f>IF(Rules!B23=Rules!D23,SUM(C7)*B4*F4,SUM(C7)*B4*F4*POWER(O2,A7-1))</f>
        <v>230.51227702530065</v>
      </c>
      <c r="T7" s="252">
        <f>IF(Rules!B23=Rules!D23,SUM(C7)*D4*H4,SUM(C7)*D4*H4*POWER(O2,A7-1))</f>
        <v>-99.293909690514695</v>
      </c>
      <c r="U7" s="263">
        <f>S7+T7</f>
        <v>131.21836733478597</v>
      </c>
    </row>
    <row r="8" spans="1:21" x14ac:dyDescent="0.3">
      <c r="A8" s="98">
        <v>2</v>
      </c>
      <c r="B8" s="97">
        <f>C8*B4</f>
        <v>0.88542154519836935</v>
      </c>
      <c r="C8" s="97">
        <f>1/(1-B4*D4)</f>
        <v>1.2663344554054414</v>
      </c>
      <c r="D8" s="93">
        <f>C8*D4</f>
        <v>0.38091291020707324</v>
      </c>
      <c r="E8" s="1">
        <f>D8*D4</f>
        <v>0.11457845480163216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1.0000000000000016</v>
      </c>
      <c r="R8" s="267">
        <f>B8-E8</f>
        <v>0.77084309039673715</v>
      </c>
      <c r="S8" s="268">
        <f>IF(Rules!B23=Rules!D23,SUM(C8:D8)*B4*F4,SUM(C8:D8)*B4*F4*POWER(O2,A8-1))</f>
        <v>379.71074107126867</v>
      </c>
      <c r="T8" s="253">
        <f>IF(Rules!B23=Rules!D23,SUM(C8:D8)*D4*H4,SUM(C8:D8)*D4*H4*POWER(O2,A8-1))</f>
        <v>-163.56163115906728</v>
      </c>
      <c r="U8" s="264">
        <f>S8+T8</f>
        <v>216.1491099122014</v>
      </c>
    </row>
    <row r="9" spans="1:21" x14ac:dyDescent="0.3">
      <c r="A9" s="98">
        <v>3</v>
      </c>
      <c r="B9" s="97">
        <f>C9*B4</f>
        <v>0.95302334318021398</v>
      </c>
      <c r="C9" s="97">
        <f>1/(1-D4*B4/(1-D4*B4))</f>
        <v>1.3630188951460496</v>
      </c>
      <c r="D9" s="93">
        <f>C9*D4*C8</f>
        <v>0.51919149401731135</v>
      </c>
      <c r="E9" s="1">
        <f>D9*(D4)</f>
        <v>0.15617259887126222</v>
      </c>
      <c r="F9" s="1">
        <f>E9*D4</f>
        <v>4.6976656819787861E-2</v>
      </c>
      <c r="G9" s="1"/>
      <c r="H9" s="1"/>
      <c r="I9" s="1"/>
      <c r="J9" s="1"/>
      <c r="K9" s="1"/>
      <c r="L9" s="1"/>
      <c r="M9" s="235"/>
      <c r="N9" s="97">
        <f>B9+F9</f>
        <v>1.0000000000000018</v>
      </c>
      <c r="R9" s="267">
        <f>B9-F9</f>
        <v>0.90604668636042607</v>
      </c>
      <c r="S9" s="268">
        <f>IF(Rules!B23=Rules!D23,SUM(C9:E9)*B4*F4,SUM(C9:E9)*B4*F4*POWER(O2,A9-1))</f>
        <v>469.87230402149709</v>
      </c>
      <c r="T9" s="253">
        <f>IF(Rules!B23=Rules!D23,SUM(C9:E9)*D4*H4,SUM(C9:E9)*D4*H4*POWER(O2,A9-1))</f>
        <v>-202.39901632859136</v>
      </c>
      <c r="U9" s="264">
        <f t="shared" ref="U9:U15" si="0">S9+T9</f>
        <v>267.47328769290573</v>
      </c>
    </row>
    <row r="10" spans="1:21" x14ac:dyDescent="0.3">
      <c r="A10" s="98">
        <v>4</v>
      </c>
      <c r="B10" s="97">
        <f>C10*B4</f>
        <v>0.98019073749168673</v>
      </c>
      <c r="C10" s="97">
        <f>1/(1-D4*B4/(1-D4*B4/(1-D4*B4)))</f>
        <v>1.4018738424497048</v>
      </c>
      <c r="D10" s="93">
        <f>C10*D4*C9</f>
        <v>0.57476203982163532</v>
      </c>
      <c r="E10" s="1">
        <f>D10*D4*C8</f>
        <v>0.21893428126501283</v>
      </c>
      <c r="F10" s="1">
        <f>E10*D4</f>
        <v>6.5855346401397147E-2</v>
      </c>
      <c r="G10" s="1">
        <f>F10*D4</f>
        <v>1.9809262508315467E-2</v>
      </c>
      <c r="H10" s="1"/>
      <c r="I10" s="1"/>
      <c r="J10" s="1"/>
      <c r="K10" s="1"/>
      <c r="L10" s="1"/>
      <c r="M10" s="235"/>
      <c r="N10" s="97">
        <f>B10+G10</f>
        <v>1.0000000000000022</v>
      </c>
      <c r="R10" s="267">
        <f>B10-G10</f>
        <v>0.96038147498337123</v>
      </c>
      <c r="S10" s="268">
        <f>IF(Rules!B23=Rules!D23,SUM(C10:F10)*B4*F4,SUM(C10:F10)*B4*F4*POWER(O2,A10-1))</f>
        <v>521.28634361885247</v>
      </c>
      <c r="T10" s="253">
        <f>IF(Rules!B23=Rules!D23,SUM(C10:F10)*D4*H4,SUM(C10:F10)*D4*H4*POWER(O2,A10-1))</f>
        <v>-224.54578035558512</v>
      </c>
      <c r="U10" s="264">
        <f t="shared" si="0"/>
        <v>296.74056326326735</v>
      </c>
    </row>
    <row r="11" spans="1:21" x14ac:dyDescent="0.3">
      <c r="A11" s="98">
        <v>5</v>
      </c>
      <c r="B11" s="97">
        <f>C11*B4</f>
        <v>0.99154996481192259</v>
      </c>
      <c r="C11" s="97">
        <f>1/(1-D4*B4/(1-D4*B4/(1-D4*B4/(1-D4*B4))))</f>
        <v>1.4181198678829066</v>
      </c>
      <c r="D11" s="93">
        <f>C11*D4*C10</f>
        <v>0.59799718909152033</v>
      </c>
      <c r="E11" s="1">
        <f>D11*D4*C9</f>
        <v>0.24517618761559679</v>
      </c>
      <c r="F11" s="1">
        <f>E11*D4*C8</f>
        <v>9.3390775138132348E-2</v>
      </c>
      <c r="G11" s="1">
        <f>F11*D4</f>
        <v>2.8091908731150139E-2</v>
      </c>
      <c r="H11" s="1">
        <f>G11*D4</f>
        <v>8.4500351880798311E-3</v>
      </c>
      <c r="I11" s="1"/>
      <c r="J11" s="1"/>
      <c r="K11" s="1"/>
      <c r="L11" s="1"/>
      <c r="M11" s="235"/>
      <c r="N11" s="97">
        <f>B11+H11</f>
        <v>1.0000000000000024</v>
      </c>
      <c r="R11" s="267">
        <f>B11-H11</f>
        <v>0.98309992962384274</v>
      </c>
      <c r="S11" s="268">
        <f>IF(Rules!B23=Rules!D23,SUM(C11:G11)*B4*F4,SUM(C11:G11)*B4*F4*POWER(O2,A11-1))</f>
        <v>549.25910491022955</v>
      </c>
      <c r="T11" s="253">
        <f>IF(Rules!B23=Rules!D23,SUM(C11:G11)*D4*H4,SUM(C11:G11)*D4*H4*POWER(O2,A11-1))</f>
        <v>-236.59513785317066</v>
      </c>
      <c r="U11" s="264">
        <f t="shared" si="0"/>
        <v>312.66396705705893</v>
      </c>
    </row>
    <row r="12" spans="1:21" x14ac:dyDescent="0.3">
      <c r="A12" s="98">
        <v>6</v>
      </c>
      <c r="B12" s="97">
        <f>C12*B4</f>
        <v>0.99637791849666402</v>
      </c>
      <c r="C12" s="97">
        <f>1/(1-D4*B4/(1-D4*B4/(1-D4*B4/(1-D4*B4/(1-D4*B4)))))</f>
        <v>1.4250248321151922</v>
      </c>
      <c r="D12" s="93">
        <f>C12*D4*C11</f>
        <v>0.60787270450912467</v>
      </c>
      <c r="E12" s="1">
        <f>D12*D4*C10</f>
        <v>0.25632964945663633</v>
      </c>
      <c r="F12" s="1">
        <f>E12*D4*C9</f>
        <v>0.10509401611418308</v>
      </c>
      <c r="G12" s="1">
        <f>F12*D4*C8</f>
        <v>4.003166752340253E-2</v>
      </c>
      <c r="H12" s="1">
        <f>G12*D4</f>
        <v>1.2041509975260928E-2</v>
      </c>
      <c r="I12" s="1">
        <f>H12*D4</f>
        <v>3.6220815033383902E-3</v>
      </c>
      <c r="J12" s="1"/>
      <c r="K12" s="1"/>
      <c r="L12" s="1"/>
      <c r="M12" s="235"/>
      <c r="N12" s="97">
        <f>B12+I12</f>
        <v>1.0000000000000024</v>
      </c>
      <c r="R12" s="267">
        <f>B12-I12</f>
        <v>0.99275583699332559</v>
      </c>
      <c r="S12" s="268">
        <f>IF(Rules!B23=Rules!D23,SUM(C12:H12)*B4*F4,SUM(C12:H12)*B4*F4*POWER(O2,A12-1))</f>
        <v>563.92393896511578</v>
      </c>
      <c r="T12" s="253">
        <f>IF(Rules!B23=Rules!D23,SUM(C12:H12)*D4*H4,SUM(C12:H12)*D4*H4*POWER(O2,A12-1))</f>
        <v>-242.91206260469892</v>
      </c>
      <c r="U12" s="264">
        <f t="shared" si="0"/>
        <v>321.01187636041686</v>
      </c>
    </row>
    <row r="13" spans="1:21" x14ac:dyDescent="0.3">
      <c r="A13" s="98">
        <v>7</v>
      </c>
      <c r="B13" s="97">
        <f>C13*B4</f>
        <v>0.99844418620560571</v>
      </c>
      <c r="C13" s="97">
        <f>1/(1-D4*B4/(1-D4*B4/(1-D4*B4/(1-D4*B4/(1-D4*B4/(1-D4*B4))))))</f>
        <v>1.4279800188373972</v>
      </c>
      <c r="D13" s="93">
        <f>C13*D4*C12</f>
        <v>0.61209922778357984</v>
      </c>
      <c r="E13" s="1">
        <f>D13*D4*C11</f>
        <v>0.26110310826546662</v>
      </c>
      <c r="F13" s="1">
        <f>E13*D4*C10</f>
        <v>0.11010276940757187</v>
      </c>
      <c r="G13" s="1">
        <f>F13*D4*C9</f>
        <v>4.5141645716224685E-2</v>
      </c>
      <c r="H13" s="1">
        <f>G13*D4*C8</f>
        <v>1.7195035641303806E-2</v>
      </c>
      <c r="I13" s="1">
        <f>H13*D4</f>
        <v>5.1722600133677424E-3</v>
      </c>
      <c r="J13" s="1">
        <f>I13*D4</f>
        <v>1.5558137943966713E-3</v>
      </c>
      <c r="K13" s="1"/>
      <c r="L13" s="1"/>
      <c r="M13" s="235"/>
      <c r="N13" s="97">
        <f>B13+J13</f>
        <v>1.0000000000000024</v>
      </c>
      <c r="R13" s="267">
        <f>B13-J13</f>
        <v>0.99688837241120909</v>
      </c>
      <c r="S13" s="268">
        <f>IF(Rules!B23=Rules!D23,SUM(C13:I13)*B4*F4,SUM(C13:I13)*B4*F4*POWER(O2,A13-1))</f>
        <v>571.39246435322138</v>
      </c>
      <c r="T13" s="253">
        <f>IF(Rules!B23=Rules!D23,SUM(C13:I13)*D4*H4,SUM(C13:I13)*D4*H4*POWER(O2,A13-1))</f>
        <v>-246.12915409751551</v>
      </c>
      <c r="U13" s="264">
        <f t="shared" si="0"/>
        <v>325.26331025570585</v>
      </c>
    </row>
    <row r="14" spans="1:21" x14ac:dyDescent="0.3">
      <c r="A14" s="98">
        <v>8</v>
      </c>
      <c r="B14" s="97">
        <f>C14*B4</f>
        <v>0.9993311285789267</v>
      </c>
      <c r="C14" s="97">
        <f>1/(1-D4*B4/(1-D4*B4/(1-D4*B4/(1-D4*B4/(1-D4*B4/(1-D4*B4/(1-D4*B4)))))))</f>
        <v>1.4292485283890186</v>
      </c>
      <c r="D14" s="93">
        <f>C14*D4*C13</f>
        <v>0.61391345667934172</v>
      </c>
      <c r="E14" s="1">
        <f>D14*D4*C12</f>
        <v>0.26315210843448261</v>
      </c>
      <c r="F14" s="1">
        <f>E14*D4*C11</f>
        <v>0.11225276938782268</v>
      </c>
      <c r="G14" s="1">
        <f>F14*D4*C10</f>
        <v>4.7335096335593581E-2</v>
      </c>
      <c r="H14" s="1">
        <f>G14*D4*C9</f>
        <v>1.9407178949467752E-2</v>
      </c>
      <c r="I14" s="1">
        <f>H14*D4*C8</f>
        <v>7.3924450125512119E-3</v>
      </c>
      <c r="J14" s="1">
        <f>I14*D4</f>
        <v>2.2236445760887777E-3</v>
      </c>
      <c r="K14" s="1">
        <f>J14*D4</f>
        <v>6.6887142107569192E-4</v>
      </c>
      <c r="L14" s="1"/>
      <c r="M14" s="235"/>
      <c r="N14" s="97">
        <f>B14+K14</f>
        <v>1.0000000000000024</v>
      </c>
      <c r="R14" s="267">
        <f>B14-K14</f>
        <v>0.99866225715785095</v>
      </c>
      <c r="S14" s="268">
        <f>IF(Rules!B23=Rules!D23,SUM(C14:J14)*B4*F4,SUM(C14:J14)*B4*F4*POWER(O2,A14-1))</f>
        <v>575.11089525983107</v>
      </c>
      <c r="T14" s="253">
        <f>IF(Rules!B23=Rules!D23,SUM(C14:J14)*D4*H4,SUM(C14:J14)*D4*H4*POWER(O2,A14-1))</f>
        <v>-247.73088025022184</v>
      </c>
      <c r="U14" s="264">
        <f t="shared" si="0"/>
        <v>327.38001500960922</v>
      </c>
    </row>
    <row r="15" spans="1:21" x14ac:dyDescent="0.3">
      <c r="A15" s="98">
        <v>9</v>
      </c>
      <c r="B15" s="97">
        <f>C15*B4</f>
        <v>0.99971233084615774</v>
      </c>
      <c r="C15" s="97">
        <f>1/(1-D4*B4/(1-D4*B4/(1-D4*B4/(1-D4*B4/(1-D4*B4/(1-D4*B4/(1-D4*B4/(1-D4*B4))))))))</f>
        <v>1.4297937258354678</v>
      </c>
      <c r="D15" s="93">
        <f>C15*D4*C14</f>
        <v>0.61469320087596957</v>
      </c>
      <c r="E15" s="1">
        <f>D15*D4*C13</f>
        <v>0.26403275585136149</v>
      </c>
      <c r="F15" s="1">
        <f>E15*D4*C12</f>
        <v>0.11317682588988082</v>
      </c>
      <c r="G15" s="1">
        <f>F15*D4*C11</f>
        <v>4.8277827649728246E-2</v>
      </c>
      <c r="H15" s="1">
        <f>G15*D4*C10</f>
        <v>2.0357944263965529E-2</v>
      </c>
      <c r="I15" s="1">
        <f>H15*D4*C9</f>
        <v>8.3466665953942903E-3</v>
      </c>
      <c r="J15" s="1">
        <f>I15*D4*C8</f>
        <v>3.1793530633798029E-3</v>
      </c>
      <c r="K15" s="1">
        <f>J15*D4</f>
        <v>9.5634816124467764E-4</v>
      </c>
      <c r="L15" s="1">
        <f>K15*D4</f>
        <v>2.876691538447167E-4</v>
      </c>
      <c r="M15" s="235"/>
      <c r="N15" s="97">
        <f>B15+L15</f>
        <v>1.0000000000000024</v>
      </c>
      <c r="R15" s="267">
        <f>B15-L15</f>
        <v>0.99942466169231303</v>
      </c>
      <c r="S15" s="268">
        <f>IF(Rules!B23=Rules!D23,SUM(C15:K15)*B4*F4,SUM(C15:K15)*B4*F4*POWER(O2,A15-1))</f>
        <v>576.929503525722</v>
      </c>
      <c r="T15" s="253">
        <f>IF(Rules!B23=Rules!D23,SUM(C15:K15)*D4*H4,SUM(C15:K15)*D4*H4*POWER(O2,A15-1))</f>
        <v>-248.51425164911694</v>
      </c>
      <c r="U15" s="264">
        <f t="shared" si="0"/>
        <v>328.41525187660505</v>
      </c>
    </row>
    <row r="16" spans="1:21" ht="16.2" thickBot="1" x14ac:dyDescent="0.35">
      <c r="A16" s="99">
        <v>10</v>
      </c>
      <c r="B16" s="129">
        <f>C16*B4</f>
        <v>0.99987625856186002</v>
      </c>
      <c r="C16" s="129">
        <f>1/(1-D4*B4/(1-D4*B4/(1-D4*B4/(1-D4*B4/(1-D4*B4/(1-D4*B4/(1-D4*B4/(1-D4*B4/(1-D4*B4)))))))))</f>
        <v>1.4300281760989784</v>
      </c>
      <c r="D16" s="94">
        <f>C16*D4*C15</f>
        <v>0.61502851285066928</v>
      </c>
      <c r="E16" s="109">
        <f>D16*D4*C14</f>
        <v>0.26441145905382823</v>
      </c>
      <c r="F16" s="109">
        <f>E16*D4*C13</f>
        <v>0.11357419622207331</v>
      </c>
      <c r="G16" s="109">
        <f>F16*D4*C12</f>
        <v>4.8683228677296971E-2</v>
      </c>
      <c r="H16" s="109">
        <f>G16*D4*C11</f>
        <v>2.0766800138057182E-2</v>
      </c>
      <c r="I16" s="109">
        <f>H16*D4*C10</f>
        <v>8.7570087622585793E-3</v>
      </c>
      <c r="J16" s="109">
        <f>I16*D4*C9</f>
        <v>3.5903346410518762E-3</v>
      </c>
      <c r="K16" s="109">
        <f>J16*D4*C8</f>
        <v>1.3676048167403378E-3</v>
      </c>
      <c r="L16" s="109">
        <f>K16*D4</f>
        <v>4.1137499539249661E-4</v>
      </c>
      <c r="M16" s="237">
        <f>L16*D4</f>
        <v>1.2374143814258557E-4</v>
      </c>
      <c r="N16" s="129">
        <f>B16+M16</f>
        <v>1.0000000000000027</v>
      </c>
      <c r="R16" s="269">
        <f>B16-M16</f>
        <v>0.99975251712371749</v>
      </c>
      <c r="S16" s="270">
        <f>IF(Rules!B23=Rules!D23,SUM(C16:L16)*B4*F4,SUM(C16:L16)*B4*F4*POWER(O2,A16-1))</f>
        <v>577.80638330824092</v>
      </c>
      <c r="T16" s="254">
        <f>IF(Rules!B23=Rules!D23,SUM(C16:L16)*D4*H4,SUM(C16:L16)*D4*H4*POWER(O2,A16-1))</f>
        <v>-248.89197045463339</v>
      </c>
      <c r="U16" s="271">
        <f>S16+T16</f>
        <v>328.91441285360753</v>
      </c>
    </row>
    <row r="18" spans="1:7" x14ac:dyDescent="0.3">
      <c r="A18" s="500" t="s">
        <v>181</v>
      </c>
      <c r="B18" s="500"/>
      <c r="C18" s="500"/>
      <c r="D18" s="500"/>
      <c r="E18" s="500"/>
      <c r="F18" s="500"/>
    </row>
    <row r="19" spans="1:7" ht="16.2" thickBot="1" x14ac:dyDescent="0.35"/>
    <row r="20" spans="1:7" ht="16.2" thickBot="1" x14ac:dyDescent="0.3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251</v>
      </c>
    </row>
    <row r="21" spans="1:7" x14ac:dyDescent="0.3">
      <c r="A21" s="95">
        <v>1</v>
      </c>
      <c r="B21" s="107">
        <v>1</v>
      </c>
      <c r="C21" s="108">
        <f t="shared" ref="C21:C30" si="1">B21*$O$2</f>
        <v>10</v>
      </c>
      <c r="D21" s="57">
        <f>SUM($C$21:C21)</f>
        <v>10</v>
      </c>
      <c r="E21" s="57">
        <f t="shared" ref="E21:E30" si="2">D21/R7</f>
        <v>25.100352453378491</v>
      </c>
      <c r="F21" s="8">
        <f t="shared" ref="F21:F30" si="3">U7/E21</f>
        <v>5.2277499918979844</v>
      </c>
      <c r="G21" s="256">
        <f>U7/D21</f>
        <v>13.121836733478597</v>
      </c>
    </row>
    <row r="22" spans="1:7" x14ac:dyDescent="0.3">
      <c r="A22" s="97">
        <v>2</v>
      </c>
      <c r="B22" s="93">
        <f>C21</f>
        <v>10</v>
      </c>
      <c r="C22" s="1">
        <f t="shared" si="1"/>
        <v>100</v>
      </c>
      <c r="D22" s="9">
        <f>SUM($C$21:C22)</f>
        <v>110</v>
      </c>
      <c r="E22" s="9">
        <f t="shared" si="2"/>
        <v>142.70089642158595</v>
      </c>
      <c r="F22" s="9">
        <f t="shared" si="3"/>
        <v>1.5147004351929576</v>
      </c>
      <c r="G22" s="257">
        <f>U8/D22</f>
        <v>1.9649919082927401</v>
      </c>
    </row>
    <row r="23" spans="1:7" x14ac:dyDescent="0.3">
      <c r="A23" s="97">
        <v>3</v>
      </c>
      <c r="B23" s="93">
        <f t="shared" ref="B23:B30" si="4">C22</f>
        <v>100</v>
      </c>
      <c r="C23" s="1">
        <f t="shared" si="1"/>
        <v>1000</v>
      </c>
      <c r="D23" s="9">
        <f>SUM($C$21:C23)</f>
        <v>1110</v>
      </c>
      <c r="E23" s="9">
        <f t="shared" si="2"/>
        <v>1225.1024331415535</v>
      </c>
      <c r="F23" s="9">
        <f t="shared" si="3"/>
        <v>0.2183272846883659</v>
      </c>
      <c r="G23" s="257">
        <f t="shared" ref="G23:G29" si="5">U9/D23</f>
        <v>0.24096692584946461</v>
      </c>
    </row>
    <row r="24" spans="1:7" x14ac:dyDescent="0.3">
      <c r="A24" s="97">
        <v>4</v>
      </c>
      <c r="B24" s="93">
        <f t="shared" si="4"/>
        <v>1000</v>
      </c>
      <c r="C24" s="1">
        <f t="shared" si="1"/>
        <v>10000</v>
      </c>
      <c r="D24" s="9">
        <f>SUM($C$21:C24)</f>
        <v>11110</v>
      </c>
      <c r="E24" s="9">
        <f t="shared" si="2"/>
        <v>11568.31976605168</v>
      </c>
      <c r="F24" s="9">
        <f t="shared" si="3"/>
        <v>2.5651137698845462E-2</v>
      </c>
      <c r="G24" s="257">
        <f t="shared" si="5"/>
        <v>2.6709321625856645E-2</v>
      </c>
    </row>
    <row r="25" spans="1:7" x14ac:dyDescent="0.3">
      <c r="A25" s="97">
        <v>5</v>
      </c>
      <c r="B25" s="93">
        <f t="shared" si="4"/>
        <v>10000</v>
      </c>
      <c r="C25" s="1">
        <f t="shared" si="1"/>
        <v>100000</v>
      </c>
      <c r="D25" s="9">
        <f>SUM($C$21:C25)</f>
        <v>111110</v>
      </c>
      <c r="E25" s="9">
        <f t="shared" si="2"/>
        <v>113020.04674388829</v>
      </c>
      <c r="F25" s="9">
        <f t="shared" si="3"/>
        <v>2.7664469805571607E-3</v>
      </c>
      <c r="G25" s="257">
        <f t="shared" si="5"/>
        <v>2.8140038435519659E-3</v>
      </c>
    </row>
    <row r="26" spans="1:7" x14ac:dyDescent="0.3">
      <c r="A26" s="97">
        <v>6</v>
      </c>
      <c r="B26" s="93">
        <f t="shared" si="4"/>
        <v>100000</v>
      </c>
      <c r="C26" s="1">
        <f t="shared" si="1"/>
        <v>1000000</v>
      </c>
      <c r="D26" s="9">
        <f>SUM($C$21:C26)</f>
        <v>1111110</v>
      </c>
      <c r="E26" s="9">
        <f t="shared" si="2"/>
        <v>1119217.79615532</v>
      </c>
      <c r="F26" s="9">
        <f t="shared" si="3"/>
        <v>2.8681805941894464E-4</v>
      </c>
      <c r="G26" s="257">
        <f t="shared" si="5"/>
        <v>2.889109776353528E-4</v>
      </c>
    </row>
    <row r="27" spans="1:7" x14ac:dyDescent="0.3">
      <c r="A27" s="97">
        <v>7</v>
      </c>
      <c r="B27" s="93">
        <f t="shared" si="4"/>
        <v>1000000</v>
      </c>
      <c r="C27" s="1">
        <f t="shared" si="1"/>
        <v>10000000</v>
      </c>
      <c r="D27" s="9">
        <f>SUM($C$21:C27)</f>
        <v>11111110</v>
      </c>
      <c r="E27" s="9">
        <f t="shared" si="2"/>
        <v>11145791.552493652</v>
      </c>
      <c r="F27" s="9">
        <f t="shared" si="3"/>
        <v>2.9182611995191543E-5</v>
      </c>
      <c r="G27" s="257">
        <f t="shared" si="5"/>
        <v>2.927370085038361E-5</v>
      </c>
    </row>
    <row r="28" spans="1:7" x14ac:dyDescent="0.3">
      <c r="A28" s="97">
        <v>8</v>
      </c>
      <c r="B28" s="93">
        <f t="shared" si="4"/>
        <v>10000000</v>
      </c>
      <c r="C28" s="1">
        <f t="shared" si="1"/>
        <v>100000000</v>
      </c>
      <c r="D28" s="9">
        <f>SUM($C$21:C28)</f>
        <v>111111110</v>
      </c>
      <c r="E28" s="9">
        <f t="shared" si="2"/>
        <v>111259947.19798198</v>
      </c>
      <c r="F28" s="9">
        <f t="shared" si="3"/>
        <v>2.9424786120655935E-6</v>
      </c>
      <c r="G28" s="257">
        <f t="shared" si="5"/>
        <v>2.9464201645506847E-6</v>
      </c>
    </row>
    <row r="29" spans="1:7" x14ac:dyDescent="0.3">
      <c r="A29" s="97">
        <v>9</v>
      </c>
      <c r="B29" s="93">
        <f t="shared" si="4"/>
        <v>100000000</v>
      </c>
      <c r="C29" s="1">
        <f t="shared" si="1"/>
        <v>1000000000</v>
      </c>
      <c r="D29" s="9">
        <f>SUM($C$21:C29)</f>
        <v>1111111110</v>
      </c>
      <c r="E29" s="9">
        <f t="shared" si="2"/>
        <v>1111750742.7909272</v>
      </c>
      <c r="F29" s="9">
        <f t="shared" si="3"/>
        <v>2.9540367209663824E-7</v>
      </c>
      <c r="G29" s="257">
        <f t="shared" si="5"/>
        <v>2.9557372698451826E-7</v>
      </c>
    </row>
    <row r="30" spans="1:7" ht="16.2" thickBot="1" x14ac:dyDescent="0.35">
      <c r="A30" s="129">
        <v>10</v>
      </c>
      <c r="B30" s="94">
        <f t="shared" si="4"/>
        <v>1000000000</v>
      </c>
      <c r="C30" s="109">
        <f t="shared" si="1"/>
        <v>10000000000</v>
      </c>
      <c r="D30" s="10">
        <f>SUM($C$21:C30)</f>
        <v>11111111110</v>
      </c>
      <c r="E30" s="10">
        <f t="shared" si="2"/>
        <v>11113861600.435482</v>
      </c>
      <c r="F30" s="10">
        <f t="shared" si="3"/>
        <v>2.9594971098139234E-8</v>
      </c>
      <c r="G30" s="258">
        <f>U16/D30</f>
        <v>2.9602297159784909E-8</v>
      </c>
    </row>
    <row r="31" spans="1:7" ht="16.2" thickBot="1" x14ac:dyDescent="0.35">
      <c r="A31" s="524" t="s">
        <v>252</v>
      </c>
      <c r="B31" s="524"/>
      <c r="C31" s="524"/>
      <c r="D31" s="524"/>
      <c r="E31" s="524"/>
      <c r="F31" s="524"/>
      <c r="G31" s="524"/>
    </row>
    <row r="32" spans="1:7" ht="16.2" thickBot="1" x14ac:dyDescent="0.35">
      <c r="A32" s="115" t="s">
        <v>130</v>
      </c>
      <c r="B32" s="116" t="s">
        <v>135</v>
      </c>
      <c r="C32" s="116" t="s">
        <v>134</v>
      </c>
      <c r="D32" s="154" t="s">
        <v>133</v>
      </c>
      <c r="E32" s="350" t="s">
        <v>146</v>
      </c>
      <c r="F32" s="152" t="s">
        <v>147</v>
      </c>
      <c r="G32" s="260" t="s">
        <v>251</v>
      </c>
    </row>
    <row r="33" spans="1:7" x14ac:dyDescent="0.3">
      <c r="A33" s="95">
        <v>1</v>
      </c>
      <c r="B33" s="107">
        <v>1</v>
      </c>
      <c r="C33" s="108">
        <f t="shared" ref="C33:C42" si="6">B33*$O$2</f>
        <v>10</v>
      </c>
      <c r="D33" s="57">
        <f>SUM($C$33:C33)</f>
        <v>10</v>
      </c>
      <c r="E33" s="96">
        <f>D33/$R$7</f>
        <v>25.100352453378491</v>
      </c>
      <c r="F33" s="8">
        <f t="shared" ref="F33:F42" si="7">U7/E33</f>
        <v>5.2277499918979844</v>
      </c>
      <c r="G33" s="259">
        <f>U7/D33</f>
        <v>13.121836733478597</v>
      </c>
    </row>
    <row r="34" spans="1:7" x14ac:dyDescent="0.3">
      <c r="A34" s="97">
        <v>2</v>
      </c>
      <c r="B34" s="93">
        <f>C33+1</f>
        <v>11</v>
      </c>
      <c r="C34" s="1">
        <f t="shared" si="6"/>
        <v>110</v>
      </c>
      <c r="D34" s="9">
        <f>SUM($C$33:C34)</f>
        <v>120</v>
      </c>
      <c r="E34" s="96">
        <f t="shared" ref="E34:E42" si="8">D34/$R$7</f>
        <v>301.20422944054189</v>
      </c>
      <c r="F34" s="9">
        <f t="shared" si="7"/>
        <v>0.71761645018623321</v>
      </c>
      <c r="G34" s="259">
        <f t="shared" ref="G34:G42" si="9">U8/D34</f>
        <v>1.8012425826016782</v>
      </c>
    </row>
    <row r="35" spans="1:7" x14ac:dyDescent="0.3">
      <c r="A35" s="97">
        <v>3</v>
      </c>
      <c r="B35" s="93">
        <f t="shared" ref="B35:B42" si="10">C34</f>
        <v>110</v>
      </c>
      <c r="C35" s="1">
        <f t="shared" si="6"/>
        <v>1100</v>
      </c>
      <c r="D35" s="9">
        <f>SUM($C$33:C35)</f>
        <v>1220</v>
      </c>
      <c r="E35" s="96">
        <f t="shared" si="8"/>
        <v>3062.2429993121759</v>
      </c>
      <c r="F35" s="9">
        <f t="shared" si="7"/>
        <v>8.7345546304778587E-2</v>
      </c>
      <c r="G35" s="259">
        <f t="shared" si="9"/>
        <v>0.21924039974828338</v>
      </c>
    </row>
    <row r="36" spans="1:7" x14ac:dyDescent="0.3">
      <c r="A36" s="97">
        <v>4</v>
      </c>
      <c r="B36" s="93">
        <f t="shared" si="10"/>
        <v>1100</v>
      </c>
      <c r="C36" s="1">
        <f t="shared" si="6"/>
        <v>11000</v>
      </c>
      <c r="D36" s="9">
        <f>SUM($C$33:C36)</f>
        <v>12220</v>
      </c>
      <c r="E36" s="96">
        <f t="shared" si="8"/>
        <v>30672.630698028519</v>
      </c>
      <c r="F36" s="9">
        <f t="shared" si="7"/>
        <v>9.6744412367061917E-3</v>
      </c>
      <c r="G36" s="259">
        <f t="shared" si="9"/>
        <v>2.4283188483082436E-2</v>
      </c>
    </row>
    <row r="37" spans="1:7" x14ac:dyDescent="0.3">
      <c r="A37" s="97">
        <v>5</v>
      </c>
      <c r="B37" s="93">
        <f t="shared" si="10"/>
        <v>11000</v>
      </c>
      <c r="C37" s="1">
        <f t="shared" si="6"/>
        <v>110000</v>
      </c>
      <c r="D37" s="9">
        <f>SUM($C$33:C37)</f>
        <v>122220</v>
      </c>
      <c r="E37" s="96">
        <f t="shared" si="8"/>
        <v>306776.50768519193</v>
      </c>
      <c r="F37" s="9">
        <f t="shared" si="7"/>
        <v>1.0191913631727909E-3</v>
      </c>
      <c r="G37" s="259">
        <f t="shared" si="9"/>
        <v>2.5582062433076331E-3</v>
      </c>
    </row>
    <row r="38" spans="1:7" x14ac:dyDescent="0.3">
      <c r="A38" s="97">
        <v>6</v>
      </c>
      <c r="B38" s="93">
        <f t="shared" si="10"/>
        <v>110000</v>
      </c>
      <c r="C38" s="1">
        <f t="shared" si="6"/>
        <v>1100000</v>
      </c>
      <c r="D38" s="9">
        <f>SUM($C$33:C38)</f>
        <v>1222220</v>
      </c>
      <c r="E38" s="96">
        <f t="shared" si="8"/>
        <v>3067815.2775568259</v>
      </c>
      <c r="F38" s="9">
        <f t="shared" si="7"/>
        <v>1.0463859369527202E-4</v>
      </c>
      <c r="G38" s="259">
        <f t="shared" si="9"/>
        <v>2.6264655819771961E-4</v>
      </c>
    </row>
    <row r="39" spans="1:7" x14ac:dyDescent="0.3">
      <c r="A39" s="97">
        <v>7</v>
      </c>
      <c r="B39" s="93">
        <f t="shared" si="10"/>
        <v>1100000</v>
      </c>
      <c r="C39" s="1">
        <f t="shared" si="6"/>
        <v>11000000</v>
      </c>
      <c r="D39" s="9">
        <f>SUM($C$33:C39)</f>
        <v>12222220</v>
      </c>
      <c r="E39" s="96">
        <f t="shared" si="8"/>
        <v>30678202.976273168</v>
      </c>
      <c r="F39" s="9">
        <f t="shared" si="7"/>
        <v>1.0602423828646932E-5</v>
      </c>
      <c r="G39" s="259">
        <f t="shared" si="9"/>
        <v>2.6612457495913659E-5</v>
      </c>
    </row>
    <row r="40" spans="1:7" x14ac:dyDescent="0.3">
      <c r="A40" s="97">
        <v>8</v>
      </c>
      <c r="B40" s="93">
        <f t="shared" si="10"/>
        <v>11000000</v>
      </c>
      <c r="C40" s="1">
        <f t="shared" si="6"/>
        <v>110000000</v>
      </c>
      <c r="D40" s="9">
        <f>SUM($C$33:C40)</f>
        <v>122222220</v>
      </c>
      <c r="E40" s="96">
        <f t="shared" si="8"/>
        <v>306782079.9634366</v>
      </c>
      <c r="F40" s="9">
        <f t="shared" si="7"/>
        <v>1.0671419107942275E-6</v>
      </c>
      <c r="G40" s="259">
        <f t="shared" si="9"/>
        <v>2.6785638078706903E-6</v>
      </c>
    </row>
    <row r="41" spans="1:7" x14ac:dyDescent="0.3">
      <c r="A41" s="97">
        <v>9</v>
      </c>
      <c r="B41" s="93">
        <f t="shared" si="10"/>
        <v>110000000</v>
      </c>
      <c r="C41" s="1">
        <f t="shared" si="6"/>
        <v>1100000000</v>
      </c>
      <c r="D41" s="9">
        <f>SUM($C$33:C41)</f>
        <v>1222222220</v>
      </c>
      <c r="E41" s="96">
        <f t="shared" si="8"/>
        <v>3067820849.8350706</v>
      </c>
      <c r="F41" s="9">
        <f t="shared" si="7"/>
        <v>1.0705163956828216E-7</v>
      </c>
      <c r="G41" s="259">
        <f t="shared" si="9"/>
        <v>2.6870338838759214E-7</v>
      </c>
    </row>
    <row r="42" spans="1:7" ht="16.2" thickBot="1" x14ac:dyDescent="0.35">
      <c r="A42" s="129">
        <v>10</v>
      </c>
      <c r="B42" s="94">
        <f t="shared" si="10"/>
        <v>1100000000</v>
      </c>
      <c r="C42" s="109">
        <f t="shared" si="6"/>
        <v>11000000000</v>
      </c>
      <c r="D42" s="10">
        <f>SUM($C$33:C42)</f>
        <v>12222222220</v>
      </c>
      <c r="E42" s="351">
        <f t="shared" si="8"/>
        <v>30678208548.551411</v>
      </c>
      <c r="F42" s="10">
        <f t="shared" si="7"/>
        <v>1.072143480389563E-8</v>
      </c>
      <c r="G42" s="259">
        <f t="shared" si="9"/>
        <v>2.691117923836992E-8</v>
      </c>
    </row>
    <row r="43" spans="1:7" ht="16.2" thickBot="1" x14ac:dyDescent="0.35">
      <c r="A43" s="524" t="s">
        <v>52</v>
      </c>
      <c r="B43" s="524"/>
      <c r="C43" s="524"/>
      <c r="D43" s="524"/>
      <c r="E43" s="524"/>
      <c r="F43" s="524"/>
      <c r="G43" s="524"/>
    </row>
    <row r="44" spans="1:7" ht="16.2" thickBot="1" x14ac:dyDescent="0.3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261" t="s">
        <v>147</v>
      </c>
      <c r="G44" s="260" t="s">
        <v>251</v>
      </c>
    </row>
    <row r="45" spans="1:7" x14ac:dyDescent="0.3">
      <c r="A45" s="95">
        <v>1</v>
      </c>
      <c r="B45" s="107">
        <v>1</v>
      </c>
      <c r="C45" s="108">
        <f t="shared" ref="C45:C54" si="11">B45*$O$2</f>
        <v>10</v>
      </c>
      <c r="D45" s="57">
        <f>SUM(C45:C45)</f>
        <v>10</v>
      </c>
      <c r="E45" s="57">
        <f t="shared" ref="E45:E54" si="12">D45/R7</f>
        <v>25.100352453378491</v>
      </c>
      <c r="F45" s="262">
        <f t="shared" ref="F45:F54" si="13">U7/E45</f>
        <v>5.2277499918979844</v>
      </c>
      <c r="G45" s="256">
        <f>U7/D45</f>
        <v>13.121836733478597</v>
      </c>
    </row>
    <row r="46" spans="1:7" x14ac:dyDescent="0.3">
      <c r="A46" s="97">
        <v>2</v>
      </c>
      <c r="B46" s="93">
        <f t="shared" ref="B46:B54" si="14">B45*$O$2*2</f>
        <v>20</v>
      </c>
      <c r="C46" s="1">
        <f t="shared" si="11"/>
        <v>200</v>
      </c>
      <c r="D46" s="9">
        <f>SUM($C$45:C46)</f>
        <v>210</v>
      </c>
      <c r="E46" s="9">
        <f t="shared" si="12"/>
        <v>272.42898407757315</v>
      </c>
      <c r="F46" s="98">
        <f t="shared" si="13"/>
        <v>0.79341451367250171</v>
      </c>
      <c r="G46" s="257">
        <f t="shared" ref="G46:G54" si="15">U8/D46</f>
        <v>1.0292814757723876</v>
      </c>
    </row>
    <row r="47" spans="1:7" x14ac:dyDescent="0.3">
      <c r="A47" s="97">
        <v>3</v>
      </c>
      <c r="B47" s="93">
        <f t="shared" si="14"/>
        <v>400</v>
      </c>
      <c r="C47" s="1">
        <f t="shared" si="11"/>
        <v>4000</v>
      </c>
      <c r="D47" s="9">
        <f>SUM($C$45:C47)</f>
        <v>4210</v>
      </c>
      <c r="E47" s="9">
        <f t="shared" si="12"/>
        <v>4646.5596788521989</v>
      </c>
      <c r="F47" s="98">
        <f t="shared" si="13"/>
        <v>5.7563725891706927E-2</v>
      </c>
      <c r="G47" s="257">
        <f t="shared" si="15"/>
        <v>6.3532847432994241E-2</v>
      </c>
    </row>
    <row r="48" spans="1:7" x14ac:dyDescent="0.3">
      <c r="A48" s="97">
        <v>4</v>
      </c>
      <c r="B48" s="93">
        <f t="shared" si="14"/>
        <v>8000</v>
      </c>
      <c r="C48" s="1">
        <f t="shared" si="11"/>
        <v>80000</v>
      </c>
      <c r="D48" s="9">
        <f>SUM($C$45:C48)</f>
        <v>84210</v>
      </c>
      <c r="E48" s="9">
        <f t="shared" si="12"/>
        <v>87683.907065635634</v>
      </c>
      <c r="F48" s="98">
        <f t="shared" si="13"/>
        <v>3.3842078118296293E-3</v>
      </c>
      <c r="G48" s="257">
        <f t="shared" si="15"/>
        <v>3.5238162126026286E-3</v>
      </c>
    </row>
    <row r="49" spans="1:7" x14ac:dyDescent="0.3">
      <c r="A49" s="97">
        <v>5</v>
      </c>
      <c r="B49" s="93">
        <f t="shared" si="14"/>
        <v>160000</v>
      </c>
      <c r="C49" s="1">
        <f t="shared" si="11"/>
        <v>1600000</v>
      </c>
      <c r="D49" s="9">
        <f>SUM($C$45:C49)</f>
        <v>1684210</v>
      </c>
      <c r="E49" s="9">
        <f t="shared" si="12"/>
        <v>1713162.5679643967</v>
      </c>
      <c r="F49" s="98">
        <f t="shared" si="13"/>
        <v>1.8250688691416516E-4</v>
      </c>
      <c r="G49" s="257">
        <f t="shared" si="15"/>
        <v>1.8564428845396888E-4</v>
      </c>
    </row>
    <row r="50" spans="1:7" x14ac:dyDescent="0.3">
      <c r="A50" s="97">
        <v>6</v>
      </c>
      <c r="B50" s="93">
        <f t="shared" si="14"/>
        <v>3200000</v>
      </c>
      <c r="C50" s="1">
        <f t="shared" si="11"/>
        <v>32000000</v>
      </c>
      <c r="D50" s="9">
        <f>SUM($C$45:C50)</f>
        <v>33684210</v>
      </c>
      <c r="E50" s="9">
        <f t="shared" si="12"/>
        <v>33930004.483294174</v>
      </c>
      <c r="F50" s="98">
        <f t="shared" si="13"/>
        <v>9.4610030634823746E-6</v>
      </c>
      <c r="G50" s="257">
        <f t="shared" si="15"/>
        <v>9.5300402283567534E-6</v>
      </c>
    </row>
    <row r="51" spans="1:7" x14ac:dyDescent="0.3">
      <c r="A51" s="97">
        <v>7</v>
      </c>
      <c r="B51" s="93">
        <f t="shared" si="14"/>
        <v>64000000</v>
      </c>
      <c r="C51" s="1">
        <f t="shared" si="11"/>
        <v>640000000</v>
      </c>
      <c r="D51" s="9">
        <f>SUM($C$45:C51)</f>
        <v>673684210</v>
      </c>
      <c r="E51" s="9">
        <f t="shared" si="12"/>
        <v>675787007.49667311</v>
      </c>
      <c r="F51" s="98">
        <f t="shared" si="13"/>
        <v>4.8131039313789576E-7</v>
      </c>
      <c r="G51" s="257">
        <f t="shared" si="15"/>
        <v>4.8281272653801083E-7</v>
      </c>
    </row>
    <row r="52" spans="1:7" x14ac:dyDescent="0.3">
      <c r="A52" s="97">
        <v>8</v>
      </c>
      <c r="B52" s="93">
        <f t="shared" si="14"/>
        <v>1280000000</v>
      </c>
      <c r="C52" s="1">
        <f t="shared" si="11"/>
        <v>12800000000</v>
      </c>
      <c r="D52" s="9">
        <f>SUM($C$45:C52)</f>
        <v>13473684210</v>
      </c>
      <c r="E52" s="9">
        <f t="shared" si="12"/>
        <v>13491732678.819279</v>
      </c>
      <c r="F52" s="98">
        <f t="shared" si="13"/>
        <v>2.4265231368211463E-8</v>
      </c>
      <c r="G52" s="257">
        <f t="shared" si="15"/>
        <v>2.4297735489943565E-8</v>
      </c>
    </row>
    <row r="53" spans="1:7" x14ac:dyDescent="0.3">
      <c r="A53" s="97">
        <v>9</v>
      </c>
      <c r="B53" s="93">
        <f t="shared" si="14"/>
        <v>25600000000</v>
      </c>
      <c r="C53" s="1">
        <f t="shared" si="11"/>
        <v>256000000000</v>
      </c>
      <c r="D53" s="9">
        <f>SUM($C$45:C53)</f>
        <v>269473684210</v>
      </c>
      <c r="E53" s="9">
        <f t="shared" si="12"/>
        <v>269628811994.39651</v>
      </c>
      <c r="F53" s="98">
        <f t="shared" si="13"/>
        <v>1.2180272925855944E-9</v>
      </c>
      <c r="G53" s="257">
        <f t="shared" si="15"/>
        <v>1.2187284737632193E-9</v>
      </c>
    </row>
    <row r="54" spans="1:7" ht="16.2" thickBot="1" x14ac:dyDescent="0.35">
      <c r="A54" s="129">
        <v>10</v>
      </c>
      <c r="B54" s="94">
        <f t="shared" si="14"/>
        <v>512000000000</v>
      </c>
      <c r="C54" s="109">
        <f t="shared" si="11"/>
        <v>5120000000000</v>
      </c>
      <c r="D54" s="10">
        <f>SUM($C$45:C54)</f>
        <v>5389473684210</v>
      </c>
      <c r="E54" s="10">
        <f t="shared" si="12"/>
        <v>5390807816833.9961</v>
      </c>
      <c r="F54" s="99">
        <f t="shared" si="13"/>
        <v>6.1013937804738488E-11</v>
      </c>
      <c r="G54" s="258">
        <f t="shared" si="15"/>
        <v>6.1029041447452667E-11</v>
      </c>
    </row>
  </sheetData>
  <mergeCells count="3">
    <mergeCell ref="A18:F18"/>
    <mergeCell ref="A31:G31"/>
    <mergeCell ref="A43:G43"/>
  </mergeCells>
  <conditionalFormatting sqref="F21:F30">
    <cfRule type="cellIs" dxfId="456" priority="86" operator="equal">
      <formula>MAX($F$21:$F$30)</formula>
    </cfRule>
  </conditionalFormatting>
  <conditionalFormatting sqref="E21:E30">
    <cfRule type="cellIs" dxfId="455" priority="78" stopIfTrue="1" operator="lessThan">
      <formula>0</formula>
    </cfRule>
    <cfRule type="cellIs" dxfId="454" priority="79" operator="equal">
      <formula>MIN($E$21:$E$30)</formula>
    </cfRule>
  </conditionalFormatting>
  <conditionalFormatting sqref="R7:R16">
    <cfRule type="cellIs" dxfId="453" priority="12" operator="lessThanOrEqual">
      <formula>0</formula>
    </cfRule>
    <cfRule type="cellIs" dxfId="452" priority="13" operator="greaterThan">
      <formula>0</formula>
    </cfRule>
  </conditionalFormatting>
  <conditionalFormatting sqref="U7:U16">
    <cfRule type="cellIs" dxfId="451" priority="10" operator="lessThanOrEqual">
      <formula>0</formula>
    </cfRule>
    <cfRule type="cellIs" dxfId="450" priority="11" operator="greaterThan">
      <formula>0</formula>
    </cfRule>
  </conditionalFormatting>
  <conditionalFormatting sqref="S7:T16">
    <cfRule type="cellIs" dxfId="449" priority="8" operator="lessThanOrEqual">
      <formula>0</formula>
    </cfRule>
    <cfRule type="cellIs" dxfId="448" priority="9" operator="greaterThan">
      <formula>0</formula>
    </cfRule>
  </conditionalFormatting>
  <conditionalFormatting sqref="F45:F54">
    <cfRule type="cellIs" dxfId="447" priority="7" operator="equal">
      <formula>MAX($F$45:$F$54)</formula>
    </cfRule>
  </conditionalFormatting>
  <conditionalFormatting sqref="E45:E54">
    <cfRule type="cellIs" dxfId="446" priority="5" stopIfTrue="1" operator="lessThan">
      <formula>0</formula>
    </cfRule>
    <cfRule type="cellIs" dxfId="445" priority="6" operator="equal">
      <formula>MIN($E$45:$E$54)</formula>
    </cfRule>
  </conditionalFormatting>
  <conditionalFormatting sqref="E33:E42">
    <cfRule type="cellIs" dxfId="444" priority="3" stopIfTrue="1" operator="lessThan">
      <formula>0</formula>
    </cfRule>
    <cfRule type="cellIs" dxfId="443" priority="4" operator="equal">
      <formula>MIN($E$33:$E$42)</formula>
    </cfRule>
  </conditionalFormatting>
  <conditionalFormatting sqref="F33:F42">
    <cfRule type="cellIs" dxfId="442" priority="1" operator="lessThanOrEqual">
      <formula>0</formula>
    </cfRule>
    <cfRule type="cellIs" dxfId="441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>
    <pageSetUpPr fitToPage="1"/>
  </sheetPr>
  <dimension ref="A1:U54"/>
  <sheetViews>
    <sheetView topLeftCell="A22" zoomScale="90" zoomScaleNormal="90" workbookViewId="0">
      <selection activeCell="A31" sqref="A31:G54"/>
    </sheetView>
  </sheetViews>
  <sheetFormatPr defaultColWidth="8.69921875" defaultRowHeight="15.6" x14ac:dyDescent="0.3"/>
  <cols>
    <col min="5" max="5" width="9.19921875" customWidth="1"/>
    <col min="14" max="14" width="5.69921875" bestFit="1" customWidth="1"/>
  </cols>
  <sheetData>
    <row r="1" spans="1:21" x14ac:dyDescent="0.3">
      <c r="C1" t="s">
        <v>93</v>
      </c>
      <c r="D1">
        <f>C2+E2</f>
        <v>1.0000000000000002</v>
      </c>
    </row>
    <row r="2" spans="1:21" x14ac:dyDescent="0.3">
      <c r="A2" t="s">
        <v>39</v>
      </c>
      <c r="B2" s="133" t="s">
        <v>122</v>
      </c>
      <c r="C2" s="139">
        <f>Analysis!B25</f>
        <v>0.39151450498629714</v>
      </c>
      <c r="D2" s="133" t="s">
        <v>123</v>
      </c>
      <c r="E2" s="139">
        <f>Analysis!G25</f>
        <v>0.60848549501370308</v>
      </c>
      <c r="F2" s="133" t="s">
        <v>46</v>
      </c>
      <c r="G2" s="139">
        <f>Analysis!S25</f>
        <v>148.85133762405016</v>
      </c>
      <c r="H2" t="s">
        <v>149</v>
      </c>
      <c r="I2" s="153">
        <f>Analysis!T25</f>
        <v>-149.04097586662522</v>
      </c>
      <c r="J2" t="s">
        <v>47</v>
      </c>
      <c r="K2" s="153">
        <f>G2*C2+I2*E2</f>
        <v>-32.411814211100634</v>
      </c>
      <c r="L2" t="s">
        <v>46</v>
      </c>
      <c r="M2" s="160">
        <v>2</v>
      </c>
      <c r="N2" t="s">
        <v>149</v>
      </c>
      <c r="O2" s="160">
        <v>3</v>
      </c>
    </row>
    <row r="4" spans="1:21" x14ac:dyDescent="0.3">
      <c r="A4" t="s">
        <v>120</v>
      </c>
      <c r="B4">
        <f>$C$2</f>
        <v>0.39151450498629714</v>
      </c>
      <c r="C4" t="s">
        <v>121</v>
      </c>
      <c r="D4">
        <f>$E$2</f>
        <v>0.60848549501370308</v>
      </c>
      <c r="E4" t="s">
        <v>46</v>
      </c>
      <c r="F4">
        <f>G2</f>
        <v>148.85133762405016</v>
      </c>
      <c r="G4" t="s">
        <v>149</v>
      </c>
      <c r="H4">
        <f>I2</f>
        <v>-149.04097586662522</v>
      </c>
      <c r="I4" t="s">
        <v>47</v>
      </c>
      <c r="J4">
        <f>B4*F4+D4*H4</f>
        <v>-32.411814211100634</v>
      </c>
    </row>
    <row r="5" spans="1:21" ht="16.2" thickBot="1" x14ac:dyDescent="0.35"/>
    <row r="6" spans="1:21" ht="16.2" thickBot="1" x14ac:dyDescent="0.3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5" t="s">
        <v>47</v>
      </c>
    </row>
    <row r="7" spans="1:21" x14ac:dyDescent="0.3">
      <c r="A7" s="100">
        <v>1</v>
      </c>
      <c r="B7" s="95">
        <f>C7*B4</f>
        <v>0.39151450498629714</v>
      </c>
      <c r="C7" s="95">
        <v>1</v>
      </c>
      <c r="D7" s="22">
        <f>C7*D4</f>
        <v>0.60848549501370308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1.0000000000000002</v>
      </c>
      <c r="R7" s="265">
        <f>B7-D7</f>
        <v>-0.21697099002740594</v>
      </c>
      <c r="S7" s="266">
        <f>IF(Rules!B23=Rules!D23,SUM(C7)*B4*F4,SUM(C7)*B4*F4*POWER(O2,A7-1))</f>
        <v>58.277457766428185</v>
      </c>
      <c r="T7" s="252">
        <f>IF(Rules!B23=Rules!D23,SUM(C7)*D4*H4,SUM(C7)*D4*H4*POWER(O2,A7-1))</f>
        <v>-90.689271977528819</v>
      </c>
      <c r="U7" s="263">
        <f>S7+T7</f>
        <v>-32.411814211100634</v>
      </c>
    </row>
    <row r="8" spans="1:21" x14ac:dyDescent="0.3">
      <c r="A8" s="98">
        <v>2</v>
      </c>
      <c r="B8" s="97">
        <f>C8*B4</f>
        <v>0.51395429879662491</v>
      </c>
      <c r="C8" s="97">
        <f>1/(1-B4*D4)</f>
        <v>1.3127337359176849</v>
      </c>
      <c r="D8" s="128">
        <f>C8*D4</f>
        <v>0.79877943712106025</v>
      </c>
      <c r="E8" s="1">
        <f>D8*D4</f>
        <v>0.48604570120337548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1.0000000000000004</v>
      </c>
      <c r="R8" s="267">
        <f>B8-E8</f>
        <v>2.7908597593249429E-2</v>
      </c>
      <c r="S8" s="268">
        <f>IF(Rules!B23=Rules!D23,SUM(C8:D8)*B4*F4,SUM(C8:D8)*B4*F4*POWER(O2,A8-1))</f>
        <v>123.05361976502223</v>
      </c>
      <c r="T8" s="253">
        <f>IF(Rules!B23=Rules!D23,SUM(C8:D8)*D4*H4,SUM(C8:D8)*D4*H4*POWER(O2,A8-1))</f>
        <v>-191.49159243384565</v>
      </c>
      <c r="U8" s="264">
        <f>S8+T8</f>
        <v>-68.43797266882342</v>
      </c>
    </row>
    <row r="9" spans="1:21" x14ac:dyDescent="0.3">
      <c r="A9" s="98">
        <v>3</v>
      </c>
      <c r="B9" s="97">
        <f>C9*B4</f>
        <v>0.56966931951632183</v>
      </c>
      <c r="C9" s="97">
        <f>1/(1-D4*B4/(1-D4*B4))</f>
        <v>1.4550401383883849</v>
      </c>
      <c r="D9" s="128">
        <f>C9*D4*C8</f>
        <v>1.1622561427304237</v>
      </c>
      <c r="E9" s="1">
        <f>D9*(D4)</f>
        <v>0.70721600434203902</v>
      </c>
      <c r="F9" s="1">
        <f>E9*D4</f>
        <v>0.43033068048367878</v>
      </c>
      <c r="G9" s="1"/>
      <c r="H9" s="1"/>
      <c r="I9" s="1"/>
      <c r="J9" s="1"/>
      <c r="K9" s="1"/>
      <c r="L9" s="1"/>
      <c r="M9" s="235"/>
      <c r="N9" s="97">
        <f>B9+F9</f>
        <v>1.0000000000000007</v>
      </c>
      <c r="R9" s="267">
        <f>B9-F9</f>
        <v>0.13933863903264304</v>
      </c>
      <c r="S9" s="268">
        <f>IF(Rules!B23=Rules!D23,SUM(C9:E9)*B4*F4,SUM(C9:E9)*B4*F4*POWER(O2,A9-1))</f>
        <v>193.74412430991617</v>
      </c>
      <c r="T9" s="253">
        <f>IF(Rules!B23=Rules!D23,SUM(C9:E9)*D4*H4,SUM(C9:E9)*D4*H4*POWER(O2,A9-1))</f>
        <v>-301.49759884879478</v>
      </c>
      <c r="U9" s="264">
        <f t="shared" ref="U9:U15" si="0">S9+T9</f>
        <v>-107.75347453887861</v>
      </c>
    </row>
    <row r="10" spans="1:21" x14ac:dyDescent="0.3">
      <c r="A10" s="98">
        <v>4</v>
      </c>
      <c r="B10" s="97">
        <f>C10*B4</f>
        <v>0.5992283261494995</v>
      </c>
      <c r="C10" s="97">
        <f>1/(1-D4*B4/(1-D4*B4/(1-D4*B4)))</f>
        <v>1.5305392738143182</v>
      </c>
      <c r="D10" s="128">
        <f>C10*D4*C9</f>
        <v>1.3550948101728362</v>
      </c>
      <c r="E10" s="1">
        <f>D10*D4*C8</f>
        <v>1.0824218697155281</v>
      </c>
      <c r="F10" s="1">
        <f>E10*D4</f>
        <v>0.6586380072075112</v>
      </c>
      <c r="G10" s="1">
        <f>F10*D4</f>
        <v>0.40077167385050139</v>
      </c>
      <c r="H10" s="1"/>
      <c r="I10" s="1"/>
      <c r="J10" s="1"/>
      <c r="K10" s="1"/>
      <c r="L10" s="1"/>
      <c r="M10" s="235"/>
      <c r="N10" s="97">
        <f>B10+G10</f>
        <v>1.0000000000000009</v>
      </c>
      <c r="R10" s="267">
        <f>B10-G10</f>
        <v>0.19845665229899812</v>
      </c>
      <c r="S10" s="268">
        <f>IF(Rules!B23=Rules!D23,SUM(C10:F10)*B4*F4,SUM(C10:F10)*B4*F4*POWER(O2,A10-1))</f>
        <v>269.63196190513213</v>
      </c>
      <c r="T10" s="253">
        <f>IF(Rules!B23=Rules!D23,SUM(C10:F10)*D4*H4,SUM(C10:F10)*D4*H4*POWER(O2,A10-1))</f>
        <v>-419.59150697777466</v>
      </c>
      <c r="U10" s="264">
        <f t="shared" si="0"/>
        <v>-149.95954507264253</v>
      </c>
    </row>
    <row r="11" spans="1:21" x14ac:dyDescent="0.3">
      <c r="A11" s="98">
        <v>5</v>
      </c>
      <c r="B11" s="97">
        <f>C11*B4</f>
        <v>0.61619122420050754</v>
      </c>
      <c r="C11" s="97">
        <f>1/(1-D4*B4/(1-D4*B4/(1-D4*B4/(1-D4*B4))))</f>
        <v>1.5738656329529197</v>
      </c>
      <c r="D11" s="128">
        <f>C11*D4*C10</f>
        <v>1.465758294122474</v>
      </c>
      <c r="E11" s="1">
        <f>D11*D4*C9</f>
        <v>1.2977396211357335</v>
      </c>
      <c r="F11" s="1">
        <f>E11*D4*C8</f>
        <v>1.0366077241004992</v>
      </c>
      <c r="G11" s="1">
        <f>F11*D4</f>
        <v>0.63076076413432036</v>
      </c>
      <c r="H11" s="1">
        <f>G11*D4</f>
        <v>0.38380877579949352</v>
      </c>
      <c r="I11" s="1"/>
      <c r="J11" s="1"/>
      <c r="K11" s="1"/>
      <c r="L11" s="1"/>
      <c r="M11" s="235"/>
      <c r="N11" s="97">
        <f>B11+H11</f>
        <v>1.0000000000000011</v>
      </c>
      <c r="R11" s="267">
        <f>B11-H11</f>
        <v>0.23238244840101402</v>
      </c>
      <c r="S11" s="268">
        <f>IF(Rules!B23=Rules!D23,SUM(C11:G11)*B4*F4,SUM(C11:G11)*B4*F4*POWER(O2,A11-1))</f>
        <v>349.940517652697</v>
      </c>
      <c r="T11" s="253">
        <f>IF(Rules!B23=Rules!D23,SUM(C11:G11)*D4*H4,SUM(C11:G11)*D4*H4*POWER(O2,A11-1))</f>
        <v>-544.56477680542707</v>
      </c>
      <c r="U11" s="264">
        <f t="shared" si="0"/>
        <v>-194.62425915273008</v>
      </c>
    </row>
    <row r="12" spans="1:21" x14ac:dyDescent="0.3">
      <c r="A12" s="98">
        <v>6</v>
      </c>
      <c r="B12" s="97">
        <f>C12*B4</f>
        <v>0.62636650635628277</v>
      </c>
      <c r="C12" s="97">
        <f>1/(1-D4*B4/(1-D4*B4/(1-D4*B4/(1-D4*B4/(1-D4*B4)))))</f>
        <v>1.5998551736370672</v>
      </c>
      <c r="D12" s="128">
        <f>C12*D4*C11</f>
        <v>1.5321403575023667</v>
      </c>
      <c r="E12" s="1">
        <f>D12*D4*C10</f>
        <v>1.4268990883010437</v>
      </c>
      <c r="F12" s="1">
        <f>E12*D4*C9</f>
        <v>1.2633348142568956</v>
      </c>
      <c r="G12" s="1">
        <f>F12*D4*C8</f>
        <v>1.0091258718275624</v>
      </c>
      <c r="H12" s="1">
        <f>G12*D4</f>
        <v>0.61403845565012904</v>
      </c>
      <c r="I12" s="1">
        <f>H12*D4</f>
        <v>0.37363349364371856</v>
      </c>
      <c r="J12" s="1"/>
      <c r="K12" s="1"/>
      <c r="L12" s="1"/>
      <c r="M12" s="235"/>
      <c r="N12" s="97">
        <f>B12+I12</f>
        <v>1.0000000000000013</v>
      </c>
      <c r="R12" s="267">
        <f>B12-I12</f>
        <v>0.25273301271256421</v>
      </c>
      <c r="S12" s="268">
        <f>IF(Rules!B23=Rules!D23,SUM(C12:H12)*B4*F4,SUM(C12:H12)*B4*F4*POWER(O2,A12-1))</f>
        <v>433.89862047130771</v>
      </c>
      <c r="T12" s="253">
        <f>IF(Rules!B23=Rules!D23,SUM(C12:H12)*D4*H4,SUM(C12:H12)*D4*H4*POWER(O2,A12-1))</f>
        <v>-675.21733978700172</v>
      </c>
      <c r="U12" s="264">
        <f t="shared" si="0"/>
        <v>-241.31871931569401</v>
      </c>
    </row>
    <row r="13" spans="1:21" x14ac:dyDescent="0.3">
      <c r="A13" s="98">
        <v>7</v>
      </c>
      <c r="B13" s="97">
        <f>C13*B4</f>
        <v>0.63263306703433353</v>
      </c>
      <c r="C13" s="97">
        <f>1/(1-D4*B4/(1-D4*B4/(1-D4*B4/(1-D4*B4/(1-D4*B4/(1-D4*B4))))))</f>
        <v>1.6158611213050087</v>
      </c>
      <c r="D13" s="128">
        <f>C13*D4*C12</f>
        <v>1.5730224894900473</v>
      </c>
      <c r="E13" s="1">
        <f>D13*D4*C11</f>
        <v>1.506443382576629</v>
      </c>
      <c r="F13" s="1">
        <f>E13*D4*C10</f>
        <v>1.402967214230836</v>
      </c>
      <c r="G13" s="1">
        <f>F13*D4*C9</f>
        <v>1.2421462313142129</v>
      </c>
      <c r="H13" s="1">
        <f>G13*D4*C8</f>
        <v>0.99220086747121339</v>
      </c>
      <c r="I13" s="1">
        <f>H13*D4</f>
        <v>0.60373983599624692</v>
      </c>
      <c r="J13" s="1">
        <f>I13*D4</f>
        <v>0.36736693296566825</v>
      </c>
      <c r="K13" s="1"/>
      <c r="L13" s="1"/>
      <c r="M13" s="235"/>
      <c r="N13" s="97">
        <f>B13+J13</f>
        <v>1.0000000000000018</v>
      </c>
      <c r="R13" s="267">
        <f>B13-J13</f>
        <v>0.26526613406866528</v>
      </c>
      <c r="S13" s="268">
        <f>IF(Rules!B23=Rules!D23,SUM(C13:I13)*B4*F4,SUM(C13:I13)*B4*F4*POWER(O2,A13-1))</f>
        <v>520.78957461000016</v>
      </c>
      <c r="T13" s="253">
        <f>IF(Rules!B23=Rules!D23,SUM(C13:I13)*D4*H4,SUM(C13:I13)*D4*H4*POWER(O2,A13-1))</f>
        <v>-810.43389991653987</v>
      </c>
      <c r="U13" s="264">
        <f t="shared" si="0"/>
        <v>-289.64432530653971</v>
      </c>
    </row>
    <row r="14" spans="1:21" x14ac:dyDescent="0.3">
      <c r="A14" s="98">
        <v>8</v>
      </c>
      <c r="B14" s="97">
        <f>C14*B4</f>
        <v>0.63655517517793825</v>
      </c>
      <c r="C14" s="97">
        <f>1/(1-D4*B4/(1-D4*B4/(1-D4*B4/(1-D4*B4/(1-D4*B4/(1-D4*B4/(1-D4*B4)))))))</f>
        <v>1.6258789063261332</v>
      </c>
      <c r="D14" s="128">
        <f>C14*D4*C13</f>
        <v>1.598609753546778</v>
      </c>
      <c r="E14" s="1">
        <f>D14*D4*C12</f>
        <v>1.5562284784823166</v>
      </c>
      <c r="F14" s="1">
        <f>E14*D4*C11</f>
        <v>1.490360188014219</v>
      </c>
      <c r="G14" s="1">
        <f>F14*D4*C10</f>
        <v>1.3879887590614401</v>
      </c>
      <c r="H14" s="1">
        <f>G14*D4*C9</f>
        <v>1.2288847441954465</v>
      </c>
      <c r="I14" s="1">
        <f>H14*D4*C8</f>
        <v>0.98160786425509683</v>
      </c>
      <c r="J14" s="1">
        <f>I14*D4</f>
        <v>0.59729414719060647</v>
      </c>
      <c r="K14" s="1">
        <f>J14*D4</f>
        <v>0.36344482482206381</v>
      </c>
      <c r="L14" s="1"/>
      <c r="M14" s="235"/>
      <c r="N14" s="97">
        <f>B14+K14</f>
        <v>1.000000000000002</v>
      </c>
      <c r="R14" s="267">
        <f>B14-K14</f>
        <v>0.27311035035587444</v>
      </c>
      <c r="S14" s="268">
        <f>IF(Rules!B23=Rules!D23,SUM(C14:J14)*B4*F4,SUM(C14:J14)*B4*F4*POWER(O2,A14-1))</f>
        <v>609.98157439299439</v>
      </c>
      <c r="T14" s="253">
        <f>IF(Rules!B23=Rules!D23,SUM(C14:J14)*D4*H4,SUM(C14:J14)*D4*H4*POWER(O2,A14-1))</f>
        <v>-949.23126405275207</v>
      </c>
      <c r="U14" s="264">
        <f t="shared" si="0"/>
        <v>-339.24968965975768</v>
      </c>
    </row>
    <row r="15" spans="1:21" x14ac:dyDescent="0.3">
      <c r="A15" s="98">
        <v>9</v>
      </c>
      <c r="B15" s="97">
        <f>C15*B4</f>
        <v>0.63903478008221881</v>
      </c>
      <c r="C15" s="97">
        <f>1/(1-D4*B4/(1-D4*B4/(1-D4*B4/(1-D4*B4/(1-D4*B4/(1-D4*B4/(1-D4*B4/(1-D4*B4))))))))</f>
        <v>1.6322122729644073</v>
      </c>
      <c r="D15" s="128">
        <f>C15*D4*C14</f>
        <v>1.6147863359150241</v>
      </c>
      <c r="E15" s="1">
        <f>D15*D4*C13</f>
        <v>1.5877032271246025</v>
      </c>
      <c r="F15" s="1">
        <f>E15*D4*C12</f>
        <v>1.5456110986109304</v>
      </c>
      <c r="G15" s="1">
        <f>F15*D4*C11</f>
        <v>1.4801921950233894</v>
      </c>
      <c r="H15" s="1">
        <f>G15*D4*C10</f>
        <v>1.3785191958733014</v>
      </c>
      <c r="I15" s="1">
        <f>H15*D4*C9</f>
        <v>1.2205006692812033</v>
      </c>
      <c r="J15" s="1">
        <f>I15*D4*C8</f>
        <v>0.97491083761431696</v>
      </c>
      <c r="K15" s="1">
        <f>J15*D4</f>
        <v>0.59321910361997154</v>
      </c>
      <c r="L15" s="1">
        <f>K15*D4</f>
        <v>0.36096521991778363</v>
      </c>
      <c r="M15" s="235"/>
      <c r="N15" s="97">
        <f>B15+L15</f>
        <v>1.0000000000000024</v>
      </c>
      <c r="R15" s="267">
        <f>B15-L15</f>
        <v>0.27806956016443518</v>
      </c>
      <c r="S15" s="268">
        <f>IF(Rules!B23=Rules!D23,SUM(C15:K15)*B4*F4,SUM(C15:K15)*B4*F4*POWER(O2,A15-1))</f>
        <v>700.94115256349346</v>
      </c>
      <c r="T15" s="253">
        <f>IF(Rules!B23=Rules!D23,SUM(C15:K15)*D4*H4,SUM(C15:K15)*D4*H4*POWER(O2,A15-1))</f>
        <v>-1090.7792697452328</v>
      </c>
      <c r="U15" s="264">
        <f t="shared" si="0"/>
        <v>-389.83811718173934</v>
      </c>
    </row>
    <row r="16" spans="1:21" ht="16.2" thickBot="1" x14ac:dyDescent="0.35">
      <c r="A16" s="99">
        <v>10</v>
      </c>
      <c r="B16" s="129">
        <f>C16*B4</f>
        <v>0.64061240843357581</v>
      </c>
      <c r="C16" s="129">
        <f>1/(1-D4*B4/(1-D4*B4/(1-D4*B4/(1-D4*B4/(1-D4*B4/(1-D4*B4/(1-D4*B4/(1-D4*B4/(1-D4*B4)))))))))</f>
        <v>1.6362418257172795</v>
      </c>
      <c r="D16" s="137">
        <f>C16*D4*C15</f>
        <v>1.6250785542148631</v>
      </c>
      <c r="E16" s="109">
        <f>D16*D4*C14</f>
        <v>1.6077287786647632</v>
      </c>
      <c r="F16" s="109">
        <f>E16*D4*C13</f>
        <v>1.5807640388415247</v>
      </c>
      <c r="G16" s="109">
        <f>F16*D4*C12</f>
        <v>1.5388558774572265</v>
      </c>
      <c r="H16" s="109">
        <f>G16*D4*C11</f>
        <v>1.4737228925990242</v>
      </c>
      <c r="I16" s="109">
        <f>H16*D4*C10</f>
        <v>1.3724942637017357</v>
      </c>
      <c r="J16" s="109">
        <f>I16*D4*C9</f>
        <v>1.2151663701508155</v>
      </c>
      <c r="K16" s="109">
        <f>J16*D4*C8</f>
        <v>0.97064990915751048</v>
      </c>
      <c r="L16" s="109">
        <f>K16*D4</f>
        <v>0.59062639045871368</v>
      </c>
      <c r="M16" s="237">
        <f>L16*D4</f>
        <v>0.35938759156642708</v>
      </c>
      <c r="N16" s="129">
        <f>B16+M16</f>
        <v>1.0000000000000029</v>
      </c>
      <c r="R16" s="269">
        <f>B16-M16</f>
        <v>0.28122481686714873</v>
      </c>
      <c r="S16" s="270">
        <f>IF(Rules!B23=Rules!D23,SUM(C16:L16)*B4*F4,SUM(C16:L16)*B4*F4*POWER(O2,A16-1))</f>
        <v>793.23364517086122</v>
      </c>
      <c r="T16" s="254">
        <f>IF(Rules!B23=Rules!D23,SUM(C16:L16)*D4*H4,SUM(C16:L16)*D4*H4*POWER(O2,A16-1))</f>
        <v>-1234.4015086750735</v>
      </c>
      <c r="U16" s="271">
        <f>S16+T16</f>
        <v>-441.16786350421228</v>
      </c>
    </row>
    <row r="18" spans="1:7" x14ac:dyDescent="0.3">
      <c r="A18" s="500" t="s">
        <v>181</v>
      </c>
      <c r="B18" s="500"/>
      <c r="C18" s="500"/>
      <c r="D18" s="500"/>
      <c r="E18" s="500"/>
      <c r="F18" s="500"/>
    </row>
    <row r="19" spans="1:7" ht="16.2" thickBot="1" x14ac:dyDescent="0.35"/>
    <row r="20" spans="1:7" ht="16.2" thickBot="1" x14ac:dyDescent="0.3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251</v>
      </c>
    </row>
    <row r="21" spans="1:7" x14ac:dyDescent="0.3">
      <c r="A21" s="95">
        <v>1</v>
      </c>
      <c r="B21" s="107">
        <v>1</v>
      </c>
      <c r="C21" s="108">
        <f t="shared" ref="C21:C30" si="1">B21*$O$2</f>
        <v>3</v>
      </c>
      <c r="D21" s="57">
        <f>SUM($C$21:C21)</f>
        <v>3</v>
      </c>
      <c r="E21" s="57">
        <f t="shared" ref="E21:E30" si="2">D21/R7</f>
        <v>-13.826733240333491</v>
      </c>
      <c r="F21" s="8">
        <f t="shared" ref="F21:F30" si="3">U7/E21</f>
        <v>2.3441411393222831</v>
      </c>
      <c r="G21" s="256">
        <f>U7/D21</f>
        <v>-10.803938070366877</v>
      </c>
    </row>
    <row r="22" spans="1:7" x14ac:dyDescent="0.3">
      <c r="A22" s="97">
        <v>2</v>
      </c>
      <c r="B22" s="93">
        <f>C21</f>
        <v>3</v>
      </c>
      <c r="C22" s="1">
        <f t="shared" si="1"/>
        <v>9</v>
      </c>
      <c r="D22" s="9">
        <f>SUM($C$21:C22)</f>
        <v>12</v>
      </c>
      <c r="E22" s="9">
        <f t="shared" si="2"/>
        <v>429.97502686779853</v>
      </c>
      <c r="F22" s="9">
        <f t="shared" si="3"/>
        <v>-0.15916731994266628</v>
      </c>
      <c r="G22" s="257">
        <f>U8/D22</f>
        <v>-5.7031643890686183</v>
      </c>
    </row>
    <row r="23" spans="1:7" x14ac:dyDescent="0.3">
      <c r="A23" s="97">
        <v>3</v>
      </c>
      <c r="B23" s="93">
        <f t="shared" ref="B23:B30" si="4">C22</f>
        <v>9</v>
      </c>
      <c r="C23" s="1">
        <f t="shared" si="1"/>
        <v>27</v>
      </c>
      <c r="D23" s="9">
        <f>SUM($C$21:C23)</f>
        <v>39</v>
      </c>
      <c r="E23" s="9">
        <f t="shared" si="2"/>
        <v>279.89364809902742</v>
      </c>
      <c r="F23" s="9">
        <f t="shared" si="3"/>
        <v>-0.38498006393040768</v>
      </c>
      <c r="G23" s="257">
        <f t="shared" ref="G23:G29" si="5">U9/D23</f>
        <v>-2.7629096035609897</v>
      </c>
    </row>
    <row r="24" spans="1:7" x14ac:dyDescent="0.3">
      <c r="A24" s="97">
        <v>4</v>
      </c>
      <c r="B24" s="93">
        <f t="shared" si="4"/>
        <v>27</v>
      </c>
      <c r="C24" s="1">
        <f t="shared" si="1"/>
        <v>81</v>
      </c>
      <c r="D24" s="9">
        <f>SUM($C$21:C24)</f>
        <v>120</v>
      </c>
      <c r="E24" s="9">
        <f t="shared" si="2"/>
        <v>604.66604978907935</v>
      </c>
      <c r="F24" s="9">
        <f t="shared" si="3"/>
        <v>-0.24800391079497794</v>
      </c>
      <c r="G24" s="257">
        <f t="shared" si="5"/>
        <v>-1.2496628756053545</v>
      </c>
    </row>
    <row r="25" spans="1:7" x14ac:dyDescent="0.3">
      <c r="A25" s="97">
        <v>5</v>
      </c>
      <c r="B25" s="93">
        <f t="shared" si="4"/>
        <v>81</v>
      </c>
      <c r="C25" s="1">
        <f t="shared" si="1"/>
        <v>243</v>
      </c>
      <c r="D25" s="9">
        <f>SUM($C$21:C25)</f>
        <v>363</v>
      </c>
      <c r="E25" s="9">
        <f t="shared" si="2"/>
        <v>1562.0801075887796</v>
      </c>
      <c r="F25" s="9">
        <f t="shared" si="3"/>
        <v>-0.12459300787918699</v>
      </c>
      <c r="G25" s="257">
        <f t="shared" si="5"/>
        <v>-0.53615498389181837</v>
      </c>
    </row>
    <row r="26" spans="1:7" x14ac:dyDescent="0.3">
      <c r="A26" s="97">
        <v>6</v>
      </c>
      <c r="B26" s="93">
        <f t="shared" si="4"/>
        <v>243</v>
      </c>
      <c r="C26" s="1">
        <f t="shared" si="1"/>
        <v>729</v>
      </c>
      <c r="D26" s="9">
        <f>SUM($C$21:C26)</f>
        <v>1092</v>
      </c>
      <c r="E26" s="9">
        <f t="shared" si="2"/>
        <v>4320.7651753906111</v>
      </c>
      <c r="F26" s="9">
        <f t="shared" si="3"/>
        <v>-5.5850922121422168E-2</v>
      </c>
      <c r="G26" s="257">
        <f t="shared" si="5"/>
        <v>-0.22098783820118501</v>
      </c>
    </row>
    <row r="27" spans="1:7" x14ac:dyDescent="0.3">
      <c r="A27" s="97">
        <v>7</v>
      </c>
      <c r="B27" s="93">
        <f t="shared" si="4"/>
        <v>729</v>
      </c>
      <c r="C27" s="1">
        <f t="shared" si="1"/>
        <v>2187</v>
      </c>
      <c r="D27" s="9">
        <f>SUM($C$21:C27)</f>
        <v>3279</v>
      </c>
      <c r="E27" s="9">
        <f t="shared" si="2"/>
        <v>12361.170835140292</v>
      </c>
      <c r="F27" s="9">
        <f t="shared" si="3"/>
        <v>-2.3431787261052963E-2</v>
      </c>
      <c r="G27" s="257">
        <f t="shared" si="5"/>
        <v>-8.8333127571375333E-2</v>
      </c>
    </row>
    <row r="28" spans="1:7" x14ac:dyDescent="0.3">
      <c r="A28" s="97">
        <v>8</v>
      </c>
      <c r="B28" s="93">
        <f t="shared" si="4"/>
        <v>2187</v>
      </c>
      <c r="C28" s="1">
        <f t="shared" si="1"/>
        <v>6561</v>
      </c>
      <c r="D28" s="9">
        <f>SUM($C$21:C28)</f>
        <v>9840</v>
      </c>
      <c r="E28" s="9">
        <f t="shared" si="2"/>
        <v>36029.39246783602</v>
      </c>
      <c r="F28" s="9">
        <f t="shared" si="3"/>
        <v>-9.4159147968595636E-3</v>
      </c>
      <c r="G28" s="257">
        <f t="shared" si="5"/>
        <v>-3.4476594477617653E-2</v>
      </c>
    </row>
    <row r="29" spans="1:7" x14ac:dyDescent="0.3">
      <c r="A29" s="97">
        <v>9</v>
      </c>
      <c r="B29" s="93">
        <f t="shared" si="4"/>
        <v>6561</v>
      </c>
      <c r="C29" s="1">
        <f t="shared" si="1"/>
        <v>19683</v>
      </c>
      <c r="D29" s="9">
        <f>SUM($C$21:C29)</f>
        <v>29523</v>
      </c>
      <c r="E29" s="9">
        <f t="shared" si="2"/>
        <v>106171.27593017268</v>
      </c>
      <c r="F29" s="9">
        <f t="shared" si="3"/>
        <v>-3.6717851769826168E-3</v>
      </c>
      <c r="G29" s="257">
        <f t="shared" si="5"/>
        <v>-1.3204556352055663E-2</v>
      </c>
    </row>
    <row r="30" spans="1:7" ht="16.2" thickBot="1" x14ac:dyDescent="0.35">
      <c r="A30" s="129">
        <v>10</v>
      </c>
      <c r="B30" s="94">
        <f t="shared" si="4"/>
        <v>19683</v>
      </c>
      <c r="C30" s="109">
        <f t="shared" si="1"/>
        <v>59049</v>
      </c>
      <c r="D30" s="10">
        <f>SUM($C$21:C30)</f>
        <v>88572</v>
      </c>
      <c r="E30" s="10">
        <f t="shared" si="2"/>
        <v>314950.86737612356</v>
      </c>
      <c r="F30" s="10">
        <f t="shared" si="3"/>
        <v>-1.4007513844289774E-3</v>
      </c>
      <c r="G30" s="258">
        <f>U16/D30</f>
        <v>-4.9808953563678397E-3</v>
      </c>
    </row>
    <row r="31" spans="1:7" ht="16.2" thickBot="1" x14ac:dyDescent="0.35">
      <c r="A31" s="524" t="s">
        <v>252</v>
      </c>
      <c r="B31" s="524"/>
      <c r="C31" s="524"/>
      <c r="D31" s="524"/>
      <c r="E31" s="524"/>
      <c r="F31" s="524"/>
      <c r="G31" s="524"/>
    </row>
    <row r="32" spans="1:7" ht="16.2" thickBot="1" x14ac:dyDescent="0.35">
      <c r="A32" s="115" t="s">
        <v>130</v>
      </c>
      <c r="B32" s="116" t="s">
        <v>135</v>
      </c>
      <c r="C32" s="116" t="s">
        <v>134</v>
      </c>
      <c r="D32" s="154" t="s">
        <v>133</v>
      </c>
      <c r="E32" s="350" t="s">
        <v>146</v>
      </c>
      <c r="F32" s="152" t="s">
        <v>147</v>
      </c>
      <c r="G32" s="260" t="s">
        <v>251</v>
      </c>
    </row>
    <row r="33" spans="1:7" x14ac:dyDescent="0.3">
      <c r="A33" s="95">
        <v>1</v>
      </c>
      <c r="B33" s="107">
        <v>1</v>
      </c>
      <c r="C33" s="108">
        <f t="shared" ref="C33:C42" si="6">B33*$O$2</f>
        <v>3</v>
      </c>
      <c r="D33" s="57">
        <f>SUM($C$33:C33)</f>
        <v>3</v>
      </c>
      <c r="E33" s="96">
        <f>D33/$R$7</f>
        <v>-13.826733240333491</v>
      </c>
      <c r="F33" s="8">
        <f t="shared" ref="F33:F42" si="7">U7/E33</f>
        <v>2.3441411393222831</v>
      </c>
      <c r="G33" s="259">
        <f>U7/D33</f>
        <v>-10.803938070366877</v>
      </c>
    </row>
    <row r="34" spans="1:7" x14ac:dyDescent="0.3">
      <c r="A34" s="97">
        <v>2</v>
      </c>
      <c r="B34" s="93">
        <f>C33+1</f>
        <v>4</v>
      </c>
      <c r="C34" s="1">
        <f t="shared" si="6"/>
        <v>12</v>
      </c>
      <c r="D34" s="9">
        <f>SUM($C$33:C34)</f>
        <v>15</v>
      </c>
      <c r="E34" s="96">
        <f t="shared" ref="E34:E42" si="8">D34/$R$7</f>
        <v>-69.133666201667452</v>
      </c>
      <c r="F34" s="9">
        <f t="shared" si="7"/>
        <v>0.98993697902821109</v>
      </c>
      <c r="G34" s="259">
        <f t="shared" ref="G34:G42" si="9">U8/D34</f>
        <v>-4.5625315112548943</v>
      </c>
    </row>
    <row r="35" spans="1:7" x14ac:dyDescent="0.3">
      <c r="A35" s="97">
        <v>3</v>
      </c>
      <c r="B35" s="93">
        <f t="shared" ref="B35:B42" si="10">C34</f>
        <v>12</v>
      </c>
      <c r="C35" s="1">
        <f t="shared" si="6"/>
        <v>36</v>
      </c>
      <c r="D35" s="9">
        <f>SUM($C$33:C35)</f>
        <v>51</v>
      </c>
      <c r="E35" s="96">
        <f t="shared" si="8"/>
        <v>-235.05446508566934</v>
      </c>
      <c r="F35" s="9">
        <f t="shared" si="7"/>
        <v>0.45841917744300725</v>
      </c>
      <c r="G35" s="259">
        <f t="shared" si="9"/>
        <v>-2.1128132262525217</v>
      </c>
    </row>
    <row r="36" spans="1:7" x14ac:dyDescent="0.3">
      <c r="A36" s="97">
        <v>4</v>
      </c>
      <c r="B36" s="93">
        <f t="shared" si="10"/>
        <v>36</v>
      </c>
      <c r="C36" s="1">
        <f t="shared" si="6"/>
        <v>108</v>
      </c>
      <c r="D36" s="9">
        <f>SUM($C$33:C36)</f>
        <v>159</v>
      </c>
      <c r="E36" s="96">
        <f t="shared" si="8"/>
        <v>-732.81686173767503</v>
      </c>
      <c r="F36" s="9">
        <f t="shared" si="7"/>
        <v>0.20463440854384057</v>
      </c>
      <c r="G36" s="259">
        <f t="shared" si="9"/>
        <v>-0.94314179290970146</v>
      </c>
    </row>
    <row r="37" spans="1:7" x14ac:dyDescent="0.3">
      <c r="A37" s="97">
        <v>5</v>
      </c>
      <c r="B37" s="93">
        <f t="shared" si="10"/>
        <v>108</v>
      </c>
      <c r="C37" s="1">
        <f t="shared" si="6"/>
        <v>324</v>
      </c>
      <c r="D37" s="9">
        <f>SUM($C$33:C37)</f>
        <v>483</v>
      </c>
      <c r="E37" s="96">
        <f t="shared" si="8"/>
        <v>-2226.1040516936919</v>
      </c>
      <c r="F37" s="9">
        <f t="shared" si="7"/>
        <v>8.7428195013909457E-2</v>
      </c>
      <c r="G37" s="259">
        <f t="shared" si="9"/>
        <v>-0.40294877671372686</v>
      </c>
    </row>
    <row r="38" spans="1:7" x14ac:dyDescent="0.3">
      <c r="A38" s="97">
        <v>6</v>
      </c>
      <c r="B38" s="93">
        <f t="shared" si="10"/>
        <v>324</v>
      </c>
      <c r="C38" s="1">
        <f t="shared" si="6"/>
        <v>972</v>
      </c>
      <c r="D38" s="9">
        <f>SUM($C$33:C38)</f>
        <v>1455</v>
      </c>
      <c r="E38" s="96">
        <f t="shared" si="8"/>
        <v>-6705.9656215617433</v>
      </c>
      <c r="F38" s="9">
        <f t="shared" si="7"/>
        <v>3.5985677967059669E-2</v>
      </c>
      <c r="G38" s="259">
        <f t="shared" si="9"/>
        <v>-0.16585478990769348</v>
      </c>
    </row>
    <row r="39" spans="1:7" x14ac:dyDescent="0.3">
      <c r="A39" s="97">
        <v>7</v>
      </c>
      <c r="B39" s="93">
        <f t="shared" si="10"/>
        <v>972</v>
      </c>
      <c r="C39" s="1">
        <f t="shared" si="6"/>
        <v>2916</v>
      </c>
      <c r="D39" s="9">
        <f>SUM($C$33:C39)</f>
        <v>4371</v>
      </c>
      <c r="E39" s="96">
        <f t="shared" si="8"/>
        <v>-20145.550331165894</v>
      </c>
      <c r="F39" s="9">
        <f t="shared" si="7"/>
        <v>1.4377583165769836E-2</v>
      </c>
      <c r="G39" s="259">
        <f t="shared" si="9"/>
        <v>-6.6265002357936337E-2</v>
      </c>
    </row>
    <row r="40" spans="1:7" x14ac:dyDescent="0.3">
      <c r="A40" s="97">
        <v>8</v>
      </c>
      <c r="B40" s="93">
        <f t="shared" si="10"/>
        <v>2916</v>
      </c>
      <c r="C40" s="1">
        <f t="shared" si="6"/>
        <v>8748</v>
      </c>
      <c r="D40" s="9">
        <f>SUM($C$33:C40)</f>
        <v>13119</v>
      </c>
      <c r="E40" s="96">
        <f t="shared" si="8"/>
        <v>-60464.304459978353</v>
      </c>
      <c r="F40" s="9">
        <f t="shared" si="7"/>
        <v>5.6107432755520877E-3</v>
      </c>
      <c r="G40" s="259">
        <f t="shared" si="9"/>
        <v>-2.5859416850351223E-2</v>
      </c>
    </row>
    <row r="41" spans="1:7" x14ac:dyDescent="0.3">
      <c r="A41" s="97">
        <v>9</v>
      </c>
      <c r="B41" s="93">
        <f t="shared" si="10"/>
        <v>8748</v>
      </c>
      <c r="C41" s="1">
        <f t="shared" si="6"/>
        <v>26244</v>
      </c>
      <c r="D41" s="9">
        <f>SUM($C$33:C41)</f>
        <v>39363</v>
      </c>
      <c r="E41" s="96">
        <f t="shared" si="8"/>
        <v>-181420.56684641572</v>
      </c>
      <c r="F41" s="9">
        <f t="shared" si="7"/>
        <v>2.1488088366065057E-3</v>
      </c>
      <c r="G41" s="259">
        <f t="shared" si="9"/>
        <v>-9.9036688560765022E-3</v>
      </c>
    </row>
    <row r="42" spans="1:7" ht="16.2" thickBot="1" x14ac:dyDescent="0.35">
      <c r="A42" s="129">
        <v>10</v>
      </c>
      <c r="B42" s="94">
        <f t="shared" si="10"/>
        <v>26244</v>
      </c>
      <c r="C42" s="109">
        <f t="shared" si="6"/>
        <v>78732</v>
      </c>
      <c r="D42" s="10">
        <f>SUM($C$33:C42)</f>
        <v>118095</v>
      </c>
      <c r="E42" s="351">
        <f t="shared" si="8"/>
        <v>-544289.3540057278</v>
      </c>
      <c r="F42" s="10">
        <f t="shared" si="7"/>
        <v>8.1053921091311606E-4</v>
      </c>
      <c r="G42" s="259">
        <f t="shared" si="9"/>
        <v>-3.7357031500420195E-3</v>
      </c>
    </row>
    <row r="43" spans="1:7" ht="16.2" thickBot="1" x14ac:dyDescent="0.35">
      <c r="A43" s="524" t="s">
        <v>52</v>
      </c>
      <c r="B43" s="524"/>
      <c r="C43" s="524"/>
      <c r="D43" s="524"/>
      <c r="E43" s="524"/>
      <c r="F43" s="524"/>
      <c r="G43" s="524"/>
    </row>
    <row r="44" spans="1:7" ht="16.2" thickBot="1" x14ac:dyDescent="0.3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261" t="s">
        <v>147</v>
      </c>
      <c r="G44" s="260" t="s">
        <v>251</v>
      </c>
    </row>
    <row r="45" spans="1:7" x14ac:dyDescent="0.3">
      <c r="A45" s="95">
        <v>1</v>
      </c>
      <c r="B45" s="107">
        <v>1</v>
      </c>
      <c r="C45" s="108">
        <f t="shared" ref="C45:C54" si="11">B45*$O$2</f>
        <v>3</v>
      </c>
      <c r="D45" s="57">
        <f>SUM(C45:C45)</f>
        <v>3</v>
      </c>
      <c r="E45" s="57">
        <f t="shared" ref="E45:E54" si="12">D45/R7</f>
        <v>-13.826733240333491</v>
      </c>
      <c r="F45" s="262">
        <f t="shared" ref="F45:F54" si="13">U7/E45</f>
        <v>2.3441411393222831</v>
      </c>
      <c r="G45" s="256">
        <f>U7/D45</f>
        <v>-10.803938070366877</v>
      </c>
    </row>
    <row r="46" spans="1:7" x14ac:dyDescent="0.3">
      <c r="A46" s="97">
        <v>2</v>
      </c>
      <c r="B46" s="93">
        <f t="shared" ref="B46:B54" si="14">B45*$O$2*2</f>
        <v>6</v>
      </c>
      <c r="C46" s="1">
        <f t="shared" si="11"/>
        <v>18</v>
      </c>
      <c r="D46" s="9">
        <f>SUM($C$45:C46)</f>
        <v>21</v>
      </c>
      <c r="E46" s="9">
        <f t="shared" si="12"/>
        <v>752.45629701864743</v>
      </c>
      <c r="F46" s="98">
        <f t="shared" si="13"/>
        <v>-9.0952754252952156E-2</v>
      </c>
      <c r="G46" s="257">
        <f t="shared" ref="G46:G54" si="15">U8/D46</f>
        <v>-3.2589510794677818</v>
      </c>
    </row>
    <row r="47" spans="1:7" x14ac:dyDescent="0.3">
      <c r="A47" s="97">
        <v>3</v>
      </c>
      <c r="B47" s="93">
        <f t="shared" si="14"/>
        <v>36</v>
      </c>
      <c r="C47" s="1">
        <f t="shared" si="11"/>
        <v>108</v>
      </c>
      <c r="D47" s="9">
        <f>SUM($C$45:C47)</f>
        <v>129</v>
      </c>
      <c r="E47" s="9">
        <f t="shared" si="12"/>
        <v>925.80206678909076</v>
      </c>
      <c r="F47" s="98">
        <f t="shared" si="13"/>
        <v>-0.11638932165337906</v>
      </c>
      <c r="G47" s="257">
        <f t="shared" si="15"/>
        <v>-0.83529825223936904</v>
      </c>
    </row>
    <row r="48" spans="1:7" x14ac:dyDescent="0.3">
      <c r="A48" s="97">
        <v>4</v>
      </c>
      <c r="B48" s="93">
        <f t="shared" si="14"/>
        <v>216</v>
      </c>
      <c r="C48" s="1">
        <f t="shared" si="11"/>
        <v>648</v>
      </c>
      <c r="D48" s="9">
        <f>SUM($C$45:C48)</f>
        <v>777</v>
      </c>
      <c r="E48" s="9">
        <f t="shared" si="12"/>
        <v>3915.2126723842889</v>
      </c>
      <c r="F48" s="98">
        <f t="shared" si="13"/>
        <v>-3.830176228493868E-2</v>
      </c>
      <c r="G48" s="257">
        <f t="shared" si="15"/>
        <v>-0.19299812750661843</v>
      </c>
    </row>
    <row r="49" spans="1:7" x14ac:dyDescent="0.3">
      <c r="A49" s="97">
        <v>5</v>
      </c>
      <c r="B49" s="93">
        <f t="shared" si="14"/>
        <v>1296</v>
      </c>
      <c r="C49" s="1">
        <f t="shared" si="11"/>
        <v>3888</v>
      </c>
      <c r="D49" s="9">
        <f>SUM($C$45:C49)</f>
        <v>4665</v>
      </c>
      <c r="E49" s="9">
        <f t="shared" si="12"/>
        <v>20074.665845459109</v>
      </c>
      <c r="F49" s="98">
        <f t="shared" si="13"/>
        <v>-9.695018619538023E-3</v>
      </c>
      <c r="G49" s="257">
        <f t="shared" si="15"/>
        <v>-4.1720098425022521E-2</v>
      </c>
    </row>
    <row r="50" spans="1:7" x14ac:dyDescent="0.3">
      <c r="A50" s="97">
        <v>6</v>
      </c>
      <c r="B50" s="93">
        <f t="shared" si="14"/>
        <v>7776</v>
      </c>
      <c r="C50" s="1">
        <f t="shared" si="11"/>
        <v>23328</v>
      </c>
      <c r="D50" s="9">
        <f>SUM($C$45:C50)</f>
        <v>27993</v>
      </c>
      <c r="E50" s="9">
        <f t="shared" si="12"/>
        <v>110761.15343837855</v>
      </c>
      <c r="F50" s="98">
        <f t="shared" si="13"/>
        <v>-2.1787306453968139E-3</v>
      </c>
      <c r="G50" s="257">
        <f t="shared" si="15"/>
        <v>-8.6206808600612292E-3</v>
      </c>
    </row>
    <row r="51" spans="1:7" x14ac:dyDescent="0.3">
      <c r="A51" s="97">
        <v>7</v>
      </c>
      <c r="B51" s="93">
        <f t="shared" si="14"/>
        <v>46656</v>
      </c>
      <c r="C51" s="1">
        <f t="shared" si="11"/>
        <v>139968</v>
      </c>
      <c r="D51" s="9">
        <f>SUM($C$45:C51)</f>
        <v>167961</v>
      </c>
      <c r="E51" s="9">
        <f t="shared" si="12"/>
        <v>633179.20544098772</v>
      </c>
      <c r="F51" s="98">
        <f t="shared" si="13"/>
        <v>-4.5744446882902974E-4</v>
      </c>
      <c r="G51" s="257">
        <f t="shared" si="15"/>
        <v>-1.7244736891691506E-3</v>
      </c>
    </row>
    <row r="52" spans="1:7" x14ac:dyDescent="0.3">
      <c r="A52" s="97">
        <v>8</v>
      </c>
      <c r="B52" s="93">
        <f t="shared" si="14"/>
        <v>279936</v>
      </c>
      <c r="C52" s="1">
        <f t="shared" si="11"/>
        <v>839808</v>
      </c>
      <c r="D52" s="9">
        <f>SUM($C$45:C52)</f>
        <v>1007769</v>
      </c>
      <c r="E52" s="9">
        <f t="shared" si="12"/>
        <v>3689970.0018210001</v>
      </c>
      <c r="F52" s="98">
        <f t="shared" si="13"/>
        <v>-9.1938332694395335E-5</v>
      </c>
      <c r="G52" s="257">
        <f t="shared" si="15"/>
        <v>-3.3663437718341969E-4</v>
      </c>
    </row>
    <row r="53" spans="1:7" x14ac:dyDescent="0.3">
      <c r="A53" s="97">
        <v>9</v>
      </c>
      <c r="B53" s="93">
        <f t="shared" si="14"/>
        <v>1679616</v>
      </c>
      <c r="C53" s="1">
        <f t="shared" si="11"/>
        <v>5038848</v>
      </c>
      <c r="D53" s="9">
        <f>SUM($C$45:C53)</f>
        <v>6046617</v>
      </c>
      <c r="E53" s="9">
        <f t="shared" si="12"/>
        <v>21744979.91230813</v>
      </c>
      <c r="F53" s="98">
        <f t="shared" si="13"/>
        <v>-1.7927729469231771E-5</v>
      </c>
      <c r="G53" s="257">
        <f t="shared" si="15"/>
        <v>-6.4472103521975892E-5</v>
      </c>
    </row>
    <row r="54" spans="1:7" ht="16.2" thickBot="1" x14ac:dyDescent="0.35">
      <c r="A54" s="129">
        <v>10</v>
      </c>
      <c r="B54" s="94">
        <f t="shared" si="14"/>
        <v>10077696</v>
      </c>
      <c r="C54" s="109">
        <f t="shared" si="11"/>
        <v>30233088</v>
      </c>
      <c r="D54" s="10">
        <f>SUM($C$45:C54)</f>
        <v>36279705</v>
      </c>
      <c r="E54" s="10">
        <f t="shared" si="12"/>
        <v>129006057.87268987</v>
      </c>
      <c r="F54" s="99">
        <f t="shared" si="13"/>
        <v>-3.4197453265301735E-6</v>
      </c>
      <c r="G54" s="258">
        <f t="shared" si="15"/>
        <v>-1.2160183317483212E-5</v>
      </c>
    </row>
  </sheetData>
  <mergeCells count="3">
    <mergeCell ref="A18:F18"/>
    <mergeCell ref="A31:G31"/>
    <mergeCell ref="A43:G43"/>
  </mergeCells>
  <conditionalFormatting sqref="F21:F30">
    <cfRule type="cellIs" dxfId="440" priority="78" operator="equal">
      <formula>MAX($F$21:$F$30)</formula>
    </cfRule>
  </conditionalFormatting>
  <conditionalFormatting sqref="E21:E30">
    <cfRule type="cellIs" dxfId="439" priority="70" stopIfTrue="1" operator="lessThan">
      <formula>0</formula>
    </cfRule>
    <cfRule type="cellIs" dxfId="438" priority="71" operator="equal">
      <formula>MIN($E$21:$E$30)</formula>
    </cfRule>
  </conditionalFormatting>
  <conditionalFormatting sqref="R7:R16">
    <cfRule type="cellIs" dxfId="437" priority="12" operator="lessThanOrEqual">
      <formula>0</formula>
    </cfRule>
    <cfRule type="cellIs" dxfId="436" priority="13" operator="greaterThan">
      <formula>0</formula>
    </cfRule>
  </conditionalFormatting>
  <conditionalFormatting sqref="U7:U16">
    <cfRule type="cellIs" dxfId="435" priority="10" operator="lessThanOrEqual">
      <formula>0</formula>
    </cfRule>
    <cfRule type="cellIs" dxfId="434" priority="11" operator="greaterThan">
      <formula>0</formula>
    </cfRule>
  </conditionalFormatting>
  <conditionalFormatting sqref="S7:T16">
    <cfRule type="cellIs" dxfId="433" priority="8" operator="lessThanOrEqual">
      <formula>0</formula>
    </cfRule>
    <cfRule type="cellIs" dxfId="432" priority="9" operator="greaterThan">
      <formula>0</formula>
    </cfRule>
  </conditionalFormatting>
  <conditionalFormatting sqref="F45:F54">
    <cfRule type="cellIs" dxfId="431" priority="7" operator="equal">
      <formula>MAX($F$45:$F$54)</formula>
    </cfRule>
  </conditionalFormatting>
  <conditionalFormatting sqref="E45:E54">
    <cfRule type="cellIs" dxfId="430" priority="5" stopIfTrue="1" operator="lessThan">
      <formula>0</formula>
    </cfRule>
    <cfRule type="cellIs" dxfId="429" priority="6" operator="equal">
      <formula>MIN($E$45:$E$54)</formula>
    </cfRule>
  </conditionalFormatting>
  <conditionalFormatting sqref="E33:E42">
    <cfRule type="cellIs" dxfId="428" priority="3" stopIfTrue="1" operator="lessThan">
      <formula>0</formula>
    </cfRule>
    <cfRule type="cellIs" dxfId="427" priority="4" operator="equal">
      <formula>MIN($E$33:$E$42)</formula>
    </cfRule>
  </conditionalFormatting>
  <conditionalFormatting sqref="F33:F42">
    <cfRule type="cellIs" dxfId="426" priority="1" operator="lessThanOrEqual">
      <formula>0</formula>
    </cfRule>
    <cfRule type="cellIs" dxfId="425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>
    <pageSetUpPr fitToPage="1"/>
  </sheetPr>
  <dimension ref="A1:U54"/>
  <sheetViews>
    <sheetView topLeftCell="A24" zoomScale="90" zoomScaleNormal="90" workbookViewId="0">
      <selection activeCell="A31" sqref="A31:G54"/>
    </sheetView>
  </sheetViews>
  <sheetFormatPr defaultColWidth="8.69921875" defaultRowHeight="15.6" x14ac:dyDescent="0.3"/>
  <cols>
    <col min="5" max="5" width="9.19921875" customWidth="1"/>
    <col min="14" max="14" width="5.69921875" bestFit="1" customWidth="1"/>
  </cols>
  <sheetData>
    <row r="1" spans="1:21" x14ac:dyDescent="0.3">
      <c r="C1" t="s">
        <v>93</v>
      </c>
      <c r="D1">
        <f>C2+E2</f>
        <v>1.0000000000000004</v>
      </c>
    </row>
    <row r="2" spans="1:21" x14ac:dyDescent="0.3">
      <c r="A2" t="s">
        <v>39</v>
      </c>
      <c r="B2" s="133" t="s">
        <v>122</v>
      </c>
      <c r="C2" s="139">
        <f>Analysis!B26</f>
        <v>0.42727505578589536</v>
      </c>
      <c r="D2" s="133" t="s">
        <v>123</v>
      </c>
      <c r="E2" s="139">
        <f>Analysis!H26</f>
        <v>0.57272494421410514</v>
      </c>
      <c r="F2" s="133" t="s">
        <v>46</v>
      </c>
      <c r="G2" s="139">
        <f>Analysis!S26</f>
        <v>205.10066559730828</v>
      </c>
      <c r="H2" t="s">
        <v>149</v>
      </c>
      <c r="I2" s="153">
        <f>Analysis!T26</f>
        <v>-205.36196610287098</v>
      </c>
      <c r="J2" t="s">
        <v>47</v>
      </c>
      <c r="K2" s="153">
        <f>G2*C2+I2*E2</f>
        <v>-29.981522245151567</v>
      </c>
      <c r="L2" t="s">
        <v>46</v>
      </c>
      <c r="M2" s="160">
        <v>2</v>
      </c>
      <c r="N2" t="s">
        <v>149</v>
      </c>
      <c r="O2" s="160">
        <v>4</v>
      </c>
    </row>
    <row r="4" spans="1:21" x14ac:dyDescent="0.3">
      <c r="A4" t="s">
        <v>120</v>
      </c>
      <c r="B4">
        <f>$C$2</f>
        <v>0.42727505578589536</v>
      </c>
      <c r="C4" t="s">
        <v>121</v>
      </c>
      <c r="D4">
        <f>$E$2</f>
        <v>0.57272494421410514</v>
      </c>
      <c r="E4" t="s">
        <v>46</v>
      </c>
      <c r="F4">
        <f>G2</f>
        <v>205.10066559730828</v>
      </c>
      <c r="G4" t="s">
        <v>149</v>
      </c>
      <c r="H4">
        <f>I2</f>
        <v>-205.36196610287098</v>
      </c>
      <c r="I4" t="s">
        <v>47</v>
      </c>
      <c r="J4">
        <f>B4*F4+D4*H4</f>
        <v>-29.981522245151567</v>
      </c>
    </row>
    <row r="5" spans="1:21" ht="16.2" thickBot="1" x14ac:dyDescent="0.35"/>
    <row r="6" spans="1:21" ht="16.2" thickBot="1" x14ac:dyDescent="0.3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5" t="s">
        <v>47</v>
      </c>
    </row>
    <row r="7" spans="1:21" x14ac:dyDescent="0.3">
      <c r="A7" s="100">
        <v>1</v>
      </c>
      <c r="B7" s="95">
        <f>C7*B4</f>
        <v>0.42727505578589536</v>
      </c>
      <c r="C7" s="95">
        <v>1</v>
      </c>
      <c r="D7" s="22">
        <f>C7*D4</f>
        <v>0.57272494421410514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1.0000000000000004</v>
      </c>
      <c r="R7" s="265">
        <f>B7-D7</f>
        <v>-0.14544988842820977</v>
      </c>
      <c r="S7" s="266">
        <f>IF(Rules!B23=Rules!D23,SUM(C7)*B4*F4,SUM(C7)*B4*F4*POWER(O2,A7-1))</f>
        <v>87.634398334814165</v>
      </c>
      <c r="T7" s="252">
        <f>IF(Rules!B23=Rules!D23,SUM(C7)*D4*H4,SUM(C7)*D4*H4*POWER(O2,A7-1))</f>
        <v>-117.61592057996573</v>
      </c>
      <c r="U7" s="263">
        <f>S7+T7</f>
        <v>-29.981522245151567</v>
      </c>
    </row>
    <row r="8" spans="1:21" x14ac:dyDescent="0.3">
      <c r="A8" s="98">
        <v>2</v>
      </c>
      <c r="B8" s="97">
        <f>C8*B4</f>
        <v>0.56571074443139036</v>
      </c>
      <c r="C8" s="97">
        <f>1/(1-B4*D4)</f>
        <v>1.323996654545788</v>
      </c>
      <c r="D8" s="128">
        <f>C8*D4</f>
        <v>0.75828591011439828</v>
      </c>
      <c r="E8" s="1">
        <f>D8*D4</f>
        <v>0.4342892555686107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1.0000000000000011</v>
      </c>
      <c r="R8" s="267">
        <f>B8-E8</f>
        <v>0.13142148886277966</v>
      </c>
      <c r="S8" s="268">
        <f>IF(Rules!B23=Rules!D23,SUM(C8:D8)*B4*F4,SUM(C8:D8)*B4*F4*POWER(O2,A8-1))</f>
        <v>182.47957971706921</v>
      </c>
      <c r="T8" s="253">
        <f>IF(Rules!B23=Rules!D23,SUM(C8:D8)*D4*H4,SUM(C8:D8)*D4*H4*POWER(O2,A8-1))</f>
        <v>-244.90958075011983</v>
      </c>
      <c r="U8" s="264">
        <f>S8+T8</f>
        <v>-62.430001033050615</v>
      </c>
    </row>
    <row r="9" spans="1:21" x14ac:dyDescent="0.3">
      <c r="A9" s="98">
        <v>3</v>
      </c>
      <c r="B9" s="97">
        <f>C9*B4</f>
        <v>0.63206056398849009</v>
      </c>
      <c r="C9" s="97">
        <f>1/(1-D4*B4/(1-D4*B4))</f>
        <v>1.4792826200114322</v>
      </c>
      <c r="D9" s="128">
        <f>C9*D4*C8</f>
        <v>1.1217191678317804</v>
      </c>
      <c r="E9" s="1">
        <f>D9*(D4)</f>
        <v>0.64243654782034887</v>
      </c>
      <c r="F9" s="1">
        <f>E9*D4</f>
        <v>0.36793943601151158</v>
      </c>
      <c r="G9" s="1"/>
      <c r="H9" s="1"/>
      <c r="I9" s="1"/>
      <c r="J9" s="1"/>
      <c r="K9" s="1"/>
      <c r="L9" s="1"/>
      <c r="M9" s="235"/>
      <c r="N9" s="97">
        <f>B9+F9</f>
        <v>1.0000000000000018</v>
      </c>
      <c r="R9" s="267">
        <f>B9-F9</f>
        <v>0.26412112797697851</v>
      </c>
      <c r="S9" s="268">
        <f>IF(Rules!B23=Rules!D23,SUM(C9:E9)*B4*F4,SUM(C9:E9)*B4*F4*POWER(O2,A9-1))</f>
        <v>284.23676708194722</v>
      </c>
      <c r="T9" s="253">
        <f>IF(Rules!B23=Rules!D23,SUM(C9:E9)*D4*H4,SUM(C9:E9)*D4*H4*POWER(O2,A9-1))</f>
        <v>-381.47998569342167</v>
      </c>
      <c r="U9" s="264">
        <f t="shared" ref="U9:U15" si="0">S9+T9</f>
        <v>-97.243218611474447</v>
      </c>
    </row>
    <row r="10" spans="1:21" x14ac:dyDescent="0.3">
      <c r="A10" s="98">
        <v>4</v>
      </c>
      <c r="B10" s="97">
        <f>C10*B4</f>
        <v>0.66970681355286754</v>
      </c>
      <c r="C10" s="97">
        <f>1/(1-D4*B4/(1-D4*B4/(1-D4*B4)))</f>
        <v>1.567390383510834</v>
      </c>
      <c r="D10" s="128">
        <f>C10*D4*C9</f>
        <v>1.3279277033086376</v>
      </c>
      <c r="E10" s="1">
        <f>D10*D4*C8</f>
        <v>1.0069488670695128</v>
      </c>
      <c r="F10" s="1">
        <f>E10*D4</f>
        <v>0.57670473371884312</v>
      </c>
      <c r="G10" s="1">
        <f>F10*D4</f>
        <v>0.33029318644713479</v>
      </c>
      <c r="H10" s="1"/>
      <c r="I10" s="1"/>
      <c r="J10" s="1"/>
      <c r="K10" s="1"/>
      <c r="L10" s="1"/>
      <c r="M10" s="235"/>
      <c r="N10" s="97">
        <f>B10+G10</f>
        <v>1.0000000000000022</v>
      </c>
      <c r="R10" s="267">
        <f>B10-G10</f>
        <v>0.33941362710573275</v>
      </c>
      <c r="S10" s="268">
        <f>IF(Rules!B23=Rules!D23,SUM(C10:F10)*B4*F4,SUM(C10:F10)*B4*F4*POWER(O2,A10-1))</f>
        <v>392.51198900217923</v>
      </c>
      <c r="T10" s="253">
        <f>IF(Rules!B23=Rules!D23,SUM(C10:F10)*D4*H4,SUM(C10:F10)*D4*H4*POWER(O2,A10-1))</f>
        <v>-526.79837828959739</v>
      </c>
      <c r="U10" s="264">
        <f t="shared" si="0"/>
        <v>-134.28638928741816</v>
      </c>
    </row>
    <row r="11" spans="1:21" x14ac:dyDescent="0.3">
      <c r="A11" s="98">
        <v>5</v>
      </c>
      <c r="B11" s="97">
        <f>C11*B4</f>
        <v>0.69313076555408915</v>
      </c>
      <c r="C11" s="97">
        <f>1/(1-D4*B4/(1-D4*B4/(1-D4*B4/(1-D4*B4))))</f>
        <v>1.6222121000702936</v>
      </c>
      <c r="D11" s="128">
        <f>C11*D4*C10</f>
        <v>1.4562331492201124</v>
      </c>
      <c r="E11" s="1">
        <f>D11*D4*C9</f>
        <v>1.2337528427310285</v>
      </c>
      <c r="F11" s="1">
        <f>E11*D4*C8</f>
        <v>0.93553739720652396</v>
      </c>
      <c r="G11" s="1">
        <f>F11*D4</f>
        <v>0.5358056036253156</v>
      </c>
      <c r="H11" s="1">
        <f>G11*D4</f>
        <v>0.3068692344459138</v>
      </c>
      <c r="I11" s="1"/>
      <c r="J11" s="1"/>
      <c r="K11" s="1"/>
      <c r="L11" s="1"/>
      <c r="M11" s="235"/>
      <c r="N11" s="97">
        <f>B11+H11</f>
        <v>1.0000000000000029</v>
      </c>
      <c r="R11" s="267">
        <f>B11-H11</f>
        <v>0.38626153110817535</v>
      </c>
      <c r="S11" s="268">
        <f>IF(Rules!B23=Rules!D23,SUM(C11:G11)*B4*F4,SUM(C11:G11)*B4*F4*POWER(O2,A11-1))</f>
        <v>506.83714391687028</v>
      </c>
      <c r="T11" s="253">
        <f>IF(Rules!B23=Rules!D23,SUM(C11:G11)*D4*H4,SUM(C11:G11)*D4*H4*POWER(O2,A11-1))</f>
        <v>-680.23650984799895</v>
      </c>
      <c r="U11" s="264">
        <f t="shared" si="0"/>
        <v>-173.39936593112867</v>
      </c>
    </row>
    <row r="12" spans="1:21" x14ac:dyDescent="0.3">
      <c r="A12" s="98">
        <v>6</v>
      </c>
      <c r="B12" s="97">
        <f>C12*B4</f>
        <v>0.70855078378977332</v>
      </c>
      <c r="C12" s="97">
        <f>1/(1-D4*B4/(1-D4*B4/(1-D4*B4/(1-D4*B4/(1-D4*B4)))))</f>
        <v>1.6583013077759057</v>
      </c>
      <c r="D12" s="128">
        <f>C12*D4*C11</f>
        <v>1.5406967920584067</v>
      </c>
      <c r="E12" s="1">
        <f>D12*D4*C10</f>
        <v>1.3830581965177784</v>
      </c>
      <c r="F12" s="1">
        <f>E12*D4*C9</f>
        <v>1.1717574088531755</v>
      </c>
      <c r="G12" s="1">
        <f>F12*D4*C8</f>
        <v>0.88852713320551924</v>
      </c>
      <c r="H12" s="1">
        <f>G12*D4</f>
        <v>0.5088816527978498</v>
      </c>
      <c r="I12" s="1">
        <f>H12*D4</f>
        <v>0.29144921621023012</v>
      </c>
      <c r="J12" s="1"/>
      <c r="K12" s="1"/>
      <c r="L12" s="1"/>
      <c r="M12" s="235"/>
      <c r="N12" s="97">
        <f>B12+I12</f>
        <v>1.0000000000000036</v>
      </c>
      <c r="R12" s="267">
        <f>B12-I12</f>
        <v>0.4171015675795432</v>
      </c>
      <c r="S12" s="268">
        <f>IF(Rules!B23=Rules!D23,SUM(C12:H12)*B4*F4,SUM(C12:H12)*B4*F4*POWER(O2,A12-1))</f>
        <v>626.69308037545977</v>
      </c>
      <c r="T12" s="253">
        <f>IF(Rules!B23=Rules!D23,SUM(C12:H12)*D4*H4,SUM(C12:H12)*D4*H4*POWER(O2,A12-1))</f>
        <v>-841.09761657565957</v>
      </c>
      <c r="U12" s="264">
        <f t="shared" si="0"/>
        <v>-214.4045362001998</v>
      </c>
    </row>
    <row r="13" spans="1:21" x14ac:dyDescent="0.3">
      <c r="A13" s="98">
        <v>7</v>
      </c>
      <c r="B13" s="97">
        <f>C13*B4</f>
        <v>0.71908186016284403</v>
      </c>
      <c r="C13" s="97">
        <f>1/(1-D4*B4/(1-D4*B4/(1-D4*B4/(1-D4*B4/(1-D4*B4/(1-D4*B4))))))</f>
        <v>1.6829483734785844</v>
      </c>
      <c r="D13" s="128">
        <f>C13*D4*C12</f>
        <v>1.5983810995528962</v>
      </c>
      <c r="E13" s="1">
        <f>D13*D4*C11</f>
        <v>1.4850260450380843</v>
      </c>
      <c r="F13" s="1">
        <f>E13*D4*C10</f>
        <v>1.3330834815903487</v>
      </c>
      <c r="G13" s="1">
        <f>F13*D4*C9</f>
        <v>1.1294177281231981</v>
      </c>
      <c r="H13" s="1">
        <f>G13*D4*C8</f>
        <v>0.85642154986923524</v>
      </c>
      <c r="I13" s="1">
        <f>H13*D4</f>
        <v>0.49049398437261521</v>
      </c>
      <c r="J13" s="1">
        <f>I13*D4</f>
        <v>0.28091813983716019</v>
      </c>
      <c r="K13" s="1"/>
      <c r="L13" s="1"/>
      <c r="M13" s="235"/>
      <c r="N13" s="97">
        <f>B13+J13</f>
        <v>1.0000000000000042</v>
      </c>
      <c r="R13" s="267">
        <f>B13-J13</f>
        <v>0.43816372032568385</v>
      </c>
      <c r="S13" s="268">
        <f>IF(Rules!B23=Rules!D23,SUM(C13:I13)*B4*F4,SUM(C13:I13)*B4*F4*POWER(O2,A13-1))</f>
        <v>751.5326424389458</v>
      </c>
      <c r="T13" s="253">
        <f>IF(Rules!B23=Rules!D23,SUM(C13:I13)*D4*H4,SUM(C13:I13)*D4*H4*POWER(O2,A13-1))</f>
        <v>-1008.6473492822009</v>
      </c>
      <c r="U13" s="264">
        <f t="shared" si="0"/>
        <v>-257.11470684325514</v>
      </c>
    </row>
    <row r="14" spans="1:21" x14ac:dyDescent="0.3">
      <c r="A14" s="98">
        <v>8</v>
      </c>
      <c r="B14" s="97">
        <f>C14*B4</f>
        <v>0.7264557873096863</v>
      </c>
      <c r="C14" s="97">
        <f>1/(1-D4*B4/(1-D4*B4/(1-D4*B4/(1-D4*B4/(1-D4*B4/(1-D4*B4/(1-D4*B4)))))))</f>
        <v>1.7002064067922289</v>
      </c>
      <c r="D14" s="128">
        <f>C14*D4*C13</f>
        <v>1.6387720212319106</v>
      </c>
      <c r="E14" s="1">
        <f>D14*D4*C12</f>
        <v>1.5564245858588217</v>
      </c>
      <c r="F14" s="1">
        <f>E14*D4*C11</f>
        <v>1.4460450313035462</v>
      </c>
      <c r="G14" s="1">
        <f>F14*D4*C10</f>
        <v>1.2980908660205479</v>
      </c>
      <c r="H14" s="1">
        <f>G14*D4*C9</f>
        <v>1.0997712124145309</v>
      </c>
      <c r="I14" s="1">
        <f>H14*D4*C8</f>
        <v>0.83394101472336779</v>
      </c>
      <c r="J14" s="1">
        <f>I14*D4</f>
        <v>0.47761882113529502</v>
      </c>
      <c r="K14" s="1">
        <f>J14*D4</f>
        <v>0.27354421269031848</v>
      </c>
      <c r="L14" s="1"/>
      <c r="M14" s="235"/>
      <c r="N14" s="97">
        <f>B14+K14</f>
        <v>1.0000000000000049</v>
      </c>
      <c r="R14" s="267">
        <f>B14-K14</f>
        <v>0.45291157461936782</v>
      </c>
      <c r="S14" s="268">
        <f>IF(Rules!B23=Rules!D23,SUM(C14:J14)*B4*F4,SUM(C14:J14)*B4*F4*POWER(O2,A14-1))</f>
        <v>880.80194164050954</v>
      </c>
      <c r="T14" s="253">
        <f>IF(Rules!B23=Rules!D23,SUM(C14:J14)*D4*H4,SUM(C14:J14)*D4*H4*POWER(O2,A14-1))</f>
        <v>-1182.1423229137922</v>
      </c>
      <c r="U14" s="264">
        <f t="shared" si="0"/>
        <v>-301.34038127328267</v>
      </c>
    </row>
    <row r="15" spans="1:21" x14ac:dyDescent="0.3">
      <c r="A15" s="98">
        <v>9</v>
      </c>
      <c r="B15" s="97">
        <f>C15*B4</f>
        <v>0.73170973107770099</v>
      </c>
      <c r="C15" s="97">
        <f>1/(1-D4*B4/(1-D4*B4/(1-D4*B4/(1-D4*B4/(1-D4*B4/(1-D4*B4/(1-D4*B4/(1-D4*B4))))))))</f>
        <v>1.7125028039183168</v>
      </c>
      <c r="D15" s="128">
        <f>C15*D4*C14</f>
        <v>1.6675506661810535</v>
      </c>
      <c r="E15" s="1">
        <f>D15*D4*C13</f>
        <v>1.6072962463892735</v>
      </c>
      <c r="F15" s="1">
        <f>E15*D4*C12</f>
        <v>1.5265304522091574</v>
      </c>
      <c r="G15" s="1">
        <f>F15*D4*C11</f>
        <v>1.4182709497181101</v>
      </c>
      <c r="H15" s="1">
        <f>G15*D4*C10</f>
        <v>1.2731585293106298</v>
      </c>
      <c r="I15" s="1">
        <f>H15*D4*C9</f>
        <v>1.0786479868456977</v>
      </c>
      <c r="J15" s="1">
        <f>I15*D4*C8</f>
        <v>0.81792357039835339</v>
      </c>
      <c r="K15" s="1">
        <f>J15*D4</f>
        <v>0.46844523122779863</v>
      </c>
      <c r="L15" s="1">
        <f>K15*D4</f>
        <v>0.26829026892230456</v>
      </c>
      <c r="M15" s="235"/>
      <c r="N15" s="97">
        <f>B15+L15</f>
        <v>1.0000000000000056</v>
      </c>
      <c r="R15" s="267">
        <f>B15-L15</f>
        <v>0.46341946215539642</v>
      </c>
      <c r="S15" s="268">
        <f>IF(Rules!B23=Rules!D23,SUM(C15:K15)*B4*F4,SUM(C15:K15)*B4*F4*POWER(O2,A15-1))</f>
        <v>1013.9585957736405</v>
      </c>
      <c r="T15" s="253">
        <f>IF(Rules!B23=Rules!D23,SUM(C15:K15)*D4*H4,SUM(C15:K15)*D4*H4*POWER(O2,A15-1))</f>
        <v>-1360.8545952041879</v>
      </c>
      <c r="U15" s="264">
        <f t="shared" si="0"/>
        <v>-346.89599943054748</v>
      </c>
    </row>
    <row r="16" spans="1:21" ht="16.2" thickBot="1" x14ac:dyDescent="0.35">
      <c r="A16" s="99">
        <v>10</v>
      </c>
      <c r="B16" s="129">
        <f>C16*B4</f>
        <v>0.73549978474911348</v>
      </c>
      <c r="C16" s="129">
        <f>1/(1-D4*B4/(1-D4*B4/(1-D4*B4/(1-D4*B4/(1-D4*B4/(1-D4*B4/(1-D4*B4/(1-D4*B4/(1-D4*B4)))))))))</f>
        <v>1.7213730939576952</v>
      </c>
      <c r="D16" s="137">
        <f>C16*D4*C15</f>
        <v>1.6883108063279273</v>
      </c>
      <c r="E16" s="109">
        <f>D16*D4*C14</f>
        <v>1.6439936935408916</v>
      </c>
      <c r="F16" s="109">
        <f>E16*D4*C13</f>
        <v>1.5845904693063264</v>
      </c>
      <c r="G16" s="109">
        <f>F16*D4*C12</f>
        <v>1.5049656285271162</v>
      </c>
      <c r="H16" s="109">
        <f>G16*D4*C11</f>
        <v>1.3982354745529928</v>
      </c>
      <c r="I16" s="109">
        <f>H16*D4*C10</f>
        <v>1.2551730124386031</v>
      </c>
      <c r="J16" s="109">
        <f>I16*D4*C9</f>
        <v>1.063410260262744</v>
      </c>
      <c r="K16" s="109">
        <f>J16*D4*C8</f>
        <v>0.80636901702832386</v>
      </c>
      <c r="L16" s="109">
        <f>K16*D4</f>
        <v>0.46182765029352957</v>
      </c>
      <c r="M16" s="237">
        <f>L16*D4</f>
        <v>0.26450021525089296</v>
      </c>
      <c r="N16" s="129">
        <f>B16+M16</f>
        <v>1.0000000000000064</v>
      </c>
      <c r="R16" s="269">
        <f>B16-M16</f>
        <v>0.47099956949822053</v>
      </c>
      <c r="S16" s="270">
        <f>IF(Rules!B23=Rules!D23,SUM(C16:L16)*B4*F4,SUM(C16:L16)*B4*F4*POWER(O2,A16-1))</f>
        <v>1150.4862116145669</v>
      </c>
      <c r="T16" s="254">
        <f>IF(Rules!B23=Rules!D23,SUM(C16:L16)*D4*H4,SUM(C16:L16)*D4*H4*POWER(O2,A16-1))</f>
        <v>-1544.091104233077</v>
      </c>
      <c r="U16" s="271">
        <f>S16+T16</f>
        <v>-393.60489261851012</v>
      </c>
    </row>
    <row r="18" spans="1:7" x14ac:dyDescent="0.3">
      <c r="A18" s="500" t="s">
        <v>181</v>
      </c>
      <c r="B18" s="500"/>
      <c r="C18" s="500"/>
      <c r="D18" s="500"/>
      <c r="E18" s="500"/>
      <c r="F18" s="500"/>
    </row>
    <row r="19" spans="1:7" ht="16.2" thickBot="1" x14ac:dyDescent="0.35"/>
    <row r="20" spans="1:7" ht="16.2" thickBot="1" x14ac:dyDescent="0.3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251</v>
      </c>
    </row>
    <row r="21" spans="1:7" x14ac:dyDescent="0.3">
      <c r="A21" s="95">
        <v>1</v>
      </c>
      <c r="B21" s="107">
        <v>1</v>
      </c>
      <c r="C21" s="108">
        <f t="shared" ref="C21:C30" si="1">B21*$O$2</f>
        <v>4</v>
      </c>
      <c r="D21" s="57">
        <f>SUM($C$21:C21)</f>
        <v>4</v>
      </c>
      <c r="E21" s="57">
        <f t="shared" ref="E21:E30" si="2">D21/R7</f>
        <v>-27.500880497232519</v>
      </c>
      <c r="F21" s="8">
        <f t="shared" ref="F21:F30" si="3">U7/E21</f>
        <v>1.0902022663662962</v>
      </c>
      <c r="G21" s="256">
        <f>U7/D21</f>
        <v>-7.4953805612878917</v>
      </c>
    </row>
    <row r="22" spans="1:7" x14ac:dyDescent="0.3">
      <c r="A22" s="97">
        <v>2</v>
      </c>
      <c r="B22" s="93">
        <f>C21</f>
        <v>4</v>
      </c>
      <c r="C22" s="1">
        <f t="shared" si="1"/>
        <v>16</v>
      </c>
      <c r="D22" s="9">
        <f>SUM($C$21:C22)</f>
        <v>20</v>
      </c>
      <c r="E22" s="9">
        <f t="shared" si="2"/>
        <v>152.18211399874249</v>
      </c>
      <c r="F22" s="9">
        <f t="shared" si="3"/>
        <v>-0.41023218427341918</v>
      </c>
      <c r="G22" s="257">
        <f>U8/D22</f>
        <v>-3.1215000516525309</v>
      </c>
    </row>
    <row r="23" spans="1:7" x14ac:dyDescent="0.3">
      <c r="A23" s="97">
        <v>3</v>
      </c>
      <c r="B23" s="93">
        <f t="shared" ref="B23:B30" si="4">C22</f>
        <v>16</v>
      </c>
      <c r="C23" s="1">
        <f t="shared" si="1"/>
        <v>64</v>
      </c>
      <c r="D23" s="9">
        <f>SUM($C$21:C23)</f>
        <v>84</v>
      </c>
      <c r="E23" s="9">
        <f t="shared" si="2"/>
        <v>318.0358975572816</v>
      </c>
      <c r="F23" s="9">
        <f t="shared" si="3"/>
        <v>-0.30576176890207785</v>
      </c>
      <c r="G23" s="257">
        <f t="shared" ref="G23:G29" si="5">U9/D23</f>
        <v>-1.1576573644223149</v>
      </c>
    </row>
    <row r="24" spans="1:7" x14ac:dyDescent="0.3">
      <c r="A24" s="97">
        <v>4</v>
      </c>
      <c r="B24" s="93">
        <f t="shared" si="4"/>
        <v>64</v>
      </c>
      <c r="C24" s="1">
        <f t="shared" si="1"/>
        <v>256</v>
      </c>
      <c r="D24" s="9">
        <f>SUM($C$21:C24)</f>
        <v>340</v>
      </c>
      <c r="E24" s="9">
        <f t="shared" si="2"/>
        <v>1001.7276056334786</v>
      </c>
      <c r="F24" s="9">
        <f t="shared" si="3"/>
        <v>-0.13405479546757357</v>
      </c>
      <c r="G24" s="257">
        <f t="shared" si="5"/>
        <v>-0.39495996849240633</v>
      </c>
    </row>
    <row r="25" spans="1:7" x14ac:dyDescent="0.3">
      <c r="A25" s="97">
        <v>5</v>
      </c>
      <c r="B25" s="93">
        <f t="shared" si="4"/>
        <v>256</v>
      </c>
      <c r="C25" s="1">
        <f t="shared" si="1"/>
        <v>1024</v>
      </c>
      <c r="D25" s="9">
        <f>SUM($C$21:C25)</f>
        <v>1364</v>
      </c>
      <c r="E25" s="9">
        <f t="shared" si="2"/>
        <v>3531.2861627372413</v>
      </c>
      <c r="F25" s="9">
        <f t="shared" si="3"/>
        <v>-4.9103742359050247E-2</v>
      </c>
      <c r="G25" s="257">
        <f t="shared" si="5"/>
        <v>-0.12712563484686853</v>
      </c>
    </row>
    <row r="26" spans="1:7" x14ac:dyDescent="0.3">
      <c r="A26" s="97">
        <v>6</v>
      </c>
      <c r="B26" s="93">
        <f t="shared" si="4"/>
        <v>1024</v>
      </c>
      <c r="C26" s="1">
        <f t="shared" si="1"/>
        <v>4096</v>
      </c>
      <c r="D26" s="9">
        <f>SUM($C$21:C26)</f>
        <v>5460</v>
      </c>
      <c r="E26" s="9">
        <f t="shared" si="2"/>
        <v>13090.336801380525</v>
      </c>
      <c r="F26" s="9">
        <f t="shared" si="3"/>
        <v>-1.6378840319646201E-2</v>
      </c>
      <c r="G26" s="257">
        <f t="shared" si="5"/>
        <v>-3.9268230073296669E-2</v>
      </c>
    </row>
    <row r="27" spans="1:7" x14ac:dyDescent="0.3">
      <c r="A27" s="97">
        <v>7</v>
      </c>
      <c r="B27" s="93">
        <f t="shared" si="4"/>
        <v>4096</v>
      </c>
      <c r="C27" s="1">
        <f t="shared" si="1"/>
        <v>16384</v>
      </c>
      <c r="D27" s="9">
        <f>SUM($C$21:C27)</f>
        <v>21844</v>
      </c>
      <c r="E27" s="9">
        <f t="shared" si="2"/>
        <v>49853.511339924531</v>
      </c>
      <c r="F27" s="9">
        <f t="shared" si="3"/>
        <v>-5.1574041613664271E-3</v>
      </c>
      <c r="G27" s="257">
        <f t="shared" si="5"/>
        <v>-1.1770495643804026E-2</v>
      </c>
    </row>
    <row r="28" spans="1:7" x14ac:dyDescent="0.3">
      <c r="A28" s="97">
        <v>8</v>
      </c>
      <c r="B28" s="93">
        <f t="shared" si="4"/>
        <v>16384</v>
      </c>
      <c r="C28" s="1">
        <f t="shared" si="1"/>
        <v>65536</v>
      </c>
      <c r="D28" s="9">
        <f>SUM($C$21:C28)</f>
        <v>87380</v>
      </c>
      <c r="E28" s="9">
        <f t="shared" si="2"/>
        <v>192929.49197298649</v>
      </c>
      <c r="F28" s="9">
        <f t="shared" si="3"/>
        <v>-1.5619197365402051E-3</v>
      </c>
      <c r="G28" s="257">
        <f t="shared" si="5"/>
        <v>-3.4486196071559015E-3</v>
      </c>
    </row>
    <row r="29" spans="1:7" x14ac:dyDescent="0.3">
      <c r="A29" s="97">
        <v>9</v>
      </c>
      <c r="B29" s="93">
        <f t="shared" si="4"/>
        <v>65536</v>
      </c>
      <c r="C29" s="1">
        <f t="shared" si="1"/>
        <v>262144</v>
      </c>
      <c r="D29" s="9">
        <f>SUM($C$21:C29)</f>
        <v>349524</v>
      </c>
      <c r="E29" s="9">
        <f t="shared" si="2"/>
        <v>754228.14219829987</v>
      </c>
      <c r="F29" s="9">
        <f t="shared" si="3"/>
        <v>-4.5993510454207158E-4</v>
      </c>
      <c r="G29" s="257">
        <f t="shared" si="5"/>
        <v>-9.924812013782959E-4</v>
      </c>
    </row>
    <row r="30" spans="1:7" ht="16.2" thickBot="1" x14ac:dyDescent="0.35">
      <c r="A30" s="129">
        <v>10</v>
      </c>
      <c r="B30" s="94">
        <f t="shared" si="4"/>
        <v>262144</v>
      </c>
      <c r="C30" s="109">
        <f t="shared" si="1"/>
        <v>1048576</v>
      </c>
      <c r="D30" s="10">
        <f>SUM($C$21:C30)</f>
        <v>1398100</v>
      </c>
      <c r="E30" s="10">
        <f t="shared" si="2"/>
        <v>2968367.8936043745</v>
      </c>
      <c r="F30" s="10">
        <f t="shared" si="3"/>
        <v>-1.3259976752429123E-4</v>
      </c>
      <c r="G30" s="258">
        <f>U16/D30</f>
        <v>-2.8152842616301419E-4</v>
      </c>
    </row>
    <row r="31" spans="1:7" ht="16.2" thickBot="1" x14ac:dyDescent="0.35">
      <c r="A31" s="524" t="s">
        <v>252</v>
      </c>
      <c r="B31" s="524"/>
      <c r="C31" s="524"/>
      <c r="D31" s="524"/>
      <c r="E31" s="524"/>
      <c r="F31" s="524"/>
      <c r="G31" s="524"/>
    </row>
    <row r="32" spans="1:7" ht="16.2" thickBot="1" x14ac:dyDescent="0.35">
      <c r="A32" s="115" t="s">
        <v>130</v>
      </c>
      <c r="B32" s="116" t="s">
        <v>135</v>
      </c>
      <c r="C32" s="116" t="s">
        <v>134</v>
      </c>
      <c r="D32" s="154" t="s">
        <v>133</v>
      </c>
      <c r="E32" s="350" t="s">
        <v>146</v>
      </c>
      <c r="F32" s="152" t="s">
        <v>147</v>
      </c>
      <c r="G32" s="260" t="s">
        <v>251</v>
      </c>
    </row>
    <row r="33" spans="1:7" x14ac:dyDescent="0.3">
      <c r="A33" s="95">
        <v>1</v>
      </c>
      <c r="B33" s="107">
        <v>1</v>
      </c>
      <c r="C33" s="108">
        <f t="shared" ref="C33:C42" si="6">B33*$O$2</f>
        <v>4</v>
      </c>
      <c r="D33" s="57">
        <f>SUM($C$33:C33)</f>
        <v>4</v>
      </c>
      <c r="E33" s="96">
        <f>D33/$R$7</f>
        <v>-27.500880497232519</v>
      </c>
      <c r="F33" s="8">
        <f t="shared" ref="F33:F42" si="7">U7/E33</f>
        <v>1.0902022663662962</v>
      </c>
      <c r="G33" s="259">
        <f>U7/D33</f>
        <v>-7.4953805612878917</v>
      </c>
    </row>
    <row r="34" spans="1:7" x14ac:dyDescent="0.3">
      <c r="A34" s="97">
        <v>2</v>
      </c>
      <c r="B34" s="93">
        <f>C33+1</f>
        <v>5</v>
      </c>
      <c r="C34" s="1">
        <f t="shared" si="6"/>
        <v>20</v>
      </c>
      <c r="D34" s="9">
        <f>SUM($C$33:C34)</f>
        <v>24</v>
      </c>
      <c r="E34" s="96">
        <f t="shared" ref="E34:E42" si="8">D34/$R$7</f>
        <v>-165.00528298339512</v>
      </c>
      <c r="F34" s="9">
        <f t="shared" si="7"/>
        <v>0.37835152853459303</v>
      </c>
      <c r="G34" s="259">
        <f t="shared" ref="G34:G42" si="9">U8/D34</f>
        <v>-2.6012500430437755</v>
      </c>
    </row>
    <row r="35" spans="1:7" x14ac:dyDescent="0.3">
      <c r="A35" s="97">
        <v>3</v>
      </c>
      <c r="B35" s="93">
        <f t="shared" ref="B35:B42" si="10">C34</f>
        <v>20</v>
      </c>
      <c r="C35" s="1">
        <f t="shared" si="6"/>
        <v>80</v>
      </c>
      <c r="D35" s="9">
        <f>SUM($C$33:C35)</f>
        <v>104</v>
      </c>
      <c r="E35" s="96">
        <f t="shared" si="8"/>
        <v>-715.02289292804551</v>
      </c>
      <c r="F35" s="9">
        <f t="shared" si="7"/>
        <v>0.13600014709075933</v>
      </c>
      <c r="G35" s="259">
        <f t="shared" si="9"/>
        <v>-0.9350309481872543</v>
      </c>
    </row>
    <row r="36" spans="1:7" x14ac:dyDescent="0.3">
      <c r="A36" s="97">
        <v>4</v>
      </c>
      <c r="B36" s="93">
        <f t="shared" si="10"/>
        <v>80</v>
      </c>
      <c r="C36" s="1">
        <f t="shared" si="6"/>
        <v>320</v>
      </c>
      <c r="D36" s="9">
        <f>SUM($C$33:C36)</f>
        <v>424</v>
      </c>
      <c r="E36" s="96">
        <f t="shared" si="8"/>
        <v>-2915.0933327066468</v>
      </c>
      <c r="F36" s="9">
        <f t="shared" si="7"/>
        <v>4.6065897026608765E-2</v>
      </c>
      <c r="G36" s="259">
        <f t="shared" si="9"/>
        <v>-0.31671318228164658</v>
      </c>
    </row>
    <row r="37" spans="1:7" x14ac:dyDescent="0.3">
      <c r="A37" s="97">
        <v>5</v>
      </c>
      <c r="B37" s="93">
        <f t="shared" si="10"/>
        <v>320</v>
      </c>
      <c r="C37" s="1">
        <f t="shared" si="6"/>
        <v>1280</v>
      </c>
      <c r="D37" s="9">
        <f>SUM($C$33:C37)</f>
        <v>1704</v>
      </c>
      <c r="E37" s="96">
        <f t="shared" si="8"/>
        <v>-11715.375091821054</v>
      </c>
      <c r="F37" s="9">
        <f t="shared" si="7"/>
        <v>1.4801008467256446E-2</v>
      </c>
      <c r="G37" s="259">
        <f t="shared" si="9"/>
        <v>-0.10176019127413655</v>
      </c>
    </row>
    <row r="38" spans="1:7" x14ac:dyDescent="0.3">
      <c r="A38" s="97">
        <v>6</v>
      </c>
      <c r="B38" s="93">
        <f t="shared" si="10"/>
        <v>1280</v>
      </c>
      <c r="C38" s="1">
        <f t="shared" si="6"/>
        <v>5120</v>
      </c>
      <c r="D38" s="9">
        <f>SUM($C$33:C38)</f>
        <v>6824</v>
      </c>
      <c r="E38" s="96">
        <f t="shared" si="8"/>
        <v>-46916.502128278677</v>
      </c>
      <c r="F38" s="9">
        <f t="shared" si="7"/>
        <v>4.5699173313043856E-3</v>
      </c>
      <c r="G38" s="259">
        <f t="shared" si="9"/>
        <v>-3.1419187602608409E-2</v>
      </c>
    </row>
    <row r="39" spans="1:7" x14ac:dyDescent="0.3">
      <c r="A39" s="97">
        <v>7</v>
      </c>
      <c r="B39" s="93">
        <f t="shared" si="10"/>
        <v>5120</v>
      </c>
      <c r="C39" s="1">
        <f t="shared" si="6"/>
        <v>20480</v>
      </c>
      <c r="D39" s="9">
        <f>SUM($C$33:C39)</f>
        <v>27304</v>
      </c>
      <c r="E39" s="96">
        <f t="shared" si="8"/>
        <v>-187721.01027410917</v>
      </c>
      <c r="F39" s="9">
        <f t="shared" si="7"/>
        <v>1.3696639841636142E-3</v>
      </c>
      <c r="G39" s="259">
        <f t="shared" si="9"/>
        <v>-9.4167413874617321E-3</v>
      </c>
    </row>
    <row r="40" spans="1:7" x14ac:dyDescent="0.3">
      <c r="A40" s="97">
        <v>8</v>
      </c>
      <c r="B40" s="93">
        <f t="shared" si="10"/>
        <v>20480</v>
      </c>
      <c r="C40" s="1">
        <f t="shared" si="6"/>
        <v>81920</v>
      </c>
      <c r="D40" s="9">
        <f>SUM($C$33:C40)</f>
        <v>109224</v>
      </c>
      <c r="E40" s="96">
        <f t="shared" si="8"/>
        <v>-750939.04285743122</v>
      </c>
      <c r="F40" s="9">
        <f t="shared" si="7"/>
        <v>4.012847436013436E-4</v>
      </c>
      <c r="G40" s="259">
        <f t="shared" si="9"/>
        <v>-2.7589209447857858E-3</v>
      </c>
    </row>
    <row r="41" spans="1:7" x14ac:dyDescent="0.3">
      <c r="A41" s="97">
        <v>9</v>
      </c>
      <c r="B41" s="93">
        <f t="shared" si="10"/>
        <v>81920</v>
      </c>
      <c r="C41" s="1">
        <f t="shared" si="6"/>
        <v>327680</v>
      </c>
      <c r="D41" s="9">
        <f>SUM($C$33:C41)</f>
        <v>436904</v>
      </c>
      <c r="E41" s="96">
        <f t="shared" si="8"/>
        <v>-3003811.173190719</v>
      </c>
      <c r="F41" s="9">
        <f t="shared" si="7"/>
        <v>1.1548528833191148E-4</v>
      </c>
      <c r="G41" s="259">
        <f t="shared" si="9"/>
        <v>-7.9398677840108458E-4</v>
      </c>
    </row>
    <row r="42" spans="1:7" ht="16.2" thickBot="1" x14ac:dyDescent="0.35">
      <c r="A42" s="129">
        <v>10</v>
      </c>
      <c r="B42" s="94">
        <f t="shared" si="10"/>
        <v>327680</v>
      </c>
      <c r="C42" s="109">
        <f t="shared" si="6"/>
        <v>1310720</v>
      </c>
      <c r="D42" s="10">
        <f>SUM($C$33:C42)</f>
        <v>1747624</v>
      </c>
      <c r="E42" s="351">
        <f t="shared" si="8"/>
        <v>-12015299.694523871</v>
      </c>
      <c r="F42" s="10">
        <f t="shared" si="7"/>
        <v>3.2758641284486702E-5</v>
      </c>
      <c r="G42" s="259">
        <f t="shared" si="9"/>
        <v>-2.2522286980409409E-4</v>
      </c>
    </row>
    <row r="43" spans="1:7" ht="16.2" thickBot="1" x14ac:dyDescent="0.35">
      <c r="A43" s="524" t="s">
        <v>52</v>
      </c>
      <c r="B43" s="524"/>
      <c r="C43" s="524"/>
      <c r="D43" s="524"/>
      <c r="E43" s="524"/>
      <c r="F43" s="524"/>
      <c r="G43" s="524"/>
    </row>
    <row r="44" spans="1:7" ht="16.2" thickBot="1" x14ac:dyDescent="0.3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261" t="s">
        <v>147</v>
      </c>
      <c r="G44" s="260" t="s">
        <v>251</v>
      </c>
    </row>
    <row r="45" spans="1:7" x14ac:dyDescent="0.3">
      <c r="A45" s="95">
        <v>1</v>
      </c>
      <c r="B45" s="107">
        <v>1</v>
      </c>
      <c r="C45" s="108">
        <f t="shared" ref="C45:C54" si="11">B45*$O$2</f>
        <v>4</v>
      </c>
      <c r="D45" s="57">
        <f>SUM(C45:C45)</f>
        <v>4</v>
      </c>
      <c r="E45" s="57">
        <f t="shared" ref="E45:E54" si="12">D45/R7</f>
        <v>-27.500880497232519</v>
      </c>
      <c r="F45" s="262">
        <f t="shared" ref="F45:F54" si="13">U7/E45</f>
        <v>1.0902022663662962</v>
      </c>
      <c r="G45" s="256">
        <f>U7/D45</f>
        <v>-7.4953805612878917</v>
      </c>
    </row>
    <row r="46" spans="1:7" x14ac:dyDescent="0.3">
      <c r="A46" s="97">
        <v>2</v>
      </c>
      <c r="B46" s="93">
        <f t="shared" ref="B46:B54" si="14">B45*$O$2*2</f>
        <v>8</v>
      </c>
      <c r="C46" s="1">
        <f t="shared" si="11"/>
        <v>32</v>
      </c>
      <c r="D46" s="9">
        <f>SUM($C$45:C46)</f>
        <v>36</v>
      </c>
      <c r="E46" s="9">
        <f t="shared" si="12"/>
        <v>273.92780519773646</v>
      </c>
      <c r="F46" s="98">
        <f t="shared" si="13"/>
        <v>-0.22790676904078846</v>
      </c>
      <c r="G46" s="257">
        <f t="shared" ref="G46:G54" si="15">U8/D46</f>
        <v>-1.734166695362517</v>
      </c>
    </row>
    <row r="47" spans="1:7" x14ac:dyDescent="0.3">
      <c r="A47" s="97">
        <v>3</v>
      </c>
      <c r="B47" s="93">
        <f t="shared" si="14"/>
        <v>64</v>
      </c>
      <c r="C47" s="1">
        <f t="shared" si="11"/>
        <v>256</v>
      </c>
      <c r="D47" s="9">
        <f>SUM($C$45:C47)</f>
        <v>292</v>
      </c>
      <c r="E47" s="9">
        <f t="shared" si="12"/>
        <v>1105.5533581753123</v>
      </c>
      <c r="F47" s="98">
        <f t="shared" si="13"/>
        <v>-8.795886502662513E-2</v>
      </c>
      <c r="G47" s="257">
        <f t="shared" si="15"/>
        <v>-0.33302472127217275</v>
      </c>
    </row>
    <row r="48" spans="1:7" x14ac:dyDescent="0.3">
      <c r="A48" s="97">
        <v>4</v>
      </c>
      <c r="B48" s="93">
        <f t="shared" si="14"/>
        <v>512</v>
      </c>
      <c r="C48" s="1">
        <f t="shared" si="11"/>
        <v>2048</v>
      </c>
      <c r="D48" s="9">
        <f>SUM($C$45:C48)</f>
        <v>2340</v>
      </c>
      <c r="E48" s="9">
        <f t="shared" si="12"/>
        <v>6894.2429328892349</v>
      </c>
      <c r="F48" s="98">
        <f t="shared" si="13"/>
        <v>-1.9478047204690176E-2</v>
      </c>
      <c r="G48" s="257">
        <f t="shared" si="15"/>
        <v>-5.7387345849323999E-2</v>
      </c>
    </row>
    <row r="49" spans="1:7" x14ac:dyDescent="0.3">
      <c r="A49" s="97">
        <v>5</v>
      </c>
      <c r="B49" s="93">
        <f t="shared" si="14"/>
        <v>4096</v>
      </c>
      <c r="C49" s="1">
        <f t="shared" si="11"/>
        <v>16384</v>
      </c>
      <c r="D49" s="9">
        <f>SUM($C$45:C49)</f>
        <v>18724</v>
      </c>
      <c r="E49" s="9">
        <f t="shared" si="12"/>
        <v>48474.928233938488</v>
      </c>
      <c r="F49" s="98">
        <f t="shared" si="13"/>
        <v>-3.5770938142354485E-3</v>
      </c>
      <c r="G49" s="257">
        <f t="shared" si="15"/>
        <v>-9.2608078365268472E-3</v>
      </c>
    </row>
    <row r="50" spans="1:7" x14ac:dyDescent="0.3">
      <c r="A50" s="97">
        <v>6</v>
      </c>
      <c r="B50" s="93">
        <f t="shared" si="14"/>
        <v>32768</v>
      </c>
      <c r="C50" s="1">
        <f t="shared" si="11"/>
        <v>131072</v>
      </c>
      <c r="D50" s="9">
        <f>SUM($C$45:C50)</f>
        <v>149796</v>
      </c>
      <c r="E50" s="9">
        <f t="shared" si="12"/>
        <v>359135.54789369908</v>
      </c>
      <c r="F50" s="98">
        <f t="shared" si="13"/>
        <v>-5.9700170996066816E-4</v>
      </c>
      <c r="G50" s="257">
        <f t="shared" si="15"/>
        <v>-1.4313101564808126E-3</v>
      </c>
    </row>
    <row r="51" spans="1:7" x14ac:dyDescent="0.3">
      <c r="A51" s="97">
        <v>7</v>
      </c>
      <c r="B51" s="93">
        <f t="shared" si="14"/>
        <v>262144</v>
      </c>
      <c r="C51" s="1">
        <f t="shared" si="11"/>
        <v>1048576</v>
      </c>
      <c r="D51" s="9">
        <f>SUM($C$45:C51)</f>
        <v>1198372</v>
      </c>
      <c r="E51" s="9">
        <f t="shared" si="12"/>
        <v>2734986.8197879526</v>
      </c>
      <c r="F51" s="98">
        <f t="shared" si="13"/>
        <v>-9.4009486620922581E-5</v>
      </c>
      <c r="G51" s="257">
        <f t="shared" si="15"/>
        <v>-2.145533330578945E-4</v>
      </c>
    </row>
    <row r="52" spans="1:7" x14ac:dyDescent="0.3">
      <c r="A52" s="97">
        <v>8</v>
      </c>
      <c r="B52" s="93">
        <f t="shared" si="14"/>
        <v>2097152</v>
      </c>
      <c r="C52" s="1">
        <f t="shared" si="11"/>
        <v>8388608</v>
      </c>
      <c r="D52" s="9">
        <f>SUM($C$45:C52)</f>
        <v>9586980</v>
      </c>
      <c r="E52" s="9">
        <f t="shared" si="12"/>
        <v>21167443.132927239</v>
      </c>
      <c r="F52" s="98">
        <f t="shared" si="13"/>
        <v>-1.4236031219308177E-5</v>
      </c>
      <c r="G52" s="257">
        <f t="shared" si="15"/>
        <v>-3.1432253042489157E-5</v>
      </c>
    </row>
    <row r="53" spans="1:7" x14ac:dyDescent="0.3">
      <c r="A53" s="97">
        <v>9</v>
      </c>
      <c r="B53" s="93">
        <f t="shared" si="14"/>
        <v>16777216</v>
      </c>
      <c r="C53" s="1">
        <f t="shared" si="11"/>
        <v>67108864</v>
      </c>
      <c r="D53" s="9">
        <f>SUM($C$45:C53)</f>
        <v>76695844</v>
      </c>
      <c r="E53" s="9">
        <f t="shared" si="12"/>
        <v>165499833.87249696</v>
      </c>
      <c r="F53" s="98">
        <f t="shared" si="13"/>
        <v>-2.0960504389255175E-6</v>
      </c>
      <c r="G53" s="257">
        <f t="shared" si="15"/>
        <v>-4.523009088087582E-6</v>
      </c>
    </row>
    <row r="54" spans="1:7" ht="16.2" thickBot="1" x14ac:dyDescent="0.35">
      <c r="A54" s="129">
        <v>10</v>
      </c>
      <c r="B54" s="94">
        <f t="shared" si="14"/>
        <v>134217728</v>
      </c>
      <c r="C54" s="109">
        <f t="shared" si="11"/>
        <v>536870912</v>
      </c>
      <c r="D54" s="10">
        <f>SUM($C$45:C54)</f>
        <v>613566756</v>
      </c>
      <c r="E54" s="10">
        <f t="shared" si="12"/>
        <v>1302690693.8655241</v>
      </c>
      <c r="F54" s="99">
        <f t="shared" si="13"/>
        <v>-3.0214761990089237E-7</v>
      </c>
      <c r="G54" s="258">
        <f t="shared" si="15"/>
        <v>-6.4150296405320582E-7</v>
      </c>
    </row>
  </sheetData>
  <mergeCells count="3">
    <mergeCell ref="A18:F18"/>
    <mergeCell ref="A31:G31"/>
    <mergeCell ref="A43:G43"/>
  </mergeCells>
  <conditionalFormatting sqref="F21:F30">
    <cfRule type="cellIs" dxfId="424" priority="80" operator="equal">
      <formula>MAX($F$21:$F$30)</formula>
    </cfRule>
  </conditionalFormatting>
  <conditionalFormatting sqref="E21:E30">
    <cfRule type="cellIs" dxfId="423" priority="72" stopIfTrue="1" operator="lessThan">
      <formula>0</formula>
    </cfRule>
    <cfRule type="cellIs" dxfId="422" priority="73" operator="equal">
      <formula>MIN($E$21:$E$30)</formula>
    </cfRule>
  </conditionalFormatting>
  <conditionalFormatting sqref="R7:R16">
    <cfRule type="cellIs" dxfId="421" priority="12" operator="lessThanOrEqual">
      <formula>0</formula>
    </cfRule>
    <cfRule type="cellIs" dxfId="420" priority="13" operator="greaterThan">
      <formula>0</formula>
    </cfRule>
  </conditionalFormatting>
  <conditionalFormatting sqref="U7:U16">
    <cfRule type="cellIs" dxfId="419" priority="10" operator="lessThanOrEqual">
      <formula>0</formula>
    </cfRule>
    <cfRule type="cellIs" dxfId="418" priority="11" operator="greaterThan">
      <formula>0</formula>
    </cfRule>
  </conditionalFormatting>
  <conditionalFormatting sqref="S7:T16">
    <cfRule type="cellIs" dxfId="417" priority="8" operator="lessThanOrEqual">
      <formula>0</formula>
    </cfRule>
    <cfRule type="cellIs" dxfId="416" priority="9" operator="greaterThan">
      <formula>0</formula>
    </cfRule>
  </conditionalFormatting>
  <conditionalFormatting sqref="F45:F54">
    <cfRule type="cellIs" dxfId="415" priority="7" operator="equal">
      <formula>MAX($F$45:$F$54)</formula>
    </cfRule>
  </conditionalFormatting>
  <conditionalFormatting sqref="E45:E54">
    <cfRule type="cellIs" dxfId="414" priority="5" stopIfTrue="1" operator="lessThan">
      <formula>0</formula>
    </cfRule>
    <cfRule type="cellIs" dxfId="413" priority="6" operator="equal">
      <formula>MIN($E$45:$E$54)</formula>
    </cfRule>
  </conditionalFormatting>
  <conditionalFormatting sqref="E33:E42">
    <cfRule type="cellIs" dxfId="412" priority="3" stopIfTrue="1" operator="lessThan">
      <formula>0</formula>
    </cfRule>
    <cfRule type="cellIs" dxfId="411" priority="4" operator="equal">
      <formula>MIN($E$33:$E$42)</formula>
    </cfRule>
  </conditionalFormatting>
  <conditionalFormatting sqref="F33:F42">
    <cfRule type="cellIs" dxfId="410" priority="1" operator="lessThanOrEqual">
      <formula>0</formula>
    </cfRule>
    <cfRule type="cellIs" dxfId="409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>
    <pageSetUpPr fitToPage="1"/>
  </sheetPr>
  <dimension ref="A1:U54"/>
  <sheetViews>
    <sheetView zoomScale="90" zoomScaleNormal="90" workbookViewId="0">
      <selection activeCell="A31" sqref="A31:G54"/>
    </sheetView>
  </sheetViews>
  <sheetFormatPr defaultColWidth="8.69921875" defaultRowHeight="15.6" x14ac:dyDescent="0.3"/>
  <cols>
    <col min="5" max="5" width="9.19921875" customWidth="1"/>
    <col min="14" max="14" width="5.69921875" bestFit="1" customWidth="1"/>
  </cols>
  <sheetData>
    <row r="1" spans="1:21" x14ac:dyDescent="0.3">
      <c r="C1" t="s">
        <v>93</v>
      </c>
      <c r="D1">
        <f>C2+E2</f>
        <v>1.0000000000000007</v>
      </c>
    </row>
    <row r="2" spans="1:21" x14ac:dyDescent="0.3">
      <c r="A2" t="s">
        <v>39</v>
      </c>
      <c r="B2" s="133" t="s">
        <v>122</v>
      </c>
      <c r="C2" s="139">
        <f>Analysis!B27</f>
        <v>0.4500823573859859</v>
      </c>
      <c r="D2" s="133" t="s">
        <v>123</v>
      </c>
      <c r="E2" s="139">
        <f>Analysis!I27</f>
        <v>0.54991764261401477</v>
      </c>
      <c r="F2" s="133" t="s">
        <v>46</v>
      </c>
      <c r="G2" s="139">
        <f>Analysis!S27</f>
        <v>264.08471393842427</v>
      </c>
      <c r="H2" t="s">
        <v>149</v>
      </c>
      <c r="I2" s="153">
        <f>Analysis!T27</f>
        <v>-264.421160770825</v>
      </c>
      <c r="J2" t="s">
        <v>47</v>
      </c>
      <c r="K2" s="153">
        <f>G2*C2+I2*E2</f>
        <v>-26.549990789343752</v>
      </c>
      <c r="L2" t="s">
        <v>46</v>
      </c>
      <c r="M2" s="160">
        <v>2</v>
      </c>
      <c r="N2" t="s">
        <v>149</v>
      </c>
      <c r="O2" s="160">
        <v>5</v>
      </c>
    </row>
    <row r="4" spans="1:21" x14ac:dyDescent="0.3">
      <c r="A4" t="s">
        <v>120</v>
      </c>
      <c r="B4">
        <f>$C$2</f>
        <v>0.4500823573859859</v>
      </c>
      <c r="C4" t="s">
        <v>121</v>
      </c>
      <c r="D4">
        <f>$E$2</f>
        <v>0.54991764261401477</v>
      </c>
      <c r="E4" t="s">
        <v>46</v>
      </c>
      <c r="F4">
        <f>G2</f>
        <v>264.08471393842427</v>
      </c>
      <c r="G4" t="s">
        <v>149</v>
      </c>
      <c r="H4">
        <f>I2</f>
        <v>-264.421160770825</v>
      </c>
      <c r="I4" t="s">
        <v>47</v>
      </c>
      <c r="J4">
        <f>B4*F4+D4*H4</f>
        <v>-26.549990789343752</v>
      </c>
    </row>
    <row r="5" spans="1:21" ht="16.2" thickBot="1" x14ac:dyDescent="0.35"/>
    <row r="6" spans="1:21" ht="16.2" thickBot="1" x14ac:dyDescent="0.3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5" t="s">
        <v>47</v>
      </c>
    </row>
    <row r="7" spans="1:21" x14ac:dyDescent="0.3">
      <c r="A7" s="100">
        <v>1</v>
      </c>
      <c r="B7" s="95">
        <f>C7*B4</f>
        <v>0.4500823573859859</v>
      </c>
      <c r="C7" s="95">
        <v>1</v>
      </c>
      <c r="D7" s="22">
        <f>C7*D4</f>
        <v>0.54991764261401477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1.0000000000000007</v>
      </c>
      <c r="R7" s="265">
        <f>B7-D7</f>
        <v>-9.9835285228028869E-2</v>
      </c>
      <c r="S7" s="266">
        <f>IF(Rules!B23=Rules!D23,SUM(C7)*B4*F4,SUM(C7)*B4*F4*POWER(O2,A7-1))</f>
        <v>118.85987059900972</v>
      </c>
      <c r="T7" s="252">
        <f>IF(Rules!B23=Rules!D23,SUM(C7)*D4*H4,SUM(C7)*D4*H4*POWER(O2,A7-1))</f>
        <v>-145.40986138835348</v>
      </c>
      <c r="U7" s="263">
        <f>S7+T7</f>
        <v>-26.549990789343752</v>
      </c>
    </row>
    <row r="8" spans="1:21" x14ac:dyDescent="0.3">
      <c r="A8" s="98">
        <v>2</v>
      </c>
      <c r="B8" s="97">
        <f>C8*B4</f>
        <v>0.59812263031323532</v>
      </c>
      <c r="C8" s="97">
        <f>1/(1-B4*D4)</f>
        <v>1.3289181868559483</v>
      </c>
      <c r="D8" s="128">
        <f>C8*D4</f>
        <v>0.73079555654271389</v>
      </c>
      <c r="E8" s="1">
        <f>D8*D4</f>
        <v>0.40187736968676618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1.0000000000000016</v>
      </c>
      <c r="R8" s="267">
        <f>B8-E8</f>
        <v>0.19624526062646913</v>
      </c>
      <c r="S8" s="268">
        <f>IF(Rules!B23=Rules!D23,SUM(C8:D8)*B4*F4,SUM(C8:D8)*B4*F4*POWER(O2,A8-1))</f>
        <v>244.81730901136692</v>
      </c>
      <c r="T8" s="253">
        <f>IF(Rules!B23=Rules!D23,SUM(C8:D8)*D4*H4,SUM(C8:D8)*D4*H4*POWER(O2,A8-1))</f>
        <v>-299.5026899272861</v>
      </c>
      <c r="U8" s="264">
        <f>S8+T8</f>
        <v>-54.685380915919183</v>
      </c>
    </row>
    <row r="9" spans="1:21" x14ac:dyDescent="0.3">
      <c r="A9" s="98">
        <v>3</v>
      </c>
      <c r="B9" s="97">
        <f>C9*B4</f>
        <v>0.67068179850878029</v>
      </c>
      <c r="C9" s="97">
        <f>1/(1-D4*B4/(1-D4*B4))</f>
        <v>1.4901312782042924</v>
      </c>
      <c r="D9" s="128">
        <f>C9*D4*C8</f>
        <v>1.0889813167770115</v>
      </c>
      <c r="E9" s="1">
        <f>D9*(D4)</f>
        <v>0.59885003857271979</v>
      </c>
      <c r="F9" s="1">
        <f>E9*D4</f>
        <v>0.32931820149122187</v>
      </c>
      <c r="G9" s="1"/>
      <c r="H9" s="1"/>
      <c r="I9" s="1"/>
      <c r="J9" s="1"/>
      <c r="K9" s="1"/>
      <c r="L9" s="1"/>
      <c r="M9" s="235"/>
      <c r="N9" s="97">
        <f>B9+F9</f>
        <v>1.0000000000000022</v>
      </c>
      <c r="R9" s="267">
        <f>B9-F9</f>
        <v>0.34136359701755842</v>
      </c>
      <c r="S9" s="268">
        <f>IF(Rules!B23=Rules!D23,SUM(C9:E9)*B4*F4,SUM(C9:E9)*B4*F4*POWER(O2,A9-1))</f>
        <v>377.73222739271938</v>
      </c>
      <c r="T9" s="253">
        <f>IF(Rules!B23=Rules!D23,SUM(C9:E9)*D4*H4,SUM(C9:E9)*D4*H4*POWER(O2,A9-1))</f>
        <v>-462.10710604245736</v>
      </c>
      <c r="U9" s="264">
        <f t="shared" ref="U9:U15" si="0">S9+T9</f>
        <v>-84.37487864973798</v>
      </c>
    </row>
    <row r="10" spans="1:21" x14ac:dyDescent="0.3">
      <c r="A10" s="98">
        <v>4</v>
      </c>
      <c r="B10" s="97">
        <f>C10*B4</f>
        <v>0.71308055018969385</v>
      </c>
      <c r="C10" s="97">
        <f>1/(1-D4*B4/(1-D4*B4/(1-D4*B4)))</f>
        <v>1.5843334858339349</v>
      </c>
      <c r="D10" s="128">
        <f>C10*D4*C9</f>
        <v>1.2982812506307964</v>
      </c>
      <c r="E10" s="1">
        <f>D10*D4*C8</f>
        <v>0.94877816910370338</v>
      </c>
      <c r="F10" s="1">
        <f>E10*D4</f>
        <v>0.52174985411714958</v>
      </c>
      <c r="G10" s="1">
        <f>F10*D4</f>
        <v>0.28691944981030898</v>
      </c>
      <c r="H10" s="1"/>
      <c r="I10" s="1"/>
      <c r="J10" s="1"/>
      <c r="K10" s="1"/>
      <c r="L10" s="1"/>
      <c r="M10" s="235"/>
      <c r="N10" s="97">
        <f>B10+G10</f>
        <v>1.0000000000000029</v>
      </c>
      <c r="R10" s="267">
        <f>B10-G10</f>
        <v>0.42616110037938487</v>
      </c>
      <c r="S10" s="268">
        <f>IF(Rules!B23=Rules!D23,SUM(C10:F10)*B4*F4,SUM(C10:F10)*B4*F4*POWER(O2,A10-1))</f>
        <v>517.4139851152446</v>
      </c>
      <c r="T10" s="253">
        <f>IF(Rules!B23=Rules!D23,SUM(C10:F10)*D4*H4,SUM(C10:F10)*D4*H4*POWER(O2,A10-1))</f>
        <v>-632.98988528959535</v>
      </c>
      <c r="U10" s="264">
        <f t="shared" si="0"/>
        <v>-115.57590017435075</v>
      </c>
    </row>
    <row r="11" spans="1:21" x14ac:dyDescent="0.3">
      <c r="A11" s="98">
        <v>5</v>
      </c>
      <c r="B11" s="97">
        <f>C11*B4</f>
        <v>0.74043214076917907</v>
      </c>
      <c r="C11" s="97">
        <f>1/(1-D4*B4/(1-D4*B4/(1-D4*B4/(1-D4*B4))))</f>
        <v>1.6451036762904978</v>
      </c>
      <c r="D11" s="128">
        <f>C11*D4*C10</f>
        <v>1.433301407407231</v>
      </c>
      <c r="E11" s="1">
        <f>D11*D4*C9</f>
        <v>1.174518092546702</v>
      </c>
      <c r="F11" s="1">
        <f>E11*D4*C8</f>
        <v>0.85833260311215387</v>
      </c>
      <c r="G11" s="1">
        <f>F11*D4</f>
        <v>0.47201224168218642</v>
      </c>
      <c r="H11" s="1">
        <f>G11*D4</f>
        <v>0.25956785923082454</v>
      </c>
      <c r="I11" s="1"/>
      <c r="J11" s="1"/>
      <c r="K11" s="1"/>
      <c r="L11" s="1"/>
      <c r="M11" s="235"/>
      <c r="N11" s="97">
        <f>B11+H11</f>
        <v>1.0000000000000036</v>
      </c>
      <c r="R11" s="267">
        <f>B11-H11</f>
        <v>0.48086428153835453</v>
      </c>
      <c r="S11" s="268">
        <f>IF(Rules!B23=Rules!D23,SUM(C11:G11)*B4*F4,SUM(C11:G11)*B4*F4*POWER(O2,A11-1))</f>
        <v>663.62651450025737</v>
      </c>
      <c r="T11" s="253">
        <f>IF(Rules!B23=Rules!D23,SUM(C11:G11)*D4*H4,SUM(C11:G11)*D4*H4*POWER(O2,A11-1))</f>
        <v>-811.86222903327439</v>
      </c>
      <c r="U11" s="264">
        <f t="shared" si="0"/>
        <v>-148.23571453301702</v>
      </c>
    </row>
    <row r="12" spans="1:21" x14ac:dyDescent="0.3">
      <c r="A12" s="98">
        <v>6</v>
      </c>
      <c r="B12" s="97">
        <f>C12*B4</f>
        <v>0.75921839675885605</v>
      </c>
      <c r="C12" s="97">
        <f>1/(1-D4*B4/(1-D4*B4/(1-D4*B4/(1-D4*B4/(1-D4*B4)))))</f>
        <v>1.686843272791869</v>
      </c>
      <c r="D12" s="128">
        <f>C12*D4*C11</f>
        <v>1.5260390937804287</v>
      </c>
      <c r="E12" s="1">
        <f>D12*D4*C10</f>
        <v>1.3295660403640772</v>
      </c>
      <c r="F12" s="1">
        <f>E12*D4*C9</f>
        <v>1.0895121999971666</v>
      </c>
      <c r="G12" s="1">
        <f>F12*D4*C8</f>
        <v>0.796210674557006</v>
      </c>
      <c r="H12" s="1">
        <f>G12*D4</f>
        <v>0.43785029717650326</v>
      </c>
      <c r="I12" s="1">
        <f>H12*D4</f>
        <v>0.24078160324114847</v>
      </c>
      <c r="J12" s="1"/>
      <c r="K12" s="1"/>
      <c r="L12" s="1"/>
      <c r="M12" s="235"/>
      <c r="N12" s="97">
        <f>B12+I12</f>
        <v>1.0000000000000044</v>
      </c>
      <c r="R12" s="267">
        <f>B12-I12</f>
        <v>0.51843679351770755</v>
      </c>
      <c r="S12" s="268">
        <f>IF(Rules!B23=Rules!D23,SUM(C12:H12)*B4*F4,SUM(C12:H12)*B4*F4*POWER(O2,A12-1))</f>
        <v>816.09443637037407</v>
      </c>
      <c r="T12" s="253">
        <f>IF(Rules!B23=Rules!D23,SUM(C12:H12)*D4*H4,SUM(C12:H12)*D4*H4*POWER(O2,A12-1))</f>
        <v>-998.38724604341974</v>
      </c>
      <c r="U12" s="264">
        <f t="shared" si="0"/>
        <v>-182.29280967304567</v>
      </c>
    </row>
    <row r="13" spans="1:21" x14ac:dyDescent="0.3">
      <c r="A13" s="98">
        <v>7</v>
      </c>
      <c r="B13" s="97">
        <f>C13*B4</f>
        <v>0.77268364430570824</v>
      </c>
      <c r="C13" s="97">
        <f>1/(1-D4*B4/(1-D4*B4/(1-D4*B4/(1-D4*B4/(1-D4*B4/(1-D4*B4))))))</f>
        <v>1.71676056976182</v>
      </c>
      <c r="D13" s="128">
        <f>C13*D4*C12</f>
        <v>1.5925098107036748</v>
      </c>
      <c r="E13" s="1">
        <f>D13*D4*C11</f>
        <v>1.44069829578206</v>
      </c>
      <c r="F13" s="1">
        <f>E13*D4*C10</f>
        <v>1.2552126195777764</v>
      </c>
      <c r="G13" s="1">
        <f>F13*D4*C9</f>
        <v>1.0285833280202508</v>
      </c>
      <c r="H13" s="1">
        <f>G13*D4*C8</f>
        <v>0.75168412565111598</v>
      </c>
      <c r="I13" s="1">
        <f>H13*D4</f>
        <v>0.41336436236843854</v>
      </c>
      <c r="J13" s="1">
        <f>I13*D4</f>
        <v>0.22731635569429709</v>
      </c>
      <c r="K13" s="1"/>
      <c r="L13" s="1"/>
      <c r="M13" s="235"/>
      <c r="N13" s="97">
        <f>B13+J13</f>
        <v>1.0000000000000053</v>
      </c>
      <c r="R13" s="267">
        <f>B13-J13</f>
        <v>0.54536728861141115</v>
      </c>
      <c r="S13" s="268">
        <f>IF(Rules!B23=Rules!D23,SUM(C13:I13)*B4*F4,SUM(C13:I13)*B4*F4*POWER(O2,A13-1))</f>
        <v>974.50986554175415</v>
      </c>
      <c r="T13" s="253">
        <f>IF(Rules!B23=Rules!D23,SUM(C13:I13)*D4*H4,SUM(C13:I13)*D4*H4*POWER(O2,A13-1))</f>
        <v>-1192.1882781453244</v>
      </c>
      <c r="U13" s="264">
        <f t="shared" si="0"/>
        <v>-217.67841260357022</v>
      </c>
    </row>
    <row r="14" spans="1:21" x14ac:dyDescent="0.3">
      <c r="A14" s="98">
        <v>8</v>
      </c>
      <c r="B14" s="97">
        <f>C14*B4</f>
        <v>0.78263265017244499</v>
      </c>
      <c r="C14" s="97">
        <f>1/(1-D4*B4/(1-D4*B4/(1-D4*B4/(1-D4*B4/(1-D4*B4/(1-D4*B4/(1-D4*B4)))))))</f>
        <v>1.7388654261363714</v>
      </c>
      <c r="D14" s="128">
        <f>C14*D4*C13</f>
        <v>1.6416227252887592</v>
      </c>
      <c r="E14" s="1">
        <f>D14*D4*C12</f>
        <v>1.5228100770389639</v>
      </c>
      <c r="F14" s="1">
        <f>E14*D4*C11</f>
        <v>1.3776429307021787</v>
      </c>
      <c r="G14" s="1">
        <f>F14*D4*C10</f>
        <v>1.2002754476438102</v>
      </c>
      <c r="H14" s="1">
        <f>G14*D4*C9</f>
        <v>0.98356509106301926</v>
      </c>
      <c r="I14" s="1">
        <f>H14*D4*C8</f>
        <v>0.71878499811938423</v>
      </c>
      <c r="J14" s="1">
        <f>I14*D4</f>
        <v>0.39527255171213083</v>
      </c>
      <c r="K14" s="1">
        <f>J14*D4</f>
        <v>0.21736734982756123</v>
      </c>
      <c r="L14" s="1"/>
      <c r="M14" s="235"/>
      <c r="N14" s="97">
        <f>B14+K14</f>
        <v>1.0000000000000062</v>
      </c>
      <c r="R14" s="267">
        <f>B14-K14</f>
        <v>0.56526530034488376</v>
      </c>
      <c r="S14" s="268">
        <f>IF(Rules!B23=Rules!D23,SUM(C14:J14)*B4*F4,SUM(C14:J14)*B4*F4*POWER(O2,A14-1))</f>
        <v>1138.5395934708865</v>
      </c>
      <c r="T14" s="253">
        <f>IF(Rules!B23=Rules!D23,SUM(C14:J14)*D4*H4,SUM(C14:J14)*D4*H4*POWER(O2,A14-1))</f>
        <v>-1392.8576872700487</v>
      </c>
      <c r="U14" s="264">
        <f t="shared" si="0"/>
        <v>-254.31809379916217</v>
      </c>
    </row>
    <row r="15" spans="1:21" x14ac:dyDescent="0.3">
      <c r="A15" s="98">
        <v>9</v>
      </c>
      <c r="B15" s="97">
        <f>C15*B4</f>
        <v>0.79014979197162261</v>
      </c>
      <c r="C15" s="97">
        <f>1/(1-D4*B4/(1-D4*B4/(1-D4*B4/(1-D4*B4/(1-D4*B4/(1-D4*B4/(1-D4*B4/(1-D4*B4))))))))</f>
        <v>1.7555671290043446</v>
      </c>
      <c r="D15" s="128">
        <f>C15*D4*C14</f>
        <v>1.678730829158847</v>
      </c>
      <c r="E15" s="1">
        <f>D15*D4*C13</f>
        <v>1.5848510398606752</v>
      </c>
      <c r="F15" s="1">
        <f>E15*D4*C12</f>
        <v>1.4701472493815522</v>
      </c>
      <c r="G15" s="1">
        <f>F15*D4*C11</f>
        <v>1.3300003695404536</v>
      </c>
      <c r="H15" s="1">
        <f>G15*D4*C10</f>
        <v>1.158766726370047</v>
      </c>
      <c r="I15" s="1">
        <f>H15*D4*C9</f>
        <v>0.94955079101240802</v>
      </c>
      <c r="J15" s="1">
        <f>I15*D4*C8</f>
        <v>0.69392749878348703</v>
      </c>
      <c r="K15" s="1">
        <f>J15*D4</f>
        <v>0.38160297427605477</v>
      </c>
      <c r="L15" s="1">
        <f>K15*D4</f>
        <v>0.20985020802838456</v>
      </c>
      <c r="M15" s="235"/>
      <c r="N15" s="97">
        <f>B15+L15</f>
        <v>1.0000000000000071</v>
      </c>
      <c r="R15" s="267">
        <f>B15-L15</f>
        <v>0.58029958394323811</v>
      </c>
      <c r="S15" s="268">
        <f>IF(Rules!B23=Rules!D23,SUM(C15:K15)*B4*F4,SUM(C15:K15)*B4*F4*POWER(O2,A15-1))</f>
        <v>1307.8323442163137</v>
      </c>
      <c r="T15" s="253">
        <f>IF(Rules!B23=Rules!D23,SUM(C15:K15)*D4*H4,SUM(C15:K15)*D4*H4*POWER(O2,A15-1))</f>
        <v>-1599.9657321962791</v>
      </c>
      <c r="U15" s="264">
        <f t="shared" si="0"/>
        <v>-292.13338797996539</v>
      </c>
    </row>
    <row r="16" spans="1:21" ht="16.2" thickBot="1" x14ac:dyDescent="0.35">
      <c r="A16" s="99">
        <v>10</v>
      </c>
      <c r="B16" s="129">
        <f>C16*B4</f>
        <v>0.79592596921518055</v>
      </c>
      <c r="C16" s="129">
        <f>1/(1-D4*B4/(1-D4*B4/(1-D4*B4/(1-D4*B4/(1-D4*B4/(1-D4*B4/(1-D4*B4/(1-D4*B4/(1-D4*B4)))))))))</f>
        <v>1.7684007296749089</v>
      </c>
      <c r="D16" s="137">
        <f>C16*D4*C15</f>
        <v>1.707244723249475</v>
      </c>
      <c r="E16" s="109">
        <f>D16*D4*C14</f>
        <v>1.6325233609626126</v>
      </c>
      <c r="F16" s="109">
        <f>E16*D4*C13</f>
        <v>1.5412276353528633</v>
      </c>
      <c r="G16" s="109">
        <f>F16*D4*C12</f>
        <v>1.4296810941828553</v>
      </c>
      <c r="H16" s="109">
        <f>G16*D4*C11</f>
        <v>1.2933917907802044</v>
      </c>
      <c r="I16" s="109">
        <f>H16*D4*C10</f>
        <v>1.1268713946554163</v>
      </c>
      <c r="J16" s="109">
        <f>I16*D4*C9</f>
        <v>0.92341417803413817</v>
      </c>
      <c r="K16" s="109">
        <f>J16*D4*C8</f>
        <v>0.67482697815589066</v>
      </c>
      <c r="L16" s="109">
        <f>K16*D4</f>
        <v>0.37109926099982665</v>
      </c>
      <c r="M16" s="237">
        <f>L16*D4</f>
        <v>0.20407403078482766</v>
      </c>
      <c r="N16" s="129">
        <f>B16+M16</f>
        <v>1.0000000000000082</v>
      </c>
      <c r="R16" s="269">
        <f>B16-M16</f>
        <v>0.59185193843035289</v>
      </c>
      <c r="S16" s="270">
        <f>IF(Rules!B23=Rules!D23,SUM(C16:L16)*B4*F4,SUM(C16:L16)*B4*F4*POWER(O2,A16-1))</f>
        <v>1482.0258275596002</v>
      </c>
      <c r="T16" s="254">
        <f>IF(Rules!B23=Rules!D23,SUM(C16:L16)*D4*H4,SUM(C16:L16)*D4*H4*POWER(O2,A16-1))</f>
        <v>-1813.0691971424437</v>
      </c>
      <c r="U16" s="271">
        <f>S16+T16</f>
        <v>-331.04336958284352</v>
      </c>
    </row>
    <row r="18" spans="1:7" x14ac:dyDescent="0.3">
      <c r="A18" s="500" t="s">
        <v>181</v>
      </c>
      <c r="B18" s="500"/>
      <c r="C18" s="500"/>
      <c r="D18" s="500"/>
      <c r="E18" s="500"/>
      <c r="F18" s="500"/>
    </row>
    <row r="19" spans="1:7" ht="16.2" thickBot="1" x14ac:dyDescent="0.35"/>
    <row r="20" spans="1:7" ht="16.2" thickBot="1" x14ac:dyDescent="0.3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251</v>
      </c>
    </row>
    <row r="21" spans="1:7" x14ac:dyDescent="0.3">
      <c r="A21" s="95">
        <v>1</v>
      </c>
      <c r="B21" s="107">
        <v>1</v>
      </c>
      <c r="C21" s="108">
        <f t="shared" ref="C21:C30" si="1">B21*$O$2</f>
        <v>5</v>
      </c>
      <c r="D21" s="57">
        <f>SUM($C$21:C21)</f>
        <v>5</v>
      </c>
      <c r="E21" s="57">
        <f t="shared" ref="E21:E30" si="2">D21/R7</f>
        <v>-50.082493264578204</v>
      </c>
      <c r="F21" s="8">
        <f t="shared" ref="F21:F30" si="3">U7/E21</f>
        <v>0.53012518065113456</v>
      </c>
      <c r="G21" s="256">
        <f>U7/D21</f>
        <v>-5.3099981578687503</v>
      </c>
    </row>
    <row r="22" spans="1:7" x14ac:dyDescent="0.3">
      <c r="A22" s="97">
        <v>2</v>
      </c>
      <c r="B22" s="93">
        <f>C21</f>
        <v>5</v>
      </c>
      <c r="C22" s="1">
        <f t="shared" si="1"/>
        <v>25</v>
      </c>
      <c r="D22" s="9">
        <f>SUM($C$21:C22)</f>
        <v>30</v>
      </c>
      <c r="E22" s="9">
        <f t="shared" si="2"/>
        <v>152.8699337972887</v>
      </c>
      <c r="F22" s="9">
        <f t="shared" si="3"/>
        <v>-0.35772489434341004</v>
      </c>
      <c r="G22" s="257">
        <f>U8/D22</f>
        <v>-1.8228460305306393</v>
      </c>
    </row>
    <row r="23" spans="1:7" x14ac:dyDescent="0.3">
      <c r="A23" s="97">
        <v>3</v>
      </c>
      <c r="B23" s="93">
        <f t="shared" ref="B23:B30" si="4">C22</f>
        <v>25</v>
      </c>
      <c r="C23" s="1">
        <f t="shared" si="1"/>
        <v>125</v>
      </c>
      <c r="D23" s="9">
        <f>SUM($C$21:C23)</f>
        <v>155</v>
      </c>
      <c r="E23" s="9">
        <f t="shared" si="2"/>
        <v>454.06130400022533</v>
      </c>
      <c r="F23" s="9">
        <f t="shared" si="3"/>
        <v>-0.18582265854060998</v>
      </c>
      <c r="G23" s="257">
        <f t="shared" ref="G23:G29" si="5">U9/D23</f>
        <v>-0.54435405580476115</v>
      </c>
    </row>
    <row r="24" spans="1:7" x14ac:dyDescent="0.3">
      <c r="A24" s="97">
        <v>4</v>
      </c>
      <c r="B24" s="93">
        <f t="shared" si="4"/>
        <v>125</v>
      </c>
      <c r="C24" s="1">
        <f t="shared" si="1"/>
        <v>625</v>
      </c>
      <c r="D24" s="9">
        <f>SUM($C$21:C24)</f>
        <v>780</v>
      </c>
      <c r="E24" s="9">
        <f t="shared" si="2"/>
        <v>1830.2937534787061</v>
      </c>
      <c r="F24" s="9">
        <f t="shared" si="3"/>
        <v>-6.3146093327742639E-2</v>
      </c>
      <c r="G24" s="257">
        <f t="shared" si="5"/>
        <v>-0.14817423099275737</v>
      </c>
    </row>
    <row r="25" spans="1:7" x14ac:dyDescent="0.3">
      <c r="A25" s="97">
        <v>5</v>
      </c>
      <c r="B25" s="93">
        <f t="shared" si="4"/>
        <v>625</v>
      </c>
      <c r="C25" s="1">
        <f t="shared" si="1"/>
        <v>3125</v>
      </c>
      <c r="D25" s="9">
        <f>SUM($C$21:C25)</f>
        <v>3905</v>
      </c>
      <c r="E25" s="9">
        <f t="shared" si="2"/>
        <v>8120.794473457956</v>
      </c>
      <c r="F25" s="9">
        <f t="shared" si="3"/>
        <v>-1.8253843884057323E-2</v>
      </c>
      <c r="G25" s="257">
        <f t="shared" si="5"/>
        <v>-3.7960490277341108E-2</v>
      </c>
    </row>
    <row r="26" spans="1:7" x14ac:dyDescent="0.3">
      <c r="A26" s="97">
        <v>6</v>
      </c>
      <c r="B26" s="93">
        <f t="shared" si="4"/>
        <v>3125</v>
      </c>
      <c r="C26" s="1">
        <f t="shared" si="1"/>
        <v>15625</v>
      </c>
      <c r="D26" s="9">
        <f>SUM($C$21:C26)</f>
        <v>19530</v>
      </c>
      <c r="E26" s="9">
        <f t="shared" si="2"/>
        <v>37670.937410681559</v>
      </c>
      <c r="F26" s="9">
        <f t="shared" si="3"/>
        <v>-4.8390834474258855E-3</v>
      </c>
      <c r="G26" s="257">
        <f t="shared" si="5"/>
        <v>-9.3339892305706954E-3</v>
      </c>
    </row>
    <row r="27" spans="1:7" x14ac:dyDescent="0.3">
      <c r="A27" s="97">
        <v>7</v>
      </c>
      <c r="B27" s="93">
        <f t="shared" si="4"/>
        <v>15625</v>
      </c>
      <c r="C27" s="1">
        <f t="shared" si="1"/>
        <v>78125</v>
      </c>
      <c r="D27" s="9">
        <f>SUM($C$21:C27)</f>
        <v>97655</v>
      </c>
      <c r="E27" s="9">
        <f t="shared" si="2"/>
        <v>179062.81150203312</v>
      </c>
      <c r="F27" s="9">
        <f t="shared" si="3"/>
        <v>-1.215653941639907E-3</v>
      </c>
      <c r="G27" s="257">
        <f t="shared" si="5"/>
        <v>-2.2290554769706641E-3</v>
      </c>
    </row>
    <row r="28" spans="1:7" x14ac:dyDescent="0.3">
      <c r="A28" s="97">
        <v>8</v>
      </c>
      <c r="B28" s="93">
        <f t="shared" si="4"/>
        <v>78125</v>
      </c>
      <c r="C28" s="1">
        <f t="shared" si="1"/>
        <v>390625</v>
      </c>
      <c r="D28" s="9">
        <f>SUM($C$21:C28)</f>
        <v>488280</v>
      </c>
      <c r="E28" s="9">
        <f t="shared" si="2"/>
        <v>863806.78188115754</v>
      </c>
      <c r="F28" s="9">
        <f t="shared" si="3"/>
        <v>-2.9441548634906553E-4</v>
      </c>
      <c r="G28" s="257">
        <f t="shared" si="5"/>
        <v>-5.2084478946334519E-4</v>
      </c>
    </row>
    <row r="29" spans="1:7" x14ac:dyDescent="0.3">
      <c r="A29" s="97">
        <v>9</v>
      </c>
      <c r="B29" s="93">
        <f t="shared" si="4"/>
        <v>390625</v>
      </c>
      <c r="C29" s="1">
        <f t="shared" si="1"/>
        <v>1953125</v>
      </c>
      <c r="D29" s="9">
        <f>SUM($C$21:C29)</f>
        <v>2441405</v>
      </c>
      <c r="E29" s="9">
        <f t="shared" si="2"/>
        <v>4207145.8735334985</v>
      </c>
      <c r="F29" s="9">
        <f t="shared" si="3"/>
        <v>-6.9437427833850778E-5</v>
      </c>
      <c r="G29" s="257">
        <f t="shared" si="5"/>
        <v>-1.1965789698143708E-4</v>
      </c>
    </row>
    <row r="30" spans="1:7" ht="16.2" thickBot="1" x14ac:dyDescent="0.35">
      <c r="A30" s="129">
        <v>10</v>
      </c>
      <c r="B30" s="94">
        <f t="shared" si="4"/>
        <v>1953125</v>
      </c>
      <c r="C30" s="109">
        <f t="shared" si="1"/>
        <v>9765625</v>
      </c>
      <c r="D30" s="10">
        <f>SUM($C$21:C30)</f>
        <v>12207030</v>
      </c>
      <c r="E30" s="10">
        <f t="shared" si="2"/>
        <v>20625141.538564853</v>
      </c>
      <c r="F30" s="10">
        <f t="shared" si="3"/>
        <v>-1.6050477470123501E-5</v>
      </c>
      <c r="G30" s="258">
        <f>U16/D30</f>
        <v>-2.7119075613219884E-5</v>
      </c>
    </row>
    <row r="31" spans="1:7" ht="16.2" thickBot="1" x14ac:dyDescent="0.35">
      <c r="A31" s="524" t="s">
        <v>252</v>
      </c>
      <c r="B31" s="524"/>
      <c r="C31" s="524"/>
      <c r="D31" s="524"/>
      <c r="E31" s="524"/>
      <c r="F31" s="524"/>
      <c r="G31" s="524"/>
    </row>
    <row r="32" spans="1:7" ht="16.2" thickBot="1" x14ac:dyDescent="0.35">
      <c r="A32" s="115" t="s">
        <v>130</v>
      </c>
      <c r="B32" s="116" t="s">
        <v>135</v>
      </c>
      <c r="C32" s="116" t="s">
        <v>134</v>
      </c>
      <c r="D32" s="154" t="s">
        <v>133</v>
      </c>
      <c r="E32" s="350" t="s">
        <v>146</v>
      </c>
      <c r="F32" s="152" t="s">
        <v>147</v>
      </c>
      <c r="G32" s="260" t="s">
        <v>251</v>
      </c>
    </row>
    <row r="33" spans="1:7" x14ac:dyDescent="0.3">
      <c r="A33" s="95">
        <v>1</v>
      </c>
      <c r="B33" s="107">
        <v>1</v>
      </c>
      <c r="C33" s="108">
        <f t="shared" ref="C33:C42" si="6">B33*$O$2</f>
        <v>5</v>
      </c>
      <c r="D33" s="57">
        <f>SUM($C$33:C33)</f>
        <v>5</v>
      </c>
      <c r="E33" s="96">
        <f>D33/$R$7</f>
        <v>-50.082493264578204</v>
      </c>
      <c r="F33" s="8">
        <f t="shared" ref="F33:F42" si="7">U7/E33</f>
        <v>0.53012518065113456</v>
      </c>
      <c r="G33" s="259">
        <f>U7/D33</f>
        <v>-5.3099981578687503</v>
      </c>
    </row>
    <row r="34" spans="1:7" x14ac:dyDescent="0.3">
      <c r="A34" s="97">
        <v>2</v>
      </c>
      <c r="B34" s="93">
        <f>C33+1</f>
        <v>6</v>
      </c>
      <c r="C34" s="1">
        <f t="shared" si="6"/>
        <v>30</v>
      </c>
      <c r="D34" s="9">
        <f>SUM($C$33:C34)</f>
        <v>35</v>
      </c>
      <c r="E34" s="96">
        <f t="shared" ref="E34:E42" si="8">D34/$R$7</f>
        <v>-350.57745285204743</v>
      </c>
      <c r="F34" s="9">
        <f t="shared" si="7"/>
        <v>0.15598658861554854</v>
      </c>
      <c r="G34" s="259">
        <f t="shared" ref="G34:G42" si="9">U8/D34</f>
        <v>-1.562439454740548</v>
      </c>
    </row>
    <row r="35" spans="1:7" x14ac:dyDescent="0.3">
      <c r="A35" s="97">
        <v>3</v>
      </c>
      <c r="B35" s="93">
        <f t="shared" ref="B35:B42" si="10">C34</f>
        <v>30</v>
      </c>
      <c r="C35" s="1">
        <f t="shared" si="6"/>
        <v>150</v>
      </c>
      <c r="D35" s="9">
        <f>SUM($C$33:C35)</f>
        <v>185</v>
      </c>
      <c r="E35" s="96">
        <f t="shared" si="8"/>
        <v>-1853.0522507893936</v>
      </c>
      <c r="F35" s="9">
        <f t="shared" si="7"/>
        <v>4.5532919330145485E-2</v>
      </c>
      <c r="G35" s="259">
        <f t="shared" si="9"/>
        <v>-0.45608042513371883</v>
      </c>
    </row>
    <row r="36" spans="1:7" x14ac:dyDescent="0.3">
      <c r="A36" s="97">
        <v>4</v>
      </c>
      <c r="B36" s="93">
        <f t="shared" si="10"/>
        <v>150</v>
      </c>
      <c r="C36" s="1">
        <f t="shared" si="6"/>
        <v>750</v>
      </c>
      <c r="D36" s="9">
        <f>SUM($C$33:C36)</f>
        <v>935</v>
      </c>
      <c r="E36" s="96">
        <f t="shared" si="8"/>
        <v>-9365.4262404761248</v>
      </c>
      <c r="F36" s="9">
        <f t="shared" si="7"/>
        <v>1.2340698352291441E-2</v>
      </c>
      <c r="G36" s="259">
        <f t="shared" si="9"/>
        <v>-0.1236105884217655</v>
      </c>
    </row>
    <row r="37" spans="1:7" x14ac:dyDescent="0.3">
      <c r="A37" s="97">
        <v>5</v>
      </c>
      <c r="B37" s="93">
        <f t="shared" si="10"/>
        <v>750</v>
      </c>
      <c r="C37" s="1">
        <f t="shared" si="6"/>
        <v>3750</v>
      </c>
      <c r="D37" s="9">
        <f>SUM($C$33:C37)</f>
        <v>4685</v>
      </c>
      <c r="E37" s="96">
        <f t="shared" si="8"/>
        <v>-46927.296188909779</v>
      </c>
      <c r="F37" s="9">
        <f t="shared" si="7"/>
        <v>3.1588377462933659E-3</v>
      </c>
      <c r="G37" s="259">
        <f t="shared" si="9"/>
        <v>-3.1640494030526579E-2</v>
      </c>
    </row>
    <row r="38" spans="1:7" x14ac:dyDescent="0.3">
      <c r="A38" s="97">
        <v>6</v>
      </c>
      <c r="B38" s="93">
        <f t="shared" si="10"/>
        <v>3750</v>
      </c>
      <c r="C38" s="1">
        <f t="shared" si="6"/>
        <v>18750</v>
      </c>
      <c r="D38" s="9">
        <f>SUM($C$33:C38)</f>
        <v>23435</v>
      </c>
      <c r="E38" s="96">
        <f t="shared" si="8"/>
        <v>-234736.64593107806</v>
      </c>
      <c r="F38" s="9">
        <f t="shared" si="7"/>
        <v>7.7658436734488127E-4</v>
      </c>
      <c r="G38" s="259">
        <f t="shared" si="9"/>
        <v>-7.7786562693853492E-3</v>
      </c>
    </row>
    <row r="39" spans="1:7" x14ac:dyDescent="0.3">
      <c r="A39" s="97">
        <v>7</v>
      </c>
      <c r="B39" s="93">
        <f t="shared" si="10"/>
        <v>18750</v>
      </c>
      <c r="C39" s="1">
        <f t="shared" si="6"/>
        <v>93750</v>
      </c>
      <c r="D39" s="9">
        <f>SUM($C$33:C39)</f>
        <v>117185</v>
      </c>
      <c r="E39" s="96">
        <f t="shared" si="8"/>
        <v>-1173783.3946419195</v>
      </c>
      <c r="F39" s="9">
        <f t="shared" si="7"/>
        <v>1.854502403060288E-4</v>
      </c>
      <c r="G39" s="259">
        <f t="shared" si="9"/>
        <v>-1.8575620822082197E-3</v>
      </c>
    </row>
    <row r="40" spans="1:7" x14ac:dyDescent="0.3">
      <c r="A40" s="97">
        <v>8</v>
      </c>
      <c r="B40" s="93">
        <f t="shared" si="10"/>
        <v>93750</v>
      </c>
      <c r="C40" s="1">
        <f t="shared" si="6"/>
        <v>468750</v>
      </c>
      <c r="D40" s="9">
        <f>SUM($C$33:C40)</f>
        <v>585935</v>
      </c>
      <c r="E40" s="96">
        <f t="shared" si="8"/>
        <v>-5869017.1381961266</v>
      </c>
      <c r="F40" s="9">
        <f t="shared" si="7"/>
        <v>4.3332314050343393E-5</v>
      </c>
      <c r="G40" s="259">
        <f t="shared" si="9"/>
        <v>-4.3403806531298211E-4</v>
      </c>
    </row>
    <row r="41" spans="1:7" x14ac:dyDescent="0.3">
      <c r="A41" s="97">
        <v>9</v>
      </c>
      <c r="B41" s="93">
        <f t="shared" si="10"/>
        <v>468750</v>
      </c>
      <c r="C41" s="1">
        <f t="shared" si="6"/>
        <v>2343750</v>
      </c>
      <c r="D41" s="9">
        <f>SUM($C$33:C41)</f>
        <v>2929685</v>
      </c>
      <c r="E41" s="96">
        <f t="shared" si="8"/>
        <v>-29345185.85596716</v>
      </c>
      <c r="F41" s="9">
        <f t="shared" si="7"/>
        <v>9.9550702937722885E-6</v>
      </c>
      <c r="G41" s="259">
        <f t="shared" si="9"/>
        <v>-9.9714948187250641E-5</v>
      </c>
    </row>
    <row r="42" spans="1:7" ht="16.2" thickBot="1" x14ac:dyDescent="0.35">
      <c r="A42" s="129">
        <v>10</v>
      </c>
      <c r="B42" s="94">
        <f t="shared" si="10"/>
        <v>2343750</v>
      </c>
      <c r="C42" s="109">
        <f t="shared" si="6"/>
        <v>11718750</v>
      </c>
      <c r="D42" s="10">
        <f>SUM($C$33:C42)</f>
        <v>14648435</v>
      </c>
      <c r="E42" s="351">
        <f t="shared" si="8"/>
        <v>-146726029.44482234</v>
      </c>
      <c r="F42" s="10">
        <f t="shared" si="7"/>
        <v>2.2562006948285573E-6</v>
      </c>
      <c r="G42" s="259">
        <f t="shared" si="9"/>
        <v>-2.259923122045758E-5</v>
      </c>
    </row>
    <row r="43" spans="1:7" ht="16.2" thickBot="1" x14ac:dyDescent="0.35">
      <c r="A43" s="524" t="s">
        <v>52</v>
      </c>
      <c r="B43" s="524"/>
      <c r="C43" s="524"/>
      <c r="D43" s="524"/>
      <c r="E43" s="524"/>
      <c r="F43" s="524"/>
      <c r="G43" s="524"/>
    </row>
    <row r="44" spans="1:7" ht="16.2" thickBot="1" x14ac:dyDescent="0.3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261" t="s">
        <v>147</v>
      </c>
      <c r="G44" s="260" t="s">
        <v>251</v>
      </c>
    </row>
    <row r="45" spans="1:7" x14ac:dyDescent="0.3">
      <c r="A45" s="95">
        <v>1</v>
      </c>
      <c r="B45" s="107">
        <v>1</v>
      </c>
      <c r="C45" s="108">
        <f t="shared" ref="C45:C54" si="11">B45*$O$2</f>
        <v>5</v>
      </c>
      <c r="D45" s="57">
        <f>SUM(C45:C45)</f>
        <v>5</v>
      </c>
      <c r="E45" s="57">
        <f t="shared" ref="E45:E54" si="12">D45/R7</f>
        <v>-50.082493264578204</v>
      </c>
      <c r="F45" s="262">
        <f t="shared" ref="F45:F54" si="13">U7/E45</f>
        <v>0.53012518065113456</v>
      </c>
      <c r="G45" s="256">
        <f>U7/D45</f>
        <v>-5.3099981578687503</v>
      </c>
    </row>
    <row r="46" spans="1:7" x14ac:dyDescent="0.3">
      <c r="A46" s="97">
        <v>2</v>
      </c>
      <c r="B46" s="93">
        <f t="shared" ref="B46:B54" si="14">B45*$O$2*2</f>
        <v>10</v>
      </c>
      <c r="C46" s="1">
        <f t="shared" si="11"/>
        <v>50</v>
      </c>
      <c r="D46" s="9">
        <f>SUM($C$45:C46)</f>
        <v>55</v>
      </c>
      <c r="E46" s="9">
        <f t="shared" si="12"/>
        <v>280.26154529502924</v>
      </c>
      <c r="F46" s="98">
        <f t="shared" si="13"/>
        <v>-0.19512266964186004</v>
      </c>
      <c r="G46" s="257">
        <f t="shared" ref="G46:G54" si="15">U8/D46</f>
        <v>-0.99427965301671239</v>
      </c>
    </row>
    <row r="47" spans="1:7" x14ac:dyDescent="0.3">
      <c r="A47" s="97">
        <v>3</v>
      </c>
      <c r="B47" s="93">
        <f t="shared" si="14"/>
        <v>100</v>
      </c>
      <c r="C47" s="1">
        <f t="shared" si="11"/>
        <v>500</v>
      </c>
      <c r="D47" s="9">
        <f>SUM($C$45:C47)</f>
        <v>555</v>
      </c>
      <c r="E47" s="9">
        <f t="shared" si="12"/>
        <v>1625.8324110975809</v>
      </c>
      <c r="F47" s="98">
        <f t="shared" si="13"/>
        <v>-5.1896418150981172E-2</v>
      </c>
      <c r="G47" s="257">
        <f t="shared" si="15"/>
        <v>-0.15202680837790628</v>
      </c>
    </row>
    <row r="48" spans="1:7" x14ac:dyDescent="0.3">
      <c r="A48" s="97">
        <v>4</v>
      </c>
      <c r="B48" s="93">
        <f t="shared" si="14"/>
        <v>1000</v>
      </c>
      <c r="C48" s="1">
        <f t="shared" si="11"/>
        <v>5000</v>
      </c>
      <c r="D48" s="9">
        <f>SUM($C$45:C48)</f>
        <v>5555</v>
      </c>
      <c r="E48" s="9">
        <f t="shared" si="12"/>
        <v>13034.976667402836</v>
      </c>
      <c r="F48" s="98">
        <f t="shared" si="13"/>
        <v>-8.8665981630313695E-3</v>
      </c>
      <c r="G48" s="257">
        <f t="shared" si="15"/>
        <v>-2.08057426056437E-2</v>
      </c>
    </row>
    <row r="49" spans="1:7" x14ac:dyDescent="0.3">
      <c r="A49" s="97">
        <v>5</v>
      </c>
      <c r="B49" s="93">
        <f t="shared" si="14"/>
        <v>10000</v>
      </c>
      <c r="C49" s="1">
        <f t="shared" si="11"/>
        <v>50000</v>
      </c>
      <c r="D49" s="9">
        <f>SUM($C$45:C49)</f>
        <v>55555</v>
      </c>
      <c r="E49" s="9">
        <f t="shared" si="12"/>
        <v>115531.55876388136</v>
      </c>
      <c r="F49" s="98">
        <f t="shared" si="13"/>
        <v>-1.283075517365563E-3</v>
      </c>
      <c r="G49" s="257">
        <f t="shared" si="15"/>
        <v>-2.6682695442897491E-3</v>
      </c>
    </row>
    <row r="50" spans="1:7" x14ac:dyDescent="0.3">
      <c r="A50" s="97">
        <v>6</v>
      </c>
      <c r="B50" s="93">
        <f t="shared" si="14"/>
        <v>100000</v>
      </c>
      <c r="C50" s="1">
        <f t="shared" si="11"/>
        <v>500000</v>
      </c>
      <c r="D50" s="9">
        <f>SUM($C$45:C50)</f>
        <v>555555</v>
      </c>
      <c r="E50" s="9">
        <f t="shared" si="12"/>
        <v>1071596.3969887963</v>
      </c>
      <c r="F50" s="98">
        <f t="shared" si="13"/>
        <v>-1.7011330962411921E-4</v>
      </c>
      <c r="G50" s="257">
        <f t="shared" si="15"/>
        <v>-3.2812738553886776E-4</v>
      </c>
    </row>
    <row r="51" spans="1:7" x14ac:dyDescent="0.3">
      <c r="A51" s="97">
        <v>7</v>
      </c>
      <c r="B51" s="93">
        <f t="shared" si="14"/>
        <v>1000000</v>
      </c>
      <c r="C51" s="1">
        <f t="shared" si="11"/>
        <v>5000000</v>
      </c>
      <c r="D51" s="9">
        <f>SUM($C$45:C51)</f>
        <v>5555555</v>
      </c>
      <c r="E51" s="9">
        <f t="shared" si="12"/>
        <v>10186813.760218909</v>
      </c>
      <c r="F51" s="98">
        <f t="shared" si="13"/>
        <v>-2.1368645557616677E-5</v>
      </c>
      <c r="G51" s="257">
        <f t="shared" si="15"/>
        <v>-3.918211818685446E-5</v>
      </c>
    </row>
    <row r="52" spans="1:7" x14ac:dyDescent="0.3">
      <c r="A52" s="97">
        <v>8</v>
      </c>
      <c r="B52" s="93">
        <f t="shared" si="14"/>
        <v>10000000</v>
      </c>
      <c r="C52" s="1">
        <f t="shared" si="11"/>
        <v>50000000</v>
      </c>
      <c r="D52" s="9">
        <f>SUM($C$45:C52)</f>
        <v>55555555</v>
      </c>
      <c r="E52" s="9">
        <f t="shared" si="12"/>
        <v>98282266.691594273</v>
      </c>
      <c r="F52" s="98">
        <f t="shared" si="13"/>
        <v>-2.587629512017686E-6</v>
      </c>
      <c r="G52" s="257">
        <f t="shared" si="15"/>
        <v>-4.5777257341621761E-6</v>
      </c>
    </row>
    <row r="53" spans="1:7" x14ac:dyDescent="0.3">
      <c r="A53" s="97">
        <v>9</v>
      </c>
      <c r="B53" s="93">
        <f t="shared" si="14"/>
        <v>100000000</v>
      </c>
      <c r="C53" s="1">
        <f t="shared" si="11"/>
        <v>500000000</v>
      </c>
      <c r="D53" s="9">
        <f>SUM($C$45:C53)</f>
        <v>555555555</v>
      </c>
      <c r="E53" s="9">
        <f t="shared" si="12"/>
        <v>957359905.76609063</v>
      </c>
      <c r="F53" s="98">
        <f t="shared" si="13"/>
        <v>-3.0514479060640921E-7</v>
      </c>
      <c r="G53" s="257">
        <f t="shared" si="15"/>
        <v>-5.2584009888977782E-7</v>
      </c>
    </row>
    <row r="54" spans="1:7" ht="16.2" thickBot="1" x14ac:dyDescent="0.35">
      <c r="A54" s="129">
        <v>10</v>
      </c>
      <c r="B54" s="94">
        <f t="shared" si="14"/>
        <v>1000000000</v>
      </c>
      <c r="C54" s="109">
        <f t="shared" si="11"/>
        <v>5000000000</v>
      </c>
      <c r="D54" s="10">
        <f>SUM($C$45:C54)</f>
        <v>5555555555</v>
      </c>
      <c r="E54" s="10">
        <f t="shared" si="12"/>
        <v>9386732042.7028713</v>
      </c>
      <c r="F54" s="99">
        <f t="shared" si="13"/>
        <v>-3.5267158802108614E-8</v>
      </c>
      <c r="G54" s="258">
        <f t="shared" si="15"/>
        <v>-5.9587806530870616E-8</v>
      </c>
    </row>
  </sheetData>
  <mergeCells count="3">
    <mergeCell ref="A18:F18"/>
    <mergeCell ref="A31:G31"/>
    <mergeCell ref="A43:G43"/>
  </mergeCells>
  <conditionalFormatting sqref="F21:F30">
    <cfRule type="cellIs" dxfId="408" priority="80" operator="equal">
      <formula>MAX($F$21:$F$30)</formula>
    </cfRule>
  </conditionalFormatting>
  <conditionalFormatting sqref="E21:E30">
    <cfRule type="cellIs" dxfId="407" priority="72" stopIfTrue="1" operator="lessThan">
      <formula>0</formula>
    </cfRule>
    <cfRule type="cellIs" dxfId="406" priority="73" operator="equal">
      <formula>MIN($E$21:$E$30)</formula>
    </cfRule>
  </conditionalFormatting>
  <conditionalFormatting sqref="R7:R16">
    <cfRule type="cellIs" dxfId="405" priority="12" operator="lessThanOrEqual">
      <formula>0</formula>
    </cfRule>
    <cfRule type="cellIs" dxfId="404" priority="13" operator="greaterThan">
      <formula>0</formula>
    </cfRule>
  </conditionalFormatting>
  <conditionalFormatting sqref="U7:U16">
    <cfRule type="cellIs" dxfId="403" priority="10" operator="lessThanOrEqual">
      <formula>0</formula>
    </cfRule>
    <cfRule type="cellIs" dxfId="402" priority="11" operator="greaterThan">
      <formula>0</formula>
    </cfRule>
  </conditionalFormatting>
  <conditionalFormatting sqref="S7:T16">
    <cfRule type="cellIs" dxfId="401" priority="8" operator="lessThanOrEqual">
      <formula>0</formula>
    </cfRule>
    <cfRule type="cellIs" dxfId="400" priority="9" operator="greaterThan">
      <formula>0</formula>
    </cfRule>
  </conditionalFormatting>
  <conditionalFormatting sqref="F45:F54">
    <cfRule type="cellIs" dxfId="399" priority="7" operator="equal">
      <formula>MAX($F$45:$F$54)</formula>
    </cfRule>
  </conditionalFormatting>
  <conditionalFormatting sqref="E45:E54">
    <cfRule type="cellIs" dxfId="398" priority="5" stopIfTrue="1" operator="lessThan">
      <formula>0</formula>
    </cfRule>
    <cfRule type="cellIs" dxfId="397" priority="6" operator="equal">
      <formula>MIN($E$45:$E$54)</formula>
    </cfRule>
  </conditionalFormatting>
  <conditionalFormatting sqref="E33:E42">
    <cfRule type="cellIs" dxfId="396" priority="3" stopIfTrue="1" operator="lessThan">
      <formula>0</formula>
    </cfRule>
    <cfRule type="cellIs" dxfId="395" priority="4" operator="equal">
      <formula>MIN($E$33:$E$42)</formula>
    </cfRule>
  </conditionalFormatting>
  <conditionalFormatting sqref="F33:F42">
    <cfRule type="cellIs" dxfId="394" priority="1" operator="lessThanOrEqual">
      <formula>0</formula>
    </cfRule>
    <cfRule type="cellIs" dxfId="393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>
    <pageSetUpPr fitToPage="1"/>
  </sheetPr>
  <dimension ref="A1:U54"/>
  <sheetViews>
    <sheetView zoomScale="90" zoomScaleNormal="90" workbookViewId="0">
      <selection activeCell="A31" sqref="A31:G54"/>
    </sheetView>
  </sheetViews>
  <sheetFormatPr defaultColWidth="8.69921875" defaultRowHeight="15.6" x14ac:dyDescent="0.3"/>
  <cols>
    <col min="5" max="5" width="9.19921875" customWidth="1"/>
    <col min="14" max="14" width="5.69921875" bestFit="1" customWidth="1"/>
  </cols>
  <sheetData>
    <row r="1" spans="1:21" x14ac:dyDescent="0.3">
      <c r="C1" t="s">
        <v>93</v>
      </c>
      <c r="D1">
        <f>C2+E2</f>
        <v>1.0000000000000004</v>
      </c>
    </row>
    <row r="2" spans="1:21" x14ac:dyDescent="0.3">
      <c r="A2" t="s">
        <v>39</v>
      </c>
      <c r="B2" s="133" t="s">
        <v>122</v>
      </c>
      <c r="C2" s="139">
        <f>Analysis!B28</f>
        <v>0.46511416427474456</v>
      </c>
      <c r="D2" s="133" t="s">
        <v>123</v>
      </c>
      <c r="E2" s="139">
        <f>Analysis!J28</f>
        <v>0.53488583572525583</v>
      </c>
      <c r="F2" s="133" t="s">
        <v>46</v>
      </c>
      <c r="G2" s="139">
        <f>Analysis!S28</f>
        <v>325.43760583488125</v>
      </c>
      <c r="H2" t="s">
        <v>149</v>
      </c>
      <c r="I2" s="153">
        <f>Analysis!T28</f>
        <v>-325.8522169268839</v>
      </c>
      <c r="J2" t="s">
        <v>47</v>
      </c>
      <c r="K2" s="153">
        <f>G2*C2+I2*E2</f>
        <v>-22.928095312399137</v>
      </c>
      <c r="L2" t="s">
        <v>46</v>
      </c>
      <c r="M2" s="160">
        <v>2</v>
      </c>
      <c r="N2" t="s">
        <v>149</v>
      </c>
      <c r="O2" s="160">
        <v>6</v>
      </c>
    </row>
    <row r="4" spans="1:21" x14ac:dyDescent="0.3">
      <c r="A4" t="s">
        <v>120</v>
      </c>
      <c r="B4">
        <f>$C$2</f>
        <v>0.46511416427474456</v>
      </c>
      <c r="C4" t="s">
        <v>121</v>
      </c>
      <c r="D4">
        <f>$E$2</f>
        <v>0.53488583572525583</v>
      </c>
      <c r="E4" t="s">
        <v>46</v>
      </c>
      <c r="F4">
        <f>G2</f>
        <v>325.43760583488125</v>
      </c>
      <c r="G4" t="s">
        <v>149</v>
      </c>
      <c r="H4">
        <f>I2</f>
        <v>-325.8522169268839</v>
      </c>
      <c r="I4" t="s">
        <v>47</v>
      </c>
      <c r="J4">
        <f>B4*F4+D4*H4</f>
        <v>-22.928095312399137</v>
      </c>
    </row>
    <row r="5" spans="1:21" ht="16.2" thickBot="1" x14ac:dyDescent="0.35"/>
    <row r="6" spans="1:21" ht="16.2" thickBot="1" x14ac:dyDescent="0.3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5" t="s">
        <v>47</v>
      </c>
    </row>
    <row r="7" spans="1:21" x14ac:dyDescent="0.3">
      <c r="A7" s="100">
        <v>1</v>
      </c>
      <c r="B7" s="95">
        <f>C7*B4</f>
        <v>0.46511416427474456</v>
      </c>
      <c r="C7" s="95">
        <v>1</v>
      </c>
      <c r="D7" s="22">
        <f>C7*D4</f>
        <v>0.53488583572525583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1.0000000000000004</v>
      </c>
      <c r="R7" s="265">
        <f>B7-D7</f>
        <v>-6.9771671450511275E-2</v>
      </c>
      <c r="S7" s="266">
        <f>IF(Rules!B23=Rules!D23,SUM(C7)*B4*F4,SUM(C7)*B4*F4*POWER(O2,A7-1))</f>
        <v>151.36564006146452</v>
      </c>
      <c r="T7" s="252">
        <f>IF(Rules!B23=Rules!D23,SUM(C7)*D4*H4,SUM(C7)*D4*H4*POWER(O2,A7-1))</f>
        <v>-174.29373537386365</v>
      </c>
      <c r="U7" s="263">
        <f>S7+T7</f>
        <v>-22.928095312399137</v>
      </c>
    </row>
    <row r="8" spans="1:21" x14ac:dyDescent="0.3">
      <c r="A8" s="98">
        <v>2</v>
      </c>
      <c r="B8" s="97">
        <f>C8*B4</f>
        <v>0.6191475311952036</v>
      </c>
      <c r="C8" s="97">
        <f>1/(1-B4*D4)</f>
        <v>1.3311732446605755</v>
      </c>
      <c r="D8" s="128">
        <f>C8*D4</f>
        <v>0.71202571346537236</v>
      </c>
      <c r="E8" s="1">
        <f>D8*D4</f>
        <v>0.38085246880479723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1.0000000000000009</v>
      </c>
      <c r="R8" s="267">
        <f>B8-E8</f>
        <v>0.23829506239040638</v>
      </c>
      <c r="S8" s="268">
        <f>IF(Rules!B23=Rules!D23,SUM(C8:D8)*B4*F4,SUM(C8:D8)*B4*F4*POWER(O2,A8-1))</f>
        <v>309.27011806965157</v>
      </c>
      <c r="T8" s="253">
        <f>IF(Rules!B23=Rules!D23,SUM(C8:D8)*D4*H4,SUM(C8:D8)*D4*H4*POWER(O2,A8-1))</f>
        <v>-356.11677852375789</v>
      </c>
      <c r="U8" s="264">
        <f>S8+T8</f>
        <v>-46.846660454106313</v>
      </c>
    </row>
    <row r="9" spans="1:21" x14ac:dyDescent="0.3">
      <c r="A9" s="98">
        <v>3</v>
      </c>
      <c r="B9" s="97">
        <f>C9*B4</f>
        <v>0.69541799959647632</v>
      </c>
      <c r="C9" s="97">
        <f>1/(1-D4*B4/(1-D4*B4))</f>
        <v>1.4951554973193431</v>
      </c>
      <c r="D9" s="128">
        <f>C9*D4*C8</f>
        <v>1.0645891597204789</v>
      </c>
      <c r="E9" s="1">
        <f>D9*(D4)</f>
        <v>0.56943366240113624</v>
      </c>
      <c r="F9" s="1">
        <f>E9*D4</f>
        <v>0.30458200040352496</v>
      </c>
      <c r="G9" s="1"/>
      <c r="H9" s="1"/>
      <c r="I9" s="1"/>
      <c r="J9" s="1"/>
      <c r="K9" s="1"/>
      <c r="L9" s="1"/>
      <c r="M9" s="235"/>
      <c r="N9" s="97">
        <f>B9+F9</f>
        <v>1.0000000000000013</v>
      </c>
      <c r="R9" s="267">
        <f>B9-F9</f>
        <v>0.39083599919295137</v>
      </c>
      <c r="S9" s="268">
        <f>IF(Rules!B23=Rules!D23,SUM(C9:E9)*B4*F4,SUM(C9:E9)*B4*F4*POWER(O2,A9-1))</f>
        <v>473.65007918863853</v>
      </c>
      <c r="T9" s="253">
        <f>IF(Rules!B23=Rules!D23,SUM(C9:E9)*D4*H4,SUM(C9:E9)*D4*H4*POWER(O2,A9-1))</f>
        <v>-545.39617794627372</v>
      </c>
      <c r="U9" s="264">
        <f t="shared" ref="U9:U15" si="0">S9+T9</f>
        <v>-71.746098757635195</v>
      </c>
    </row>
    <row r="10" spans="1:21" x14ac:dyDescent="0.3">
      <c r="A10" s="98">
        <v>4</v>
      </c>
      <c r="B10" s="97">
        <f>C10*B4</f>
        <v>0.74059137280789078</v>
      </c>
      <c r="C10" s="97">
        <f>1/(1-D4*B4/(1-D4*B4/(1-D4*B4)))</f>
        <v>1.5922786913245257</v>
      </c>
      <c r="D10" s="128">
        <f>C10*D4*C9</f>
        <v>1.2734049762773181</v>
      </c>
      <c r="E10" s="1">
        <f>D10*D4*C8</f>
        <v>0.9066970867642129</v>
      </c>
      <c r="F10" s="1">
        <f>E10*D4</f>
        <v>0.4849794290035308</v>
      </c>
      <c r="G10" s="1">
        <f>F10*D4</f>
        <v>0.25940862719211094</v>
      </c>
      <c r="H10" s="1"/>
      <c r="I10" s="1"/>
      <c r="J10" s="1"/>
      <c r="K10" s="1"/>
      <c r="L10" s="1"/>
      <c r="M10" s="235"/>
      <c r="N10" s="97">
        <f>B10+G10</f>
        <v>1.0000000000000018</v>
      </c>
      <c r="R10" s="267">
        <f>B10-G10</f>
        <v>0.48118274561577984</v>
      </c>
      <c r="S10" s="268">
        <f>IF(Rules!B23=Rules!D23,SUM(C10:F10)*B4*F4,SUM(C10:F10)*B4*F4*POWER(O2,A10-1))</f>
        <v>644.41804912793157</v>
      </c>
      <c r="T10" s="253">
        <f>IF(Rules!B23=Rules!D23,SUM(C10:F10)*D4*H4,SUM(C10:F10)*D4*H4*POWER(O2,A10-1))</f>
        <v>-742.03120919144237</v>
      </c>
      <c r="U10" s="264">
        <f t="shared" si="0"/>
        <v>-97.613160063510804</v>
      </c>
    </row>
    <row r="11" spans="1:21" x14ac:dyDescent="0.3">
      <c r="A11" s="98">
        <v>5</v>
      </c>
      <c r="B11" s="97">
        <f>C11*B4</f>
        <v>0.7702246806863573</v>
      </c>
      <c r="C11" s="97">
        <f>1/(1-D4*B4/(1-D4*B4/(1-D4*B4/(1-D4*B4))))</f>
        <v>1.6559905929490957</v>
      </c>
      <c r="D11" s="128">
        <f>C11*D4*C10</f>
        <v>1.4103861875975887</v>
      </c>
      <c r="E11" s="1">
        <f>D11*D4*C9</f>
        <v>1.1279387204921902</v>
      </c>
      <c r="F11" s="1">
        <f>E11*D4*C8</f>
        <v>0.80312137220367097</v>
      </c>
      <c r="G11" s="1">
        <f>F11*D4</f>
        <v>0.42957824635997477</v>
      </c>
      <c r="H11" s="1">
        <f>G11*D4</f>
        <v>0.22977531931364495</v>
      </c>
      <c r="I11" s="1"/>
      <c r="J11" s="1"/>
      <c r="K11" s="1"/>
      <c r="L11" s="1"/>
      <c r="M11" s="235"/>
      <c r="N11" s="97">
        <f>B11+H11</f>
        <v>1.0000000000000022</v>
      </c>
      <c r="R11" s="267">
        <f>B11-H11</f>
        <v>0.54044936137271238</v>
      </c>
      <c r="S11" s="268">
        <f>IF(Rules!B23=Rules!D23,SUM(C11:G11)*B4*F4,SUM(C11:G11)*B4*F4*POWER(O2,A11-1))</f>
        <v>821.46361720188077</v>
      </c>
      <c r="T11" s="253">
        <f>IF(Rules!B23=Rules!D23,SUM(C11:G11)*D4*H4,SUM(C11:G11)*D4*H4*POWER(O2,A11-1))</f>
        <v>-945.8947371259585</v>
      </c>
      <c r="U11" s="264">
        <f t="shared" si="0"/>
        <v>-124.43111992407773</v>
      </c>
    </row>
    <row r="12" spans="1:21" x14ac:dyDescent="0.3">
      <c r="A12" s="98">
        <v>6</v>
      </c>
      <c r="B12" s="97">
        <f>C12*B4</f>
        <v>0.79098663551625159</v>
      </c>
      <c r="C12" s="97">
        <f>1/(1-D4*B4/(1-D4*B4/(1-D4*B4/(1-D4*B4/(1-D4*B4)))))</f>
        <v>1.7006289987956871</v>
      </c>
      <c r="D12" s="128">
        <f>C12*D4*C11</f>
        <v>1.5063591965387302</v>
      </c>
      <c r="E12" s="1">
        <f>D12*D4*C10</f>
        <v>1.2829470248229446</v>
      </c>
      <c r="F12" s="1">
        <f>E12*D4*C9</f>
        <v>1.026020843342899</v>
      </c>
      <c r="G12" s="1">
        <f>F12*D4*C8</f>
        <v>0.73055322301157077</v>
      </c>
      <c r="H12" s="1">
        <f>G12*D4</f>
        <v>0.39076257123232322</v>
      </c>
      <c r="I12" s="1">
        <f>H12*D4</f>
        <v>0.20901336448375102</v>
      </c>
      <c r="J12" s="1"/>
      <c r="K12" s="1"/>
      <c r="L12" s="1"/>
      <c r="M12" s="235"/>
      <c r="N12" s="97">
        <f>B12+I12</f>
        <v>1.0000000000000027</v>
      </c>
      <c r="R12" s="267">
        <f>B12-I12</f>
        <v>0.58197327103250052</v>
      </c>
      <c r="S12" s="268">
        <f>IF(Rules!B23=Rules!D23,SUM(C12:H12)*B4*F4,SUM(C12:H12)*B4*F4*POWER(O2,A12-1))</f>
        <v>1004.6549030093895</v>
      </c>
      <c r="T12" s="253">
        <f>IF(Rules!B23=Rules!D23,SUM(C12:H12)*D4*H4,SUM(C12:H12)*D4*H4*POWER(O2,A12-1))</f>
        <v>-1156.8349047780519</v>
      </c>
      <c r="U12" s="264">
        <f t="shared" si="0"/>
        <v>-152.18000176866235</v>
      </c>
    </row>
    <row r="13" spans="1:21" x14ac:dyDescent="0.3">
      <c r="A13" s="98">
        <v>7</v>
      </c>
      <c r="B13" s="97">
        <f>C13*B4</f>
        <v>0.80621273180746844</v>
      </c>
      <c r="C13" s="97">
        <f>1/(1-D4*B4/(1-D4*B4/(1-D4*B4/(1-D4*B4/(1-D4*B4/(1-D4*B4))))))</f>
        <v>1.7333652546673159</v>
      </c>
      <c r="D13" s="128">
        <f>C13*D4*C12</f>
        <v>1.5767424666820389</v>
      </c>
      <c r="E13" s="1">
        <f>D13*D4*C11</f>
        <v>1.3966247294040175</v>
      </c>
      <c r="F13" s="1">
        <f>E13*D4*C10</f>
        <v>1.1894875707601296</v>
      </c>
      <c r="G13" s="1">
        <f>F13*D4*C9</f>
        <v>0.95127781341215811</v>
      </c>
      <c r="H13" s="1">
        <f>G13*D4*C8</f>
        <v>0.67733426379857131</v>
      </c>
      <c r="I13" s="1">
        <f>H13*D4</f>
        <v>0.3622965037572497</v>
      </c>
      <c r="J13" s="1">
        <f>I13*D4</f>
        <v>0.19378726819253481</v>
      </c>
      <c r="K13" s="1"/>
      <c r="L13" s="1"/>
      <c r="M13" s="235"/>
      <c r="N13" s="97">
        <f>B13+J13</f>
        <v>1.0000000000000033</v>
      </c>
      <c r="R13" s="267">
        <f>B13-J13</f>
        <v>0.61242546361493366</v>
      </c>
      <c r="S13" s="268">
        <f>IF(Rules!B23=Rules!D23,SUM(C13:I13)*B4*F4,SUM(C13:I13)*B4*F4*POWER(O2,A13-1))</f>
        <v>1193.8402691616936</v>
      </c>
      <c r="T13" s="253">
        <f>IF(Rules!B23=Rules!D23,SUM(C13:I13)*D4*H4,SUM(C13:I13)*D4*H4*POWER(O2,A13-1))</f>
        <v>-1374.6771055005381</v>
      </c>
      <c r="U13" s="264">
        <f t="shared" si="0"/>
        <v>-180.83683633884448</v>
      </c>
    </row>
    <row r="14" spans="1:21" x14ac:dyDescent="0.3">
      <c r="A14" s="98">
        <v>8</v>
      </c>
      <c r="B14" s="97">
        <f>C14*B4</f>
        <v>0.81775693580764997</v>
      </c>
      <c r="C14" s="97">
        <f>1/(1-D4*B4/(1-D4*B4/(1-D4*B4/(1-D4*B4/(1-D4*B4/(1-D4*B4/(1-D4*B4)))))))</f>
        <v>1.7581854061202018</v>
      </c>
      <c r="D14" s="128">
        <f>C14*D4*C13</f>
        <v>1.6301060349397118</v>
      </c>
      <c r="E14" s="1">
        <f>D14*D4*C12</f>
        <v>1.4828135060186305</v>
      </c>
      <c r="F14" s="1">
        <f>E14*D4*C11</f>
        <v>1.3134256578741026</v>
      </c>
      <c r="G14" s="1">
        <f>F14*D4*C10</f>
        <v>1.1186279766257423</v>
      </c>
      <c r="H14" s="1">
        <f>G14*D4*C9</f>
        <v>0.89460873890946524</v>
      </c>
      <c r="I14" s="1">
        <f>H14*D4*C8</f>
        <v>0.63698442559436907</v>
      </c>
      <c r="J14" s="1">
        <f>I14*D4</f>
        <v>0.34071394682801615</v>
      </c>
      <c r="K14" s="1">
        <f>J14*D4</f>
        <v>0.18224306419235378</v>
      </c>
      <c r="L14" s="1"/>
      <c r="M14" s="235"/>
      <c r="N14" s="97">
        <f>B14+K14</f>
        <v>1.0000000000000038</v>
      </c>
      <c r="R14" s="267">
        <f>B14-K14</f>
        <v>0.63551387161529616</v>
      </c>
      <c r="S14" s="268">
        <f>IF(Rules!B23=Rules!D23,SUM(C14:J14)*B4*F4,SUM(C14:J14)*B4*F4*POWER(O2,A14-1))</f>
        <v>1388.8502374693674</v>
      </c>
      <c r="T14" s="253">
        <f>IF(Rules!B23=Rules!D23,SUM(C14:J14)*D4*H4,SUM(C14:J14)*D4*H4*POWER(O2,A14-1))</f>
        <v>-1599.2261894120616</v>
      </c>
      <c r="U14" s="264">
        <f t="shared" si="0"/>
        <v>-210.3759519426942</v>
      </c>
    </row>
    <row r="15" spans="1:21" x14ac:dyDescent="0.3">
      <c r="A15" s="98">
        <v>9</v>
      </c>
      <c r="B15" s="97">
        <f>C15*B4</f>
        <v>0.82673235404588807</v>
      </c>
      <c r="C15" s="97">
        <f>1/(1-D4*B4/(1-D4*B4/(1-D4*B4/(1-D4*B4/(1-D4*B4/(1-D4*B4/(1-D4*B4/(1-D4*B4))))))))</f>
        <v>1.77748264307327</v>
      </c>
      <c r="D15" s="128">
        <f>C15*D4*C14</f>
        <v>1.671595283032508</v>
      </c>
      <c r="E15" s="1">
        <f>D15*D4*C13</f>
        <v>1.5498237838642117</v>
      </c>
      <c r="F15" s="1">
        <f>E15*D4*C12</f>
        <v>1.4097853694209197</v>
      </c>
      <c r="G15" s="1">
        <f>F15*D4*C11</f>
        <v>1.2487398238397833</v>
      </c>
      <c r="H15" s="1">
        <f>G15*D4*C10</f>
        <v>1.0635358720910408</v>
      </c>
      <c r="I15" s="1">
        <f>H15*D4*C9</f>
        <v>0.85054951708459636</v>
      </c>
      <c r="J15" s="1">
        <f>I15*D4*C8</f>
        <v>0.60561312673978773</v>
      </c>
      <c r="K15" s="1">
        <f>J15*D4</f>
        <v>0.32393388342239665</v>
      </c>
      <c r="L15" s="1">
        <f>K15*D4</f>
        <v>0.17326764595411623</v>
      </c>
      <c r="M15" s="235"/>
      <c r="N15" s="97">
        <f>B15+L15</f>
        <v>1.0000000000000042</v>
      </c>
      <c r="R15" s="267">
        <f>B15-L15</f>
        <v>0.65346470809177182</v>
      </c>
      <c r="S15" s="268">
        <f>IF(Rules!B23=Rules!D23,SUM(C15:K15)*B4*F4,SUM(C15:K15)*B4*F4*POWER(O2,A15-1))</f>
        <v>1589.4995626566797</v>
      </c>
      <c r="T15" s="253">
        <f>IF(Rules!B23=Rules!D23,SUM(C15:K15)*D4*H4,SUM(C15:K15)*D4*H4*POWER(O2,A15-1))</f>
        <v>-1830.2688512271261</v>
      </c>
      <c r="U15" s="264">
        <f t="shared" si="0"/>
        <v>-240.76928857044641</v>
      </c>
    </row>
    <row r="16" spans="1:21" ht="16.2" thickBot="1" x14ac:dyDescent="0.35">
      <c r="A16" s="99">
        <v>10</v>
      </c>
      <c r="B16" s="129">
        <f>C16*B4</f>
        <v>0.83384789624429356</v>
      </c>
      <c r="C16" s="129">
        <f>1/(1-D4*B4/(1-D4*B4/(1-D4*B4/(1-D4*B4/(1-D4*B4/(1-D4*B4/(1-D4*B4/(1-D4*B4/(1-D4*B4)))))))))</f>
        <v>1.7927811283591371</v>
      </c>
      <c r="D16" s="137">
        <f>C16*D4*C15</f>
        <v>1.7044871759502866</v>
      </c>
      <c r="E16" s="109">
        <f>D16*D4*C14</f>
        <v>1.6029482675462905</v>
      </c>
      <c r="F16" s="109">
        <f>E16*D4*C13</f>
        <v>1.4861775302693661</v>
      </c>
      <c r="G16" s="109">
        <f>F16*D4*C12</f>
        <v>1.351890040887022</v>
      </c>
      <c r="H16" s="109">
        <f>G16*D4*C11</f>
        <v>1.1974581153452046</v>
      </c>
      <c r="I16" s="109">
        <f>H16*D4*C10</f>
        <v>1.0198598912943413</v>
      </c>
      <c r="J16" s="109">
        <f>I16*D4*C9</f>
        <v>0.81562019749165193</v>
      </c>
      <c r="K16" s="109">
        <f>J16*D4*C8</f>
        <v>0.58074255303576139</v>
      </c>
      <c r="L16" s="109">
        <f>K16*D4</f>
        <v>0.31063096582175193</v>
      </c>
      <c r="M16" s="237">
        <f>L16*D4</f>
        <v>0.16615210375571116</v>
      </c>
      <c r="N16" s="129">
        <f>B16+M16</f>
        <v>1.0000000000000047</v>
      </c>
      <c r="R16" s="269">
        <f>B16-M16</f>
        <v>0.66769579248858246</v>
      </c>
      <c r="S16" s="270">
        <f>IF(Rules!B23=Rules!D23,SUM(C16:L16)*B4*F4,SUM(C16:L16)*B4*F4*POWER(O2,A16-1))</f>
        <v>1795.5894160476964</v>
      </c>
      <c r="T16" s="254">
        <f>IF(Rules!B23=Rules!D23,SUM(C16:L16)*D4*H4,SUM(C16:L16)*D4*H4*POWER(O2,A16-1))</f>
        <v>-2067.5761447158352</v>
      </c>
      <c r="U16" s="271">
        <f>S16+T16</f>
        <v>-271.98672866813877</v>
      </c>
    </row>
    <row r="18" spans="1:7" x14ac:dyDescent="0.3">
      <c r="A18" s="500" t="s">
        <v>181</v>
      </c>
      <c r="B18" s="500"/>
      <c r="C18" s="500"/>
      <c r="D18" s="500"/>
      <c r="E18" s="500"/>
      <c r="F18" s="500"/>
    </row>
    <row r="19" spans="1:7" ht="16.2" thickBot="1" x14ac:dyDescent="0.35"/>
    <row r="20" spans="1:7" ht="16.2" thickBot="1" x14ac:dyDescent="0.3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251</v>
      </c>
    </row>
    <row r="21" spans="1:7" x14ac:dyDescent="0.3">
      <c r="A21" s="95">
        <v>1</v>
      </c>
      <c r="B21" s="107">
        <v>1</v>
      </c>
      <c r="C21" s="108">
        <f t="shared" ref="C21:C30" si="1">B21*$O$2</f>
        <v>6</v>
      </c>
      <c r="D21" s="57">
        <f>SUM($C$21:C21)</f>
        <v>6</v>
      </c>
      <c r="E21" s="57">
        <f t="shared" ref="E21:E30" si="2">D21/R7</f>
        <v>-85.994786641391741</v>
      </c>
      <c r="F21" s="8">
        <f t="shared" ref="F21:F30" si="3">U7/E21</f>
        <v>0.26662192218712</v>
      </c>
      <c r="G21" s="256">
        <f>U7/D21</f>
        <v>-3.8213492187331894</v>
      </c>
    </row>
    <row r="22" spans="1:7" x14ac:dyDescent="0.3">
      <c r="A22" s="97">
        <v>2</v>
      </c>
      <c r="B22" s="93">
        <f>C21</f>
        <v>6</v>
      </c>
      <c r="C22" s="1">
        <f t="shared" si="1"/>
        <v>36</v>
      </c>
      <c r="D22" s="9">
        <f>SUM($C$21:C22)</f>
        <v>42</v>
      </c>
      <c r="E22" s="9">
        <f t="shared" si="2"/>
        <v>176.25207832124556</v>
      </c>
      <c r="F22" s="9">
        <f t="shared" si="3"/>
        <v>-0.26579352084984398</v>
      </c>
      <c r="G22" s="257">
        <f>U8/D22</f>
        <v>-1.1153966774787218</v>
      </c>
    </row>
    <row r="23" spans="1:7" x14ac:dyDescent="0.3">
      <c r="A23" s="97">
        <v>3</v>
      </c>
      <c r="B23" s="93">
        <f t="shared" ref="B23:B30" si="4">C22</f>
        <v>36</v>
      </c>
      <c r="C23" s="1">
        <f t="shared" si="1"/>
        <v>216</v>
      </c>
      <c r="D23" s="9">
        <f>SUM($C$21:C23)</f>
        <v>258</v>
      </c>
      <c r="E23" s="9">
        <f t="shared" si="2"/>
        <v>660.12342909238589</v>
      </c>
      <c r="F23" s="9">
        <f t="shared" si="3"/>
        <v>-0.10868588448114928</v>
      </c>
      <c r="G23" s="257">
        <f t="shared" ref="G23:G29" si="5">U9/D23</f>
        <v>-0.2780856540993612</v>
      </c>
    </row>
    <row r="24" spans="1:7" x14ac:dyDescent="0.3">
      <c r="A24" s="97">
        <v>4</v>
      </c>
      <c r="B24" s="93">
        <f t="shared" si="4"/>
        <v>216</v>
      </c>
      <c r="C24" s="1">
        <f t="shared" si="1"/>
        <v>1296</v>
      </c>
      <c r="D24" s="9">
        <f>SUM($C$21:C24)</f>
        <v>1554</v>
      </c>
      <c r="E24" s="9">
        <f t="shared" si="2"/>
        <v>3229.5422355831006</v>
      </c>
      <c r="F24" s="9">
        <f t="shared" si="3"/>
        <v>-3.0225076169622084E-2</v>
      </c>
      <c r="G24" s="257">
        <f t="shared" si="5"/>
        <v>-6.2814131315000521E-2</v>
      </c>
    </row>
    <row r="25" spans="1:7" x14ac:dyDescent="0.3">
      <c r="A25" s="97">
        <v>5</v>
      </c>
      <c r="B25" s="93">
        <f t="shared" si="4"/>
        <v>1296</v>
      </c>
      <c r="C25" s="1">
        <f t="shared" si="1"/>
        <v>7776</v>
      </c>
      <c r="D25" s="9">
        <f>SUM($C$21:C25)</f>
        <v>9330</v>
      </c>
      <c r="E25" s="9">
        <f t="shared" si="2"/>
        <v>17263.412017552026</v>
      </c>
      <c r="F25" s="9">
        <f t="shared" si="3"/>
        <v>-7.2077941369624006E-3</v>
      </c>
      <c r="G25" s="257">
        <f t="shared" si="5"/>
        <v>-1.3336668802151954E-2</v>
      </c>
    </row>
    <row r="26" spans="1:7" x14ac:dyDescent="0.3">
      <c r="A26" s="97">
        <v>6</v>
      </c>
      <c r="B26" s="93">
        <f t="shared" si="4"/>
        <v>7776</v>
      </c>
      <c r="C26" s="1">
        <f t="shared" si="1"/>
        <v>46656</v>
      </c>
      <c r="D26" s="9">
        <f>SUM($C$21:C26)</f>
        <v>55986</v>
      </c>
      <c r="E26" s="9">
        <f t="shared" si="2"/>
        <v>96200.29438924772</v>
      </c>
      <c r="F26" s="9">
        <f t="shared" si="3"/>
        <v>-1.581907859376275E-3</v>
      </c>
      <c r="G26" s="257">
        <f t="shared" si="5"/>
        <v>-2.7181795764773756E-3</v>
      </c>
    </row>
    <row r="27" spans="1:7" x14ac:dyDescent="0.3">
      <c r="A27" s="97">
        <v>7</v>
      </c>
      <c r="B27" s="93">
        <f t="shared" si="4"/>
        <v>46656</v>
      </c>
      <c r="C27" s="1">
        <f t="shared" si="1"/>
        <v>279936</v>
      </c>
      <c r="D27" s="9">
        <f>SUM($C$21:C27)</f>
        <v>335922</v>
      </c>
      <c r="E27" s="9">
        <f t="shared" si="2"/>
        <v>548510.83104410733</v>
      </c>
      <c r="F27" s="9">
        <f t="shared" si="3"/>
        <v>-3.29686901523195E-4</v>
      </c>
      <c r="G27" s="257">
        <f t="shared" si="5"/>
        <v>-5.3832983948310764E-4</v>
      </c>
    </row>
    <row r="28" spans="1:7" x14ac:dyDescent="0.3">
      <c r="A28" s="97">
        <v>8</v>
      </c>
      <c r="B28" s="93">
        <f t="shared" si="4"/>
        <v>279936</v>
      </c>
      <c r="C28" s="1">
        <f t="shared" si="1"/>
        <v>1679616</v>
      </c>
      <c r="D28" s="9">
        <f>SUM($C$21:C28)</f>
        <v>2015538</v>
      </c>
      <c r="E28" s="9">
        <f t="shared" si="2"/>
        <v>3171509.0575081762</v>
      </c>
      <c r="F28" s="9">
        <f t="shared" si="3"/>
        <v>-6.6333076188022786E-5</v>
      </c>
      <c r="G28" s="257">
        <f t="shared" si="5"/>
        <v>-1.0437707051055064E-4</v>
      </c>
    </row>
    <row r="29" spans="1:7" x14ac:dyDescent="0.3">
      <c r="A29" s="97">
        <v>9</v>
      </c>
      <c r="B29" s="93">
        <f t="shared" si="4"/>
        <v>1679616</v>
      </c>
      <c r="C29" s="1">
        <f t="shared" si="1"/>
        <v>10077696</v>
      </c>
      <c r="D29" s="9">
        <f>SUM($C$21:C29)</f>
        <v>12093234</v>
      </c>
      <c r="E29" s="9">
        <f t="shared" si="2"/>
        <v>18506330.717253733</v>
      </c>
      <c r="F29" s="9">
        <f t="shared" si="3"/>
        <v>-1.3010104069196902E-5</v>
      </c>
      <c r="G29" s="257">
        <f t="shared" si="5"/>
        <v>-1.9909421133374777E-5</v>
      </c>
    </row>
    <row r="30" spans="1:7" ht="16.2" thickBot="1" x14ac:dyDescent="0.35">
      <c r="A30" s="129">
        <v>10</v>
      </c>
      <c r="B30" s="94">
        <f t="shared" si="4"/>
        <v>10077696</v>
      </c>
      <c r="C30" s="109">
        <f t="shared" si="1"/>
        <v>60466176</v>
      </c>
      <c r="D30" s="10">
        <f>SUM($C$21:C30)</f>
        <v>72559410</v>
      </c>
      <c r="E30" s="10">
        <f t="shared" si="2"/>
        <v>108671360.2456028</v>
      </c>
      <c r="F30" s="10">
        <f t="shared" si="3"/>
        <v>-2.5028372521834174E-6</v>
      </c>
      <c r="G30" s="258">
        <f>U16/D30</f>
        <v>-3.7484694082840362E-6</v>
      </c>
    </row>
    <row r="31" spans="1:7" ht="16.2" thickBot="1" x14ac:dyDescent="0.35">
      <c r="A31" s="524" t="s">
        <v>252</v>
      </c>
      <c r="B31" s="524"/>
      <c r="C31" s="524"/>
      <c r="D31" s="524"/>
      <c r="E31" s="524"/>
      <c r="F31" s="524"/>
      <c r="G31" s="524"/>
    </row>
    <row r="32" spans="1:7" ht="16.2" thickBot="1" x14ac:dyDescent="0.35">
      <c r="A32" s="115" t="s">
        <v>130</v>
      </c>
      <c r="B32" s="116" t="s">
        <v>135</v>
      </c>
      <c r="C32" s="116" t="s">
        <v>134</v>
      </c>
      <c r="D32" s="154" t="s">
        <v>133</v>
      </c>
      <c r="E32" s="350" t="s">
        <v>146</v>
      </c>
      <c r="F32" s="152" t="s">
        <v>147</v>
      </c>
      <c r="G32" s="260" t="s">
        <v>251</v>
      </c>
    </row>
    <row r="33" spans="1:7" x14ac:dyDescent="0.3">
      <c r="A33" s="95">
        <v>1</v>
      </c>
      <c r="B33" s="107">
        <v>1</v>
      </c>
      <c r="C33" s="108">
        <f t="shared" ref="C33:C42" si="6">B33*$O$2</f>
        <v>6</v>
      </c>
      <c r="D33" s="57">
        <f>SUM($C$33:C33)</f>
        <v>6</v>
      </c>
      <c r="E33" s="96">
        <f>D33/$R$7</f>
        <v>-85.994786641391741</v>
      </c>
      <c r="F33" s="8">
        <f t="shared" ref="F33:F42" si="7">U7/E33</f>
        <v>0.26662192218712</v>
      </c>
      <c r="G33" s="259">
        <f>U7/D33</f>
        <v>-3.8213492187331894</v>
      </c>
    </row>
    <row r="34" spans="1:7" x14ac:dyDescent="0.3">
      <c r="A34" s="97">
        <v>2</v>
      </c>
      <c r="B34" s="93">
        <f>C33+1</f>
        <v>7</v>
      </c>
      <c r="C34" s="1">
        <f t="shared" si="6"/>
        <v>42</v>
      </c>
      <c r="D34" s="9">
        <f>SUM($C$33:C34)</f>
        <v>48</v>
      </c>
      <c r="E34" s="96">
        <f t="shared" ref="E34:E42" si="8">D34/$R$7</f>
        <v>-687.95829313113393</v>
      </c>
      <c r="F34" s="9">
        <f t="shared" si="7"/>
        <v>6.8095204203282605E-2</v>
      </c>
      <c r="G34" s="259">
        <f t="shared" ref="G34:G42" si="9">U8/D34</f>
        <v>-0.97597209279388153</v>
      </c>
    </row>
    <row r="35" spans="1:7" x14ac:dyDescent="0.3">
      <c r="A35" s="97">
        <v>3</v>
      </c>
      <c r="B35" s="93">
        <f t="shared" ref="B35:B42" si="10">C34</f>
        <v>42</v>
      </c>
      <c r="C35" s="1">
        <f t="shared" si="6"/>
        <v>252</v>
      </c>
      <c r="D35" s="9">
        <f>SUM($C$33:C35)</f>
        <v>300</v>
      </c>
      <c r="E35" s="96">
        <f t="shared" si="8"/>
        <v>-4299.7393320695865</v>
      </c>
      <c r="F35" s="9">
        <f t="shared" si="7"/>
        <v>1.6686150767912196E-2</v>
      </c>
      <c r="G35" s="259">
        <f t="shared" si="9"/>
        <v>-0.23915366252545064</v>
      </c>
    </row>
    <row r="36" spans="1:7" x14ac:dyDescent="0.3">
      <c r="A36" s="97">
        <v>4</v>
      </c>
      <c r="B36" s="93">
        <f t="shared" si="10"/>
        <v>252</v>
      </c>
      <c r="C36" s="1">
        <f t="shared" si="6"/>
        <v>1512</v>
      </c>
      <c r="D36" s="9">
        <f>SUM($C$33:C36)</f>
        <v>1812</v>
      </c>
      <c r="E36" s="96">
        <f t="shared" si="8"/>
        <v>-25970.425565700305</v>
      </c>
      <c r="F36" s="9">
        <f t="shared" si="7"/>
        <v>3.7586276673275076E-3</v>
      </c>
      <c r="G36" s="259">
        <f t="shared" si="9"/>
        <v>-5.3870397386043489E-2</v>
      </c>
    </row>
    <row r="37" spans="1:7" x14ac:dyDescent="0.3">
      <c r="A37" s="97">
        <v>5</v>
      </c>
      <c r="B37" s="93">
        <f t="shared" si="10"/>
        <v>1512</v>
      </c>
      <c r="C37" s="1">
        <f t="shared" si="6"/>
        <v>9072</v>
      </c>
      <c r="D37" s="9">
        <f>SUM($C$33:C37)</f>
        <v>10884</v>
      </c>
      <c r="E37" s="96">
        <f t="shared" si="8"/>
        <v>-155994.54296748459</v>
      </c>
      <c r="F37" s="9">
        <f t="shared" si="7"/>
        <v>7.9766328717033438E-4</v>
      </c>
      <c r="G37" s="259">
        <f t="shared" si="9"/>
        <v>-1.1432480698647348E-2</v>
      </c>
    </row>
    <row r="38" spans="1:7" x14ac:dyDescent="0.3">
      <c r="A38" s="97">
        <v>6</v>
      </c>
      <c r="B38" s="93">
        <f t="shared" si="10"/>
        <v>9072</v>
      </c>
      <c r="C38" s="1">
        <f t="shared" si="6"/>
        <v>54432</v>
      </c>
      <c r="D38" s="9">
        <f>SUM($C$33:C38)</f>
        <v>65316</v>
      </c>
      <c r="E38" s="96">
        <f t="shared" si="8"/>
        <v>-936139.2473781904</v>
      </c>
      <c r="F38" s="9">
        <f t="shared" si="7"/>
        <v>1.6256128796529693E-4</v>
      </c>
      <c r="G38" s="259">
        <f t="shared" si="9"/>
        <v>-2.3299038791209253E-3</v>
      </c>
    </row>
    <row r="39" spans="1:7" x14ac:dyDescent="0.3">
      <c r="A39" s="97">
        <v>7</v>
      </c>
      <c r="B39" s="93">
        <f t="shared" si="10"/>
        <v>54432</v>
      </c>
      <c r="C39" s="1">
        <f t="shared" si="6"/>
        <v>326592</v>
      </c>
      <c r="D39" s="9">
        <f>SUM($C$33:C39)</f>
        <v>391908</v>
      </c>
      <c r="E39" s="96">
        <f t="shared" si="8"/>
        <v>-5617007.4738424253</v>
      </c>
      <c r="F39" s="9">
        <f t="shared" si="7"/>
        <v>3.2194515884298703E-5</v>
      </c>
      <c r="G39" s="259">
        <f t="shared" si="9"/>
        <v>-4.6142675408219396E-4</v>
      </c>
    </row>
    <row r="40" spans="1:7" x14ac:dyDescent="0.3">
      <c r="A40" s="97">
        <v>8</v>
      </c>
      <c r="B40" s="93">
        <f t="shared" si="10"/>
        <v>326592</v>
      </c>
      <c r="C40" s="1">
        <f t="shared" si="6"/>
        <v>1959552</v>
      </c>
      <c r="D40" s="9">
        <f>SUM($C$33:C40)</f>
        <v>2351460</v>
      </c>
      <c r="E40" s="96">
        <f t="shared" si="8"/>
        <v>-33702216.832627833</v>
      </c>
      <c r="F40" s="9">
        <f t="shared" si="7"/>
        <v>6.242199229429465E-6</v>
      </c>
      <c r="G40" s="259">
        <f t="shared" si="9"/>
        <v>-8.946609848464111E-5</v>
      </c>
    </row>
    <row r="41" spans="1:7" x14ac:dyDescent="0.3">
      <c r="A41" s="97">
        <v>9</v>
      </c>
      <c r="B41" s="93">
        <f t="shared" si="10"/>
        <v>1959552</v>
      </c>
      <c r="C41" s="1">
        <f t="shared" si="6"/>
        <v>11757312</v>
      </c>
      <c r="D41" s="9">
        <f>SUM($C$33:C41)</f>
        <v>14108772</v>
      </c>
      <c r="E41" s="96">
        <f t="shared" si="8"/>
        <v>-202213472.9853403</v>
      </c>
      <c r="F41" s="9">
        <f t="shared" si="7"/>
        <v>1.1906688758958275E-6</v>
      </c>
      <c r="G41" s="259">
        <f t="shared" si="9"/>
        <v>-1.7065219323867902E-5</v>
      </c>
    </row>
    <row r="42" spans="1:7" ht="16.2" thickBot="1" x14ac:dyDescent="0.35">
      <c r="A42" s="129">
        <v>10</v>
      </c>
      <c r="B42" s="94">
        <f t="shared" si="10"/>
        <v>11757312</v>
      </c>
      <c r="C42" s="109">
        <f t="shared" si="6"/>
        <v>70543872</v>
      </c>
      <c r="D42" s="10">
        <f>SUM($C$33:C42)</f>
        <v>84652644</v>
      </c>
      <c r="E42" s="351">
        <f t="shared" si="8"/>
        <v>-1213281009.9016151</v>
      </c>
      <c r="F42" s="10">
        <f t="shared" si="7"/>
        <v>2.2417455350281477E-7</v>
      </c>
      <c r="G42" s="259">
        <f t="shared" si="9"/>
        <v>-3.2129738164839691E-6</v>
      </c>
    </row>
    <row r="43" spans="1:7" ht="16.2" thickBot="1" x14ac:dyDescent="0.35">
      <c r="A43" s="524" t="s">
        <v>52</v>
      </c>
      <c r="B43" s="524"/>
      <c r="C43" s="524"/>
      <c r="D43" s="524"/>
      <c r="E43" s="524"/>
      <c r="F43" s="524"/>
      <c r="G43" s="524"/>
    </row>
    <row r="44" spans="1:7" ht="16.2" thickBot="1" x14ac:dyDescent="0.3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261" t="s">
        <v>147</v>
      </c>
      <c r="G44" s="260" t="s">
        <v>251</v>
      </c>
    </row>
    <row r="45" spans="1:7" x14ac:dyDescent="0.3">
      <c r="A45" s="95">
        <v>1</v>
      </c>
      <c r="B45" s="107">
        <v>1</v>
      </c>
      <c r="C45" s="108">
        <f t="shared" ref="C45:C54" si="11">B45*$O$2</f>
        <v>6</v>
      </c>
      <c r="D45" s="57">
        <f>SUM(C45:C45)</f>
        <v>6</v>
      </c>
      <c r="E45" s="57">
        <f t="shared" ref="E45:E54" si="12">D45/R7</f>
        <v>-85.994786641391741</v>
      </c>
      <c r="F45" s="262">
        <f t="shared" ref="F45:F54" si="13">U7/E45</f>
        <v>0.26662192218712</v>
      </c>
      <c r="G45" s="256">
        <f>U7/D45</f>
        <v>-3.8213492187331894</v>
      </c>
    </row>
    <row r="46" spans="1:7" x14ac:dyDescent="0.3">
      <c r="A46" s="97">
        <v>2</v>
      </c>
      <c r="B46" s="93">
        <f t="shared" ref="B46:B54" si="14">B45*$O$2*2</f>
        <v>12</v>
      </c>
      <c r="C46" s="1">
        <f t="shared" si="11"/>
        <v>72</v>
      </c>
      <c r="D46" s="9">
        <f>SUM($C$45:C46)</f>
        <v>78</v>
      </c>
      <c r="E46" s="9">
        <f t="shared" si="12"/>
        <v>327.32528831088462</v>
      </c>
      <c r="F46" s="98">
        <f t="shared" si="13"/>
        <v>-0.14311958814991599</v>
      </c>
      <c r="G46" s="257">
        <f t="shared" ref="G46:G54" si="15">U8/D46</f>
        <v>-0.60059821095008092</v>
      </c>
    </row>
    <row r="47" spans="1:7" x14ac:dyDescent="0.3">
      <c r="A47" s="97">
        <v>3</v>
      </c>
      <c r="B47" s="93">
        <f t="shared" si="14"/>
        <v>144</v>
      </c>
      <c r="C47" s="1">
        <f t="shared" si="11"/>
        <v>864</v>
      </c>
      <c r="D47" s="9">
        <f>SUM($C$45:C47)</f>
        <v>942</v>
      </c>
      <c r="E47" s="9">
        <f t="shared" si="12"/>
        <v>2410.2181015698739</v>
      </c>
      <c r="F47" s="98">
        <f t="shared" si="13"/>
        <v>-2.9767471545792481E-2</v>
      </c>
      <c r="G47" s="257">
        <f t="shared" si="15"/>
        <v>-7.6163586791544793E-2</v>
      </c>
    </row>
    <row r="48" spans="1:7" x14ac:dyDescent="0.3">
      <c r="A48" s="97">
        <v>4</v>
      </c>
      <c r="B48" s="93">
        <f t="shared" si="14"/>
        <v>1728</v>
      </c>
      <c r="C48" s="1">
        <f t="shared" si="11"/>
        <v>10368</v>
      </c>
      <c r="D48" s="9">
        <f>SUM($C$45:C48)</f>
        <v>11310</v>
      </c>
      <c r="E48" s="9">
        <f t="shared" si="12"/>
        <v>23504.583452023726</v>
      </c>
      <c r="F48" s="98">
        <f t="shared" si="13"/>
        <v>-4.1529415002292411E-3</v>
      </c>
      <c r="G48" s="257">
        <f t="shared" si="15"/>
        <v>-8.630694965827657E-3</v>
      </c>
    </row>
    <row r="49" spans="1:7" x14ac:dyDescent="0.3">
      <c r="A49" s="97">
        <v>5</v>
      </c>
      <c r="B49" s="93">
        <f t="shared" si="14"/>
        <v>20736</v>
      </c>
      <c r="C49" s="1">
        <f t="shared" si="11"/>
        <v>124416</v>
      </c>
      <c r="D49" s="9">
        <f>SUM($C$45:C49)</f>
        <v>135726</v>
      </c>
      <c r="E49" s="9">
        <f t="shared" si="12"/>
        <v>251135.46189649156</v>
      </c>
      <c r="F49" s="98">
        <f t="shared" si="13"/>
        <v>-4.9547411179773359E-4</v>
      </c>
      <c r="G49" s="257">
        <f t="shared" si="15"/>
        <v>-9.1678175091049413E-4</v>
      </c>
    </row>
    <row r="50" spans="1:7" x14ac:dyDescent="0.3">
      <c r="A50" s="97">
        <v>6</v>
      </c>
      <c r="B50" s="93">
        <f t="shared" si="14"/>
        <v>248832</v>
      </c>
      <c r="C50" s="1">
        <f t="shared" si="11"/>
        <v>1492992</v>
      </c>
      <c r="D50" s="9">
        <f>SUM($C$45:C50)</f>
        <v>1628718</v>
      </c>
      <c r="E50" s="9">
        <f t="shared" si="12"/>
        <v>2798613.0653568171</v>
      </c>
      <c r="F50" s="98">
        <f t="shared" si="13"/>
        <v>-5.4376935365754011E-5</v>
      </c>
      <c r="G50" s="257">
        <f t="shared" si="15"/>
        <v>-9.3435451544504548E-5</v>
      </c>
    </row>
    <row r="51" spans="1:7" x14ac:dyDescent="0.3">
      <c r="A51" s="97">
        <v>7</v>
      </c>
      <c r="B51" s="93">
        <f t="shared" si="14"/>
        <v>2985984</v>
      </c>
      <c r="C51" s="1">
        <f t="shared" si="11"/>
        <v>17915904</v>
      </c>
      <c r="D51" s="9">
        <f>SUM($C$45:C51)</f>
        <v>19544622</v>
      </c>
      <c r="E51" s="9">
        <f t="shared" si="12"/>
        <v>31913470.55466133</v>
      </c>
      <c r="F51" s="98">
        <f t="shared" si="13"/>
        <v>-5.6664735359668103E-6</v>
      </c>
      <c r="G51" s="257">
        <f t="shared" si="15"/>
        <v>-9.2525113219812841E-6</v>
      </c>
    </row>
    <row r="52" spans="1:7" x14ac:dyDescent="0.3">
      <c r="A52" s="97">
        <v>8</v>
      </c>
      <c r="B52" s="93">
        <f t="shared" si="14"/>
        <v>35831808</v>
      </c>
      <c r="C52" s="1">
        <f t="shared" si="11"/>
        <v>214990848</v>
      </c>
      <c r="D52" s="9">
        <f>SUM($C$45:C52)</f>
        <v>234535470</v>
      </c>
      <c r="E52" s="9">
        <f t="shared" si="12"/>
        <v>369048545.55554754</v>
      </c>
      <c r="F52" s="98">
        <f t="shared" si="13"/>
        <v>-5.7004953542359742E-7</v>
      </c>
      <c r="G52" s="257">
        <f t="shared" si="15"/>
        <v>-8.9698991774120222E-7</v>
      </c>
    </row>
    <row r="53" spans="1:7" x14ac:dyDescent="0.3">
      <c r="A53" s="97">
        <v>9</v>
      </c>
      <c r="B53" s="93">
        <f t="shared" si="14"/>
        <v>429981696</v>
      </c>
      <c r="C53" s="1">
        <f t="shared" si="11"/>
        <v>2579890176</v>
      </c>
      <c r="D53" s="9">
        <f>SUM($C$45:C53)</f>
        <v>2814425646</v>
      </c>
      <c r="E53" s="9">
        <f t="shared" si="12"/>
        <v>4306928302.5530205</v>
      </c>
      <c r="F53" s="98">
        <f t="shared" si="13"/>
        <v>-5.5902785385985055E-8</v>
      </c>
      <c r="G53" s="257">
        <f t="shared" si="15"/>
        <v>-8.5548285460175353E-8</v>
      </c>
    </row>
    <row r="54" spans="1:7" ht="16.2" thickBot="1" x14ac:dyDescent="0.35">
      <c r="A54" s="129">
        <v>10</v>
      </c>
      <c r="B54" s="94">
        <f t="shared" si="14"/>
        <v>5159780352</v>
      </c>
      <c r="C54" s="109">
        <f t="shared" si="11"/>
        <v>30958682112</v>
      </c>
      <c r="D54" s="10">
        <f>SUM($C$45:C54)</f>
        <v>33773107758</v>
      </c>
      <c r="E54" s="10">
        <f t="shared" si="12"/>
        <v>50581579422.754135</v>
      </c>
      <c r="F54" s="99">
        <f t="shared" si="13"/>
        <v>-5.3771893201457736E-9</v>
      </c>
      <c r="G54" s="258">
        <f t="shared" si="15"/>
        <v>-8.0533521113025785E-9</v>
      </c>
    </row>
  </sheetData>
  <mergeCells count="3">
    <mergeCell ref="A18:F18"/>
    <mergeCell ref="A31:G31"/>
    <mergeCell ref="A43:G43"/>
  </mergeCells>
  <conditionalFormatting sqref="F21:F30">
    <cfRule type="cellIs" dxfId="392" priority="80" operator="equal">
      <formula>MAX($F$21:$F$30)</formula>
    </cfRule>
  </conditionalFormatting>
  <conditionalFormatting sqref="E21:E30">
    <cfRule type="cellIs" dxfId="391" priority="72" stopIfTrue="1" operator="lessThan">
      <formula>0</formula>
    </cfRule>
    <cfRule type="cellIs" dxfId="390" priority="73" operator="equal">
      <formula>MIN($E$21:$E$30)</formula>
    </cfRule>
  </conditionalFormatting>
  <conditionalFormatting sqref="R7:R16">
    <cfRule type="cellIs" dxfId="389" priority="12" operator="lessThanOrEqual">
      <formula>0</formula>
    </cfRule>
    <cfRule type="cellIs" dxfId="388" priority="13" operator="greaterThan">
      <formula>0</formula>
    </cfRule>
  </conditionalFormatting>
  <conditionalFormatting sqref="U7:U16">
    <cfRule type="cellIs" dxfId="387" priority="10" operator="lessThanOrEqual">
      <formula>0</formula>
    </cfRule>
    <cfRule type="cellIs" dxfId="386" priority="11" operator="greaterThan">
      <formula>0</formula>
    </cfRule>
  </conditionalFormatting>
  <conditionalFormatting sqref="S7:T16">
    <cfRule type="cellIs" dxfId="385" priority="8" operator="lessThanOrEqual">
      <formula>0</formula>
    </cfRule>
    <cfRule type="cellIs" dxfId="384" priority="9" operator="greaterThan">
      <formula>0</formula>
    </cfRule>
  </conditionalFormatting>
  <conditionalFormatting sqref="F45:F54">
    <cfRule type="cellIs" dxfId="383" priority="7" operator="equal">
      <formula>MAX($F$45:$F$54)</formula>
    </cfRule>
  </conditionalFormatting>
  <conditionalFormatting sqref="E45:E54">
    <cfRule type="cellIs" dxfId="382" priority="5" stopIfTrue="1" operator="lessThan">
      <formula>0</formula>
    </cfRule>
    <cfRule type="cellIs" dxfId="381" priority="6" operator="equal">
      <formula>MIN($E$45:$E$54)</formula>
    </cfRule>
  </conditionalFormatting>
  <conditionalFormatting sqref="E33:E42">
    <cfRule type="cellIs" dxfId="380" priority="3" stopIfTrue="1" operator="lessThan">
      <formula>0</formula>
    </cfRule>
    <cfRule type="cellIs" dxfId="379" priority="4" operator="equal">
      <formula>MIN($E$33:$E$42)</formula>
    </cfRule>
  </conditionalFormatting>
  <conditionalFormatting sqref="F33:F42">
    <cfRule type="cellIs" dxfId="378" priority="1" operator="lessThanOrEqual">
      <formula>0</formula>
    </cfRule>
    <cfRule type="cellIs" dxfId="377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>
    <pageSetUpPr fitToPage="1"/>
  </sheetPr>
  <dimension ref="A1:U54"/>
  <sheetViews>
    <sheetView zoomScale="90" zoomScaleNormal="90" workbookViewId="0">
      <selection activeCell="A31" sqref="A31:G54"/>
    </sheetView>
  </sheetViews>
  <sheetFormatPr defaultColWidth="8.69921875" defaultRowHeight="15.6" x14ac:dyDescent="0.3"/>
  <cols>
    <col min="5" max="5" width="9.19921875" customWidth="1"/>
    <col min="14" max="14" width="5.69921875" bestFit="1" customWidth="1"/>
  </cols>
  <sheetData>
    <row r="1" spans="1:21" x14ac:dyDescent="0.3">
      <c r="C1" t="s">
        <v>93</v>
      </c>
      <c r="D1">
        <f>C2+E2</f>
        <v>1.0000000000000009</v>
      </c>
    </row>
    <row r="2" spans="1:21" x14ac:dyDescent="0.3">
      <c r="A2" t="s">
        <v>39</v>
      </c>
      <c r="B2" s="133" t="s">
        <v>122</v>
      </c>
      <c r="C2" s="139">
        <f>Analysis!B29</f>
        <v>0.47523692762641795</v>
      </c>
      <c r="D2" s="133" t="s">
        <v>123</v>
      </c>
      <c r="E2" s="139">
        <f>Analysis!K29</f>
        <v>0.52476307237358299</v>
      </c>
      <c r="F2" s="133" t="s">
        <v>46</v>
      </c>
      <c r="G2" s="139">
        <f>Analysis!S29</f>
        <v>388.80641749382789</v>
      </c>
      <c r="H2" t="s">
        <v>149</v>
      </c>
      <c r="I2" s="153">
        <f>Analysis!T29</f>
        <v>-389.30176114939957</v>
      </c>
      <c r="J2" t="s">
        <v>47</v>
      </c>
      <c r="K2" s="153">
        <f>G2*C2+I2*E2</f>
        <v>-19.516020970004575</v>
      </c>
      <c r="L2" t="s">
        <v>46</v>
      </c>
      <c r="M2" s="160">
        <v>2</v>
      </c>
      <c r="N2" t="s">
        <v>149</v>
      </c>
      <c r="O2" s="160">
        <v>7</v>
      </c>
    </row>
    <row r="4" spans="1:21" x14ac:dyDescent="0.3">
      <c r="A4" t="s">
        <v>120</v>
      </c>
      <c r="B4">
        <f>$C$2</f>
        <v>0.47523692762641795</v>
      </c>
      <c r="C4" t="s">
        <v>121</v>
      </c>
      <c r="D4">
        <f>$E$2</f>
        <v>0.52476307237358299</v>
      </c>
      <c r="E4" t="s">
        <v>46</v>
      </c>
      <c r="F4">
        <f>G2</f>
        <v>388.80641749382789</v>
      </c>
      <c r="G4" t="s">
        <v>149</v>
      </c>
      <c r="H4">
        <f>I2</f>
        <v>-389.30176114939957</v>
      </c>
      <c r="I4" t="s">
        <v>47</v>
      </c>
      <c r="J4">
        <f>B4*F4+D4*H4</f>
        <v>-19.516020970004575</v>
      </c>
    </row>
    <row r="5" spans="1:21" ht="16.2" thickBot="1" x14ac:dyDescent="0.35"/>
    <row r="6" spans="1:21" ht="16.2" thickBot="1" x14ac:dyDescent="0.3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5" t="s">
        <v>47</v>
      </c>
    </row>
    <row r="7" spans="1:21" x14ac:dyDescent="0.3">
      <c r="A7" s="100">
        <v>1</v>
      </c>
      <c r="B7" s="95">
        <f>C7*B4</f>
        <v>0.47523692762641795</v>
      </c>
      <c r="C7" s="95">
        <v>1</v>
      </c>
      <c r="D7" s="22">
        <f>C7*D4</f>
        <v>0.52476307237358299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1.0000000000000009</v>
      </c>
      <c r="R7" s="265">
        <f>B7-D7</f>
        <v>-4.9526144747165046E-2</v>
      </c>
      <c r="S7" s="266">
        <f>IF(Rules!B23=Rules!D23,SUM(C7)*B4*F4,SUM(C7)*B4*F4*POWER(O2,A7-1))</f>
        <v>184.77516729120111</v>
      </c>
      <c r="T7" s="252">
        <f>IF(Rules!B23=Rules!D23,SUM(C7)*D4*H4,SUM(C7)*D4*H4*POWER(O2,A7-1))</f>
        <v>-204.29118826120569</v>
      </c>
      <c r="U7" s="263">
        <f>S7+T7</f>
        <v>-19.516020970004575</v>
      </c>
    </row>
    <row r="8" spans="1:21" x14ac:dyDescent="0.3">
      <c r="A8" s="98">
        <v>2</v>
      </c>
      <c r="B8" s="97">
        <f>C8*B4</f>
        <v>0.63313158022167182</v>
      </c>
      <c r="C8" s="97">
        <f>1/(1-B4*D4)</f>
        <v>1.3322440732538661</v>
      </c>
      <c r="D8" s="128">
        <f>C8*D4</f>
        <v>0.69911249303219547</v>
      </c>
      <c r="E8" s="1">
        <f>D8*D4</f>
        <v>0.36686841977833001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1.0000000000000018</v>
      </c>
      <c r="R8" s="267">
        <f>B8-E8</f>
        <v>0.26626316044334181</v>
      </c>
      <c r="S8" s="268">
        <f>IF(Rules!B23=Rules!D23,SUM(C8:D8)*B4*F4,SUM(C8:D8)*B4*F4*POWER(O2,A8-1))</f>
        <v>375.34424936358687</v>
      </c>
      <c r="T8" s="253">
        <f>IF(Rules!B23=Rules!D23,SUM(C8:D8)*D4*H4,SUM(C8:D8)*D4*H4*POWER(O2,A8-1))</f>
        <v>-414.98824670878213</v>
      </c>
      <c r="U8" s="264">
        <f>S8+T8</f>
        <v>-39.64399734519526</v>
      </c>
    </row>
    <row r="9" spans="1:21" x14ac:dyDescent="0.3">
      <c r="A9" s="98">
        <v>3</v>
      </c>
      <c r="B9" s="97">
        <f>C9*B4</f>
        <v>0.71169256399141267</v>
      </c>
      <c r="C9" s="97">
        <f>1/(1-D4*B4/(1-D4*B4))</f>
        <v>1.4975531626845118</v>
      </c>
      <c r="D9" s="128">
        <f>C9*D4*C8</f>
        <v>1.0469581250126181</v>
      </c>
      <c r="E9" s="1">
        <f>D9*(D4)</f>
        <v>0.5494049623281072</v>
      </c>
      <c r="F9" s="1">
        <f>E9*D4</f>
        <v>0.28830743600859016</v>
      </c>
      <c r="G9" s="1"/>
      <c r="H9" s="1"/>
      <c r="I9" s="1"/>
      <c r="J9" s="1"/>
      <c r="K9" s="1"/>
      <c r="L9" s="1"/>
      <c r="M9" s="235"/>
      <c r="N9" s="97">
        <f>B9+F9</f>
        <v>1.0000000000000029</v>
      </c>
      <c r="R9" s="267">
        <f>B9-F9</f>
        <v>0.42338512798282252</v>
      </c>
      <c r="S9" s="268">
        <f>IF(Rules!B23=Rules!D23,SUM(C9:E9)*B4*F4,SUM(C9:E9)*B4*F4*POWER(O2,A9-1))</f>
        <v>571.67889268337888</v>
      </c>
      <c r="T9" s="253">
        <f>IF(Rules!B23=Rules!D23,SUM(C9:E9)*D4*H4,SUM(C9:E9)*D4*H4*POWER(O2,A9-1))</f>
        <v>-632.05982709830926</v>
      </c>
      <c r="U9" s="264">
        <f t="shared" ref="U9:U15" si="0">S9+T9</f>
        <v>-60.38093441493038</v>
      </c>
    </row>
    <row r="10" spans="1:21" x14ac:dyDescent="0.3">
      <c r="A10" s="98">
        <v>4</v>
      </c>
      <c r="B10" s="97">
        <f>C10*B4</f>
        <v>0.7585221933108196</v>
      </c>
      <c r="C10" s="97">
        <f>1/(1-D4*B4/(1-D4*B4/(1-D4*B4)))</f>
        <v>1.5960927049572444</v>
      </c>
      <c r="D10" s="128">
        <f>C10*D4*C9</f>
        <v>1.2543063686873903</v>
      </c>
      <c r="E10" s="1">
        <f>D10*D4*C8</f>
        <v>0.87690125243920169</v>
      </c>
      <c r="F10" s="1">
        <f>E10*D4</f>
        <v>0.46016539539823836</v>
      </c>
      <c r="G10" s="1">
        <f>F10*D4</f>
        <v>0.2414778066891842</v>
      </c>
      <c r="H10" s="1"/>
      <c r="I10" s="1"/>
      <c r="J10" s="1"/>
      <c r="K10" s="1"/>
      <c r="L10" s="1"/>
      <c r="M10" s="235"/>
      <c r="N10" s="97">
        <f>B10+G10</f>
        <v>1.0000000000000038</v>
      </c>
      <c r="R10" s="267">
        <f>B10-G10</f>
        <v>0.51704438662163543</v>
      </c>
      <c r="S10" s="268">
        <f>IF(Rules!B23=Rules!D23,SUM(C10:F10)*B4*F4,SUM(C10:F10)*B4*F4*POWER(O2,A10-1))</f>
        <v>773.73967921302051</v>
      </c>
      <c r="T10" s="253">
        <f>IF(Rules!B23=Rules!D23,SUM(C10:F10)*D4*H4,SUM(C10:F10)*D4*H4*POWER(O2,A10-1))</f>
        <v>-855.46234804463995</v>
      </c>
      <c r="U10" s="264">
        <f t="shared" si="0"/>
        <v>-81.722668831619444</v>
      </c>
    </row>
    <row r="11" spans="1:21" x14ac:dyDescent="0.3">
      <c r="A11" s="98">
        <v>5</v>
      </c>
      <c r="B11" s="97">
        <f>C11*B4</f>
        <v>0.78948838841551494</v>
      </c>
      <c r="C11" s="97">
        <f>1/(1-D4*B4/(1-D4*B4/(1-D4*B4/(1-D4*B4))))</f>
        <v>1.6612521934240956</v>
      </c>
      <c r="D11" s="128">
        <f>C11*D4*C10</f>
        <v>1.3914158496199678</v>
      </c>
      <c r="E11" s="1">
        <f>D11*D4*C9</f>
        <v>1.093458892613417</v>
      </c>
      <c r="F11" s="1">
        <f>E11*D4*C8</f>
        <v>0.76445077244318971</v>
      </c>
      <c r="G11" s="1">
        <f>F11*D4</f>
        <v>0.40115553602564696</v>
      </c>
      <c r="H11" s="1">
        <f>G11*D4</f>
        <v>0.21051161158449005</v>
      </c>
      <c r="I11" s="1"/>
      <c r="J11" s="1"/>
      <c r="K11" s="1"/>
      <c r="L11" s="1"/>
      <c r="M11" s="235"/>
      <c r="N11" s="97">
        <f>B11+H11</f>
        <v>1.0000000000000049</v>
      </c>
      <c r="R11" s="267">
        <f>B11-H11</f>
        <v>0.57897677683102489</v>
      </c>
      <c r="S11" s="268">
        <f>IF(Rules!B23=Rules!D23,SUM(C11:G11)*B4*F4,SUM(C11:G11)*B4*F4*POWER(O2,A11-1))</f>
        <v>981.4763987896747</v>
      </c>
      <c r="T11" s="253">
        <f>IF(Rules!B23=Rules!D23,SUM(C11:G11)*D4*H4,SUM(C11:G11)*D4*H4*POWER(O2,A11-1))</f>
        <v>-1085.1402961691142</v>
      </c>
      <c r="U11" s="264">
        <f t="shared" si="0"/>
        <v>-103.6638973794395</v>
      </c>
    </row>
    <row r="12" spans="1:21" x14ac:dyDescent="0.3">
      <c r="A12" s="98">
        <v>6</v>
      </c>
      <c r="B12" s="97">
        <f>C12*B4</f>
        <v>0.81139208662110152</v>
      </c>
      <c r="C12" s="97">
        <f>1/(1-D4*B4/(1-D4*B4/(1-D4*B4/(1-D4*B4/(1-D4*B4)))))</f>
        <v>1.7073422527866646</v>
      </c>
      <c r="D12" s="128">
        <f>C12*D4*C11</f>
        <v>1.4883991787412274</v>
      </c>
      <c r="E12" s="1">
        <f>D12*D4*C10</f>
        <v>1.2466392616724107</v>
      </c>
      <c r="F12" s="1">
        <f>E12*D4*C9</f>
        <v>0.97968467653220548</v>
      </c>
      <c r="G12" s="1">
        <f>F12*D4*C8</f>
        <v>0.68490979659587026</v>
      </c>
      <c r="H12" s="1">
        <f>G12*D4</f>
        <v>0.35941536916041467</v>
      </c>
      <c r="I12" s="1">
        <f>H12*D4</f>
        <v>0.18860791337890473</v>
      </c>
      <c r="J12" s="1"/>
      <c r="K12" s="1"/>
      <c r="L12" s="1"/>
      <c r="M12" s="235"/>
      <c r="N12" s="97">
        <f>B12+I12</f>
        <v>1.0000000000000062</v>
      </c>
      <c r="R12" s="267">
        <f>B12-I12</f>
        <v>0.62278417324219681</v>
      </c>
      <c r="S12" s="268">
        <f>IF(Rules!B23=Rules!D23,SUM(C12:H12)*B4*F4,SUM(C12:H12)*B4*F4*POWER(O2,A12-1))</f>
        <v>1194.8283929651811</v>
      </c>
      <c r="T12" s="253">
        <f>IF(Rules!B23=Rules!D23,SUM(C12:H12)*D4*H4,SUM(C12:H12)*D4*H4*POWER(O2,A12-1))</f>
        <v>-1321.0266062560195</v>
      </c>
      <c r="U12" s="264">
        <f t="shared" si="0"/>
        <v>-126.19821329083834</v>
      </c>
    </row>
    <row r="13" spans="1:21" x14ac:dyDescent="0.3">
      <c r="A13" s="98">
        <v>7</v>
      </c>
      <c r="B13" s="97">
        <f>C13*B4</f>
        <v>0.8276340928871706</v>
      </c>
      <c r="C13" s="97">
        <f>1/(1-D4*B4/(1-D4*B4/(1-D4*B4/(1-D4*B4/(1-D4*B4/(1-D4*B4))))))</f>
        <v>1.741518903046547</v>
      </c>
      <c r="D13" s="128">
        <f>C13*D4*C12</f>
        <v>1.5603141505650258</v>
      </c>
      <c r="E13" s="1">
        <f>D13*D4*C11</f>
        <v>1.3602254009053008</v>
      </c>
      <c r="F13" s="1">
        <f>E13*D4*C10</f>
        <v>1.1392846849907181</v>
      </c>
      <c r="G13" s="1">
        <f>F13*D4*C9</f>
        <v>0.89531894462868622</v>
      </c>
      <c r="H13" s="1">
        <f>G13*D4*C8</f>
        <v>0.62592865943831499</v>
      </c>
      <c r="I13" s="1">
        <f>H13*D4</f>
        <v>0.32846424641352828</v>
      </c>
      <c r="J13" s="1">
        <f>I13*D4</f>
        <v>0.17236590711283675</v>
      </c>
      <c r="K13" s="1"/>
      <c r="L13" s="1"/>
      <c r="M13" s="235"/>
      <c r="N13" s="97">
        <f>B13+J13</f>
        <v>1.0000000000000073</v>
      </c>
      <c r="R13" s="267">
        <f>B13-J13</f>
        <v>0.65526818577433388</v>
      </c>
      <c r="S13" s="268">
        <f>IF(Rules!B23=Rules!D23,SUM(C13:I13)*B4*F4,SUM(C13:I13)*B4*F4*POWER(O2,A13-1))</f>
        <v>1413.7249657292343</v>
      </c>
      <c r="T13" s="253">
        <f>IF(Rules!B23=Rules!D23,SUM(C13:I13)*D4*H4,SUM(C13:I13)*D4*H4*POWER(O2,A13-1))</f>
        <v>-1563.0431153565005</v>
      </c>
      <c r="U13" s="264">
        <f t="shared" si="0"/>
        <v>-149.31814962726617</v>
      </c>
    </row>
    <row r="14" spans="1:21" x14ac:dyDescent="0.3">
      <c r="A14" s="98">
        <v>8</v>
      </c>
      <c r="B14" s="97">
        <f>C14*B4</f>
        <v>0.84010402817391983</v>
      </c>
      <c r="C14" s="97">
        <f>1/(1-D4*B4/(1-D4*B4/(1-D4*B4/(1-D4*B4/(1-D4*B4/(1-D4*B4/(1-D4*B4)))))))</f>
        <v>1.7677583103018515</v>
      </c>
      <c r="D14" s="128">
        <f>C14*D4*C13</f>
        <v>1.6155274678178704</v>
      </c>
      <c r="E14" s="1">
        <f>D14*D4*C12</f>
        <v>1.447432103236455</v>
      </c>
      <c r="F14" s="1">
        <f>E14*D4*C11</f>
        <v>1.2618189178089869</v>
      </c>
      <c r="G14" s="1">
        <f>F14*D4*C10</f>
        <v>1.0568623165944131</v>
      </c>
      <c r="H14" s="1">
        <f>G14*D4*C9</f>
        <v>0.83054645285506268</v>
      </c>
      <c r="I14" s="1">
        <f>H14*D4*C8</f>
        <v>0.58064540123454966</v>
      </c>
      <c r="J14" s="1">
        <f>I14*D4</f>
        <v>0.30470126471143411</v>
      </c>
      <c r="K14" s="1">
        <f>J14*D4</f>
        <v>0.15989597182608856</v>
      </c>
      <c r="L14" s="1"/>
      <c r="M14" s="235"/>
      <c r="N14" s="97">
        <f>B14+K14</f>
        <v>1.0000000000000084</v>
      </c>
      <c r="R14" s="267">
        <f>B14-K14</f>
        <v>0.68020805634783121</v>
      </c>
      <c r="S14" s="268">
        <f>IF(Rules!B23=Rules!D23,SUM(C14:J14)*B4*F4,SUM(C14:J14)*B4*F4*POWER(O2,A14-1))</f>
        <v>1638.0858557263252</v>
      </c>
      <c r="T14" s="253">
        <f>IF(Rules!B23=Rules!D23,SUM(C14:J14)*D4*H4,SUM(C14:J14)*D4*H4*POWER(O2,A14-1))</f>
        <v>-1811.1010848812291</v>
      </c>
      <c r="U14" s="264">
        <f t="shared" si="0"/>
        <v>-173.01522915490386</v>
      </c>
    </row>
    <row r="15" spans="1:21" x14ac:dyDescent="0.3">
      <c r="A15" s="98">
        <v>9</v>
      </c>
      <c r="B15" s="97">
        <f>C15*B4</f>
        <v>0.84993590729971458</v>
      </c>
      <c r="C15" s="97">
        <f>1/(1-D4*B4/(1-D4*B4/(1-D4*B4/(1-D4*B4/(1-D4*B4/(1-D4*B4/(1-D4*B4/(1-D4*B4))))))))</f>
        <v>1.7884466839408704</v>
      </c>
      <c r="D15" s="128">
        <f>C15*D4*C14</f>
        <v>1.6590602247152508</v>
      </c>
      <c r="E15" s="1">
        <f>D15*D4*C13</f>
        <v>1.516189938506872</v>
      </c>
      <c r="F15" s="1">
        <f>E15*D4*C12</f>
        <v>1.3584306273437894</v>
      </c>
      <c r="G15" s="1">
        <f>F15*D4*C11</f>
        <v>1.1842306525334172</v>
      </c>
      <c r="H15" s="1">
        <f>G15*D4*C10</f>
        <v>0.99187667354979547</v>
      </c>
      <c r="I15" s="1">
        <f>H15*D4*C9</f>
        <v>0.77947679650556345</v>
      </c>
      <c r="J15" s="1">
        <f>I15*D4*C8</f>
        <v>0.54494196646575388</v>
      </c>
      <c r="K15" s="1">
        <f>J15*D4</f>
        <v>0.28596542058787106</v>
      </c>
      <c r="L15" s="1">
        <f>K15*D4</f>
        <v>0.15006409270029508</v>
      </c>
      <c r="M15" s="235"/>
      <c r="N15" s="97">
        <f>B15+L15</f>
        <v>1.0000000000000098</v>
      </c>
      <c r="R15" s="267">
        <f>B15-L15</f>
        <v>0.6998718145994195</v>
      </c>
      <c r="S15" s="268">
        <f>IF(Rules!B23=Rules!D23,SUM(C15:K15)*B4*F4,SUM(C15:K15)*B4*F4*POWER(O2,A15-1))</f>
        <v>1867.8217638791766</v>
      </c>
      <c r="T15" s="253">
        <f>IF(Rules!B23=Rules!D23,SUM(C15:K15)*D4*H4,SUM(C15:K15)*D4*H4*POWER(O2,A15-1))</f>
        <v>-2065.1017839516185</v>
      </c>
      <c r="U15" s="264">
        <f t="shared" si="0"/>
        <v>-197.28002007244186</v>
      </c>
    </row>
    <row r="16" spans="1:21" ht="16.2" thickBot="1" x14ac:dyDescent="0.35">
      <c r="A16" s="99">
        <v>10</v>
      </c>
      <c r="B16" s="129">
        <f>C16*B4</f>
        <v>0.8578515822340006</v>
      </c>
      <c r="C16" s="129">
        <f>1/(1-D4*B4/(1-D4*B4/(1-D4*B4/(1-D4*B4/(1-D4*B4/(1-D4*B4/(1-D4*B4/(1-D4*B4/(1-D4*B4)))))))))</f>
        <v>1.8051029546852779</v>
      </c>
      <c r="D16" s="137">
        <f>C16*D4*C15</f>
        <v>1.6941085759189283</v>
      </c>
      <c r="E16" s="109">
        <f>D16*D4*C14</f>
        <v>1.5715470748408489</v>
      </c>
      <c r="F16" s="109">
        <f>E16*D4*C13</f>
        <v>1.4362130001474551</v>
      </c>
      <c r="G16" s="109">
        <f>F16*D4*C12</f>
        <v>1.2867752761312568</v>
      </c>
      <c r="H16" s="109">
        <f>G16*D4*C11</f>
        <v>1.1217641109111534</v>
      </c>
      <c r="I16" s="109">
        <f>H16*D4*C10</f>
        <v>0.93955654032245317</v>
      </c>
      <c r="J16" s="109">
        <f>I16*D4*C9</f>
        <v>0.73836046528382138</v>
      </c>
      <c r="K16" s="109">
        <f>J16*D4*C8</f>
        <v>0.51619702564098424</v>
      </c>
      <c r="L16" s="109">
        <f>K16*D4</f>
        <v>0.27088113712546807</v>
      </c>
      <c r="M16" s="237">
        <f>L16*D4</f>
        <v>0.14214841776601048</v>
      </c>
      <c r="N16" s="129">
        <f>B16+M16</f>
        <v>1.0000000000000111</v>
      </c>
      <c r="R16" s="269">
        <f>B16-M16</f>
        <v>0.71570316446799009</v>
      </c>
      <c r="S16" s="270">
        <f>IF(Rules!B23=Rules!D23,SUM(C16:L16)*B4*F4,SUM(C16:L16)*B4*F4*POWER(O2,A16-1))</f>
        <v>2102.8349297587333</v>
      </c>
      <c r="T16" s="254">
        <f>IF(Rules!B23=Rules!D23,SUM(C16:L16)*D4*H4,SUM(C16:L16)*D4*H4*POWER(O2,A16-1))</f>
        <v>-2324.9371266462244</v>
      </c>
      <c r="U16" s="271">
        <f>S16+T16</f>
        <v>-222.10219688749112</v>
      </c>
    </row>
    <row r="18" spans="1:7" x14ac:dyDescent="0.3">
      <c r="A18" s="500" t="s">
        <v>181</v>
      </c>
      <c r="B18" s="500"/>
      <c r="C18" s="500"/>
      <c r="D18" s="500"/>
      <c r="E18" s="500"/>
      <c r="F18" s="500"/>
    </row>
    <row r="19" spans="1:7" ht="16.2" thickBot="1" x14ac:dyDescent="0.35"/>
    <row r="20" spans="1:7" ht="16.2" thickBot="1" x14ac:dyDescent="0.3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251</v>
      </c>
    </row>
    <row r="21" spans="1:7" x14ac:dyDescent="0.3">
      <c r="A21" s="95">
        <v>1</v>
      </c>
      <c r="B21" s="107">
        <v>1</v>
      </c>
      <c r="C21" s="108">
        <f t="shared" ref="C21:C30" si="1">B21*$O$2</f>
        <v>7</v>
      </c>
      <c r="D21" s="57">
        <f>SUM($C$21:C21)</f>
        <v>7</v>
      </c>
      <c r="E21" s="57">
        <f t="shared" ref="E21:E30" si="2">D21/R7</f>
        <v>-141.33948918769195</v>
      </c>
      <c r="F21" s="8">
        <f t="shared" ref="F21:F30" si="3">U7/E21</f>
        <v>0.13807903992130785</v>
      </c>
      <c r="G21" s="256">
        <f>U7/D21</f>
        <v>-2.7880029957149395</v>
      </c>
    </row>
    <row r="22" spans="1:7" x14ac:dyDescent="0.3">
      <c r="A22" s="97">
        <v>2</v>
      </c>
      <c r="B22" s="93">
        <f>C21</f>
        <v>7</v>
      </c>
      <c r="C22" s="1">
        <f t="shared" si="1"/>
        <v>49</v>
      </c>
      <c r="D22" s="9">
        <f>SUM($C$21:C22)</f>
        <v>56</v>
      </c>
      <c r="E22" s="9">
        <f t="shared" si="2"/>
        <v>210.31824269927966</v>
      </c>
      <c r="F22" s="9">
        <f t="shared" si="3"/>
        <v>-0.18849528617391323</v>
      </c>
      <c r="G22" s="257">
        <f>U8/D22</f>
        <v>-0.70792852402134387</v>
      </c>
    </row>
    <row r="23" spans="1:7" x14ac:dyDescent="0.3">
      <c r="A23" s="97">
        <v>3</v>
      </c>
      <c r="B23" s="93">
        <f t="shared" ref="B23:B30" si="4">C22</f>
        <v>49</v>
      </c>
      <c r="C23" s="1">
        <f t="shared" si="1"/>
        <v>343</v>
      </c>
      <c r="D23" s="9">
        <f>SUM($C$21:C23)</f>
        <v>399</v>
      </c>
      <c r="E23" s="9">
        <f t="shared" si="2"/>
        <v>942.40438227246409</v>
      </c>
      <c r="F23" s="9">
        <f t="shared" si="3"/>
        <v>-6.4071151992450406E-2</v>
      </c>
      <c r="G23" s="257">
        <f t="shared" ref="G23:G29" si="5">U9/D23</f>
        <v>-0.15133066269406109</v>
      </c>
    </row>
    <row r="24" spans="1:7" x14ac:dyDescent="0.3">
      <c r="A24" s="97">
        <v>4</v>
      </c>
      <c r="B24" s="93">
        <f t="shared" si="4"/>
        <v>343</v>
      </c>
      <c r="C24" s="1">
        <f t="shared" si="1"/>
        <v>2401</v>
      </c>
      <c r="D24" s="9">
        <f>SUM($C$21:C24)</f>
        <v>2800</v>
      </c>
      <c r="E24" s="9">
        <f t="shared" si="2"/>
        <v>5415.3958005330669</v>
      </c>
      <c r="F24" s="9">
        <f t="shared" si="3"/>
        <v>-1.5090802563974185E-2</v>
      </c>
      <c r="G24" s="257">
        <f t="shared" si="5"/>
        <v>-2.9186667439864086E-2</v>
      </c>
    </row>
    <row r="25" spans="1:7" x14ac:dyDescent="0.3">
      <c r="A25" s="97">
        <v>5</v>
      </c>
      <c r="B25" s="93">
        <f t="shared" si="4"/>
        <v>2401</v>
      </c>
      <c r="C25" s="1">
        <f t="shared" si="1"/>
        <v>16807</v>
      </c>
      <c r="D25" s="9">
        <f>SUM($C$21:C25)</f>
        <v>19607</v>
      </c>
      <c r="E25" s="9">
        <f t="shared" si="2"/>
        <v>33864.916149689241</v>
      </c>
      <c r="F25" s="9">
        <f t="shared" si="3"/>
        <v>-3.0611000754062331E-3</v>
      </c>
      <c r="G25" s="257">
        <f t="shared" si="5"/>
        <v>-5.28708611105419E-3</v>
      </c>
    </row>
    <row r="26" spans="1:7" x14ac:dyDescent="0.3">
      <c r="A26" s="97">
        <v>6</v>
      </c>
      <c r="B26" s="93">
        <f t="shared" si="4"/>
        <v>16807</v>
      </c>
      <c r="C26" s="1">
        <f t="shared" si="1"/>
        <v>117649</v>
      </c>
      <c r="D26" s="9">
        <f>SUM($C$21:C26)</f>
        <v>137256</v>
      </c>
      <c r="E26" s="9">
        <f t="shared" si="2"/>
        <v>220390.95708782889</v>
      </c>
      <c r="F26" s="9">
        <f t="shared" si="3"/>
        <v>-5.7261066859719918E-4</v>
      </c>
      <c r="G26" s="257">
        <f t="shared" si="5"/>
        <v>-9.1943676991052003E-4</v>
      </c>
    </row>
    <row r="27" spans="1:7" x14ac:dyDescent="0.3">
      <c r="A27" s="97">
        <v>7</v>
      </c>
      <c r="B27" s="93">
        <f t="shared" si="4"/>
        <v>117649</v>
      </c>
      <c r="C27" s="1">
        <f t="shared" si="1"/>
        <v>823543</v>
      </c>
      <c r="D27" s="9">
        <f>SUM($C$21:C27)</f>
        <v>960799</v>
      </c>
      <c r="E27" s="9">
        <f t="shared" si="2"/>
        <v>1466268.3476149826</v>
      </c>
      <c r="F27" s="9">
        <f t="shared" si="3"/>
        <v>-1.018354858918871E-4</v>
      </c>
      <c r="G27" s="257">
        <f t="shared" si="5"/>
        <v>-1.554103924205439E-4</v>
      </c>
    </row>
    <row r="28" spans="1:7" x14ac:dyDescent="0.3">
      <c r="A28" s="97">
        <v>8</v>
      </c>
      <c r="B28" s="93">
        <f t="shared" si="4"/>
        <v>823543</v>
      </c>
      <c r="C28" s="1">
        <f t="shared" si="1"/>
        <v>5764801</v>
      </c>
      <c r="D28" s="9">
        <f>SUM($C$21:C28)</f>
        <v>6725600</v>
      </c>
      <c r="E28" s="9">
        <f t="shared" si="2"/>
        <v>9887562.9849358872</v>
      </c>
      <c r="F28" s="9">
        <f t="shared" si="3"/>
        <v>-1.7498268220237864E-5</v>
      </c>
      <c r="G28" s="257">
        <f t="shared" si="5"/>
        <v>-2.5724876465282482E-5</v>
      </c>
    </row>
    <row r="29" spans="1:7" x14ac:dyDescent="0.3">
      <c r="A29" s="97">
        <v>9</v>
      </c>
      <c r="B29" s="93">
        <f t="shared" si="4"/>
        <v>5764801</v>
      </c>
      <c r="C29" s="1">
        <f t="shared" si="1"/>
        <v>40353607</v>
      </c>
      <c r="D29" s="9">
        <f>SUM($C$21:C29)</f>
        <v>47079207</v>
      </c>
      <c r="E29" s="9">
        <f t="shared" si="2"/>
        <v>67268328.310872734</v>
      </c>
      <c r="F29" s="9">
        <f t="shared" si="3"/>
        <v>-2.9327326102223807E-6</v>
      </c>
      <c r="G29" s="257">
        <f t="shared" si="5"/>
        <v>-4.1903853663559345E-6</v>
      </c>
    </row>
    <row r="30" spans="1:7" ht="16.2" thickBot="1" x14ac:dyDescent="0.35">
      <c r="A30" s="129">
        <v>10</v>
      </c>
      <c r="B30" s="94">
        <f t="shared" si="4"/>
        <v>40353607</v>
      </c>
      <c r="C30" s="109">
        <f t="shared" si="1"/>
        <v>282475249</v>
      </c>
      <c r="D30" s="10">
        <f>SUM($C$21:C30)</f>
        <v>329554456</v>
      </c>
      <c r="E30" s="10">
        <f t="shared" si="2"/>
        <v>460462482.71791643</v>
      </c>
      <c r="F30" s="10">
        <f t="shared" si="3"/>
        <v>-4.823459135617635E-7</v>
      </c>
      <c r="G30" s="258">
        <f>U16/D30</f>
        <v>-6.7394687841056261E-7</v>
      </c>
    </row>
    <row r="31" spans="1:7" ht="16.2" thickBot="1" x14ac:dyDescent="0.35">
      <c r="A31" s="524" t="s">
        <v>252</v>
      </c>
      <c r="B31" s="524"/>
      <c r="C31" s="524"/>
      <c r="D31" s="524"/>
      <c r="E31" s="524"/>
      <c r="F31" s="524"/>
      <c r="G31" s="524"/>
    </row>
    <row r="32" spans="1:7" ht="16.2" thickBot="1" x14ac:dyDescent="0.35">
      <c r="A32" s="115" t="s">
        <v>130</v>
      </c>
      <c r="B32" s="116" t="s">
        <v>135</v>
      </c>
      <c r="C32" s="116" t="s">
        <v>134</v>
      </c>
      <c r="D32" s="154" t="s">
        <v>133</v>
      </c>
      <c r="E32" s="350" t="s">
        <v>146</v>
      </c>
      <c r="F32" s="152" t="s">
        <v>147</v>
      </c>
      <c r="G32" s="260" t="s">
        <v>251</v>
      </c>
    </row>
    <row r="33" spans="1:7" x14ac:dyDescent="0.3">
      <c r="A33" s="95">
        <v>1</v>
      </c>
      <c r="B33" s="107">
        <v>1</v>
      </c>
      <c r="C33" s="108">
        <f t="shared" ref="C33:C42" si="6">B33*$O$2</f>
        <v>7</v>
      </c>
      <c r="D33" s="57">
        <f>SUM($C$33:C33)</f>
        <v>7</v>
      </c>
      <c r="E33" s="96">
        <f>D33/$R$7</f>
        <v>-141.33948918769195</v>
      </c>
      <c r="F33" s="8">
        <f t="shared" ref="F33:F42" si="7">U7/E33</f>
        <v>0.13807903992130785</v>
      </c>
      <c r="G33" s="259">
        <f>U7/D33</f>
        <v>-2.7880029957149395</v>
      </c>
    </row>
    <row r="34" spans="1:7" x14ac:dyDescent="0.3">
      <c r="A34" s="97">
        <v>2</v>
      </c>
      <c r="B34" s="93">
        <f>C33+1</f>
        <v>8</v>
      </c>
      <c r="C34" s="1">
        <f t="shared" si="6"/>
        <v>56</v>
      </c>
      <c r="D34" s="9">
        <f>SUM($C$33:C34)</f>
        <v>63</v>
      </c>
      <c r="E34" s="96">
        <f t="shared" ref="E34:E42" si="8">D34/$R$7</f>
        <v>-1272.0554026892275</v>
      </c>
      <c r="F34" s="9">
        <f t="shared" si="7"/>
        <v>3.1165307156735985E-2</v>
      </c>
      <c r="G34" s="259">
        <f t="shared" ref="G34:G42" si="9">U8/D34</f>
        <v>-0.62926979913008352</v>
      </c>
    </row>
    <row r="35" spans="1:7" x14ac:dyDescent="0.3">
      <c r="A35" s="97">
        <v>3</v>
      </c>
      <c r="B35" s="93">
        <f t="shared" ref="B35:B42" si="10">C34</f>
        <v>56</v>
      </c>
      <c r="C35" s="1">
        <f t="shared" si="6"/>
        <v>392</v>
      </c>
      <c r="D35" s="9">
        <f>SUM($C$33:C35)</f>
        <v>455</v>
      </c>
      <c r="E35" s="96">
        <f t="shared" si="8"/>
        <v>-9187.0667971999756</v>
      </c>
      <c r="F35" s="9">
        <f t="shared" si="7"/>
        <v>6.572384390775652E-3</v>
      </c>
      <c r="G35" s="259">
        <f t="shared" si="9"/>
        <v>-0.13270535036248435</v>
      </c>
    </row>
    <row r="36" spans="1:7" x14ac:dyDescent="0.3">
      <c r="A36" s="97">
        <v>4</v>
      </c>
      <c r="B36" s="93">
        <f t="shared" si="10"/>
        <v>392</v>
      </c>
      <c r="C36" s="1">
        <f t="shared" si="6"/>
        <v>2744</v>
      </c>
      <c r="D36" s="9">
        <f>SUM($C$33:C36)</f>
        <v>3199</v>
      </c>
      <c r="E36" s="96">
        <f t="shared" si="8"/>
        <v>-64592.146558775217</v>
      </c>
      <c r="F36" s="9">
        <f t="shared" si="7"/>
        <v>1.2652106050889084E-3</v>
      </c>
      <c r="G36" s="259">
        <f t="shared" si="9"/>
        <v>-2.5546317234016708E-2</v>
      </c>
    </row>
    <row r="37" spans="1:7" x14ac:dyDescent="0.3">
      <c r="A37" s="97">
        <v>5</v>
      </c>
      <c r="B37" s="93">
        <f t="shared" si="10"/>
        <v>2744</v>
      </c>
      <c r="C37" s="1">
        <f t="shared" si="6"/>
        <v>19208</v>
      </c>
      <c r="D37" s="9">
        <f>SUM($C$33:C37)</f>
        <v>22407</v>
      </c>
      <c r="E37" s="96">
        <f t="shared" si="8"/>
        <v>-452427.70488980191</v>
      </c>
      <c r="F37" s="9">
        <f t="shared" si="7"/>
        <v>2.2912809330429706E-4</v>
      </c>
      <c r="G37" s="259">
        <f t="shared" si="9"/>
        <v>-4.6264068094541665E-3</v>
      </c>
    </row>
    <row r="38" spans="1:7" x14ac:dyDescent="0.3">
      <c r="A38" s="97">
        <v>6</v>
      </c>
      <c r="B38" s="93">
        <f t="shared" si="10"/>
        <v>19208</v>
      </c>
      <c r="C38" s="1">
        <f t="shared" si="6"/>
        <v>134456</v>
      </c>
      <c r="D38" s="9">
        <f>SUM($C$33:C38)</f>
        <v>156863</v>
      </c>
      <c r="E38" s="96">
        <f t="shared" si="8"/>
        <v>-3167276.6132069887</v>
      </c>
      <c r="F38" s="9">
        <f t="shared" si="7"/>
        <v>3.9844392739369177E-5</v>
      </c>
      <c r="G38" s="259">
        <f t="shared" si="9"/>
        <v>-8.0451230239660305E-4</v>
      </c>
    </row>
    <row r="39" spans="1:7" x14ac:dyDescent="0.3">
      <c r="A39" s="97">
        <v>7</v>
      </c>
      <c r="B39" s="93">
        <f t="shared" si="10"/>
        <v>134456</v>
      </c>
      <c r="C39" s="1">
        <f t="shared" si="6"/>
        <v>941192</v>
      </c>
      <c r="D39" s="9">
        <f>SUM($C$33:C39)</f>
        <v>1098055</v>
      </c>
      <c r="E39" s="96">
        <f t="shared" si="8"/>
        <v>-22171218.971427295</v>
      </c>
      <c r="F39" s="9">
        <f t="shared" si="7"/>
        <v>6.7347740248155446E-6</v>
      </c>
      <c r="G39" s="259">
        <f t="shared" si="9"/>
        <v>-1.3598421720885216E-4</v>
      </c>
    </row>
    <row r="40" spans="1:7" x14ac:dyDescent="0.3">
      <c r="A40" s="97">
        <v>8</v>
      </c>
      <c r="B40" s="93">
        <f t="shared" si="10"/>
        <v>941192</v>
      </c>
      <c r="C40" s="1">
        <f t="shared" si="6"/>
        <v>6588344</v>
      </c>
      <c r="D40" s="9">
        <f>SUM($C$33:C40)</f>
        <v>7686399</v>
      </c>
      <c r="E40" s="96">
        <f t="shared" si="8"/>
        <v>-155198815.47896945</v>
      </c>
      <c r="F40" s="9">
        <f t="shared" si="7"/>
        <v>1.1147973560297478E-6</v>
      </c>
      <c r="G40" s="259">
        <f t="shared" si="9"/>
        <v>-2.2509269835576305E-5</v>
      </c>
    </row>
    <row r="41" spans="1:7" x14ac:dyDescent="0.3">
      <c r="A41" s="97">
        <v>9</v>
      </c>
      <c r="B41" s="93">
        <f t="shared" si="10"/>
        <v>6588344</v>
      </c>
      <c r="C41" s="1">
        <f t="shared" si="6"/>
        <v>46118408</v>
      </c>
      <c r="D41" s="9">
        <f>SUM($C$33:C41)</f>
        <v>53804807</v>
      </c>
      <c r="E41" s="96">
        <f t="shared" si="8"/>
        <v>-1086391991.0317645</v>
      </c>
      <c r="F41" s="9">
        <f t="shared" si="7"/>
        <v>1.8159193155049104E-7</v>
      </c>
      <c r="G41" s="259">
        <f t="shared" si="9"/>
        <v>-3.666587263707532E-6</v>
      </c>
    </row>
    <row r="42" spans="1:7" ht="16.2" thickBot="1" x14ac:dyDescent="0.35">
      <c r="A42" s="129">
        <v>10</v>
      </c>
      <c r="B42" s="94">
        <f t="shared" si="10"/>
        <v>46118408</v>
      </c>
      <c r="C42" s="109">
        <f t="shared" si="6"/>
        <v>322828856</v>
      </c>
      <c r="D42" s="10">
        <f>SUM($C$33:C42)</f>
        <v>376633663</v>
      </c>
      <c r="E42" s="351">
        <f t="shared" si="8"/>
        <v>-7604744219.90133</v>
      </c>
      <c r="F42" s="10">
        <f t="shared" si="7"/>
        <v>2.9205741898098033E-8</v>
      </c>
      <c r="G42" s="259">
        <f t="shared" si="9"/>
        <v>-5.8970352017496408E-7</v>
      </c>
    </row>
    <row r="43" spans="1:7" ht="16.2" thickBot="1" x14ac:dyDescent="0.35">
      <c r="A43" s="524" t="s">
        <v>52</v>
      </c>
      <c r="B43" s="524"/>
      <c r="C43" s="524"/>
      <c r="D43" s="524"/>
      <c r="E43" s="524"/>
      <c r="F43" s="524"/>
      <c r="G43" s="524"/>
    </row>
    <row r="44" spans="1:7" ht="16.2" thickBot="1" x14ac:dyDescent="0.3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261" t="s">
        <v>147</v>
      </c>
      <c r="G44" s="260" t="s">
        <v>251</v>
      </c>
    </row>
    <row r="45" spans="1:7" x14ac:dyDescent="0.3">
      <c r="A45" s="95">
        <v>1</v>
      </c>
      <c r="B45" s="107">
        <v>1</v>
      </c>
      <c r="C45" s="108">
        <f t="shared" ref="C45:C54" si="11">B45*$O$2</f>
        <v>7</v>
      </c>
      <c r="D45" s="57">
        <f>SUM(C45:C45)</f>
        <v>7</v>
      </c>
      <c r="E45" s="57">
        <f t="shared" ref="E45:E54" si="12">D45/R7</f>
        <v>-141.33948918769195</v>
      </c>
      <c r="F45" s="262">
        <f t="shared" ref="F45:F54" si="13">U7/E45</f>
        <v>0.13807903992130785</v>
      </c>
      <c r="G45" s="256">
        <f>U7/D45</f>
        <v>-2.7880029957149395</v>
      </c>
    </row>
    <row r="46" spans="1:7" x14ac:dyDescent="0.3">
      <c r="A46" s="97">
        <v>2</v>
      </c>
      <c r="B46" s="93">
        <f t="shared" ref="B46:B54" si="14">B45*$O$2*2</f>
        <v>14</v>
      </c>
      <c r="C46" s="1">
        <f t="shared" si="11"/>
        <v>98</v>
      </c>
      <c r="D46" s="9">
        <f>SUM($C$45:C46)</f>
        <v>105</v>
      </c>
      <c r="E46" s="9">
        <f t="shared" si="12"/>
        <v>394.34670506114935</v>
      </c>
      <c r="F46" s="98">
        <f t="shared" si="13"/>
        <v>-0.10053081929275373</v>
      </c>
      <c r="G46" s="257">
        <f t="shared" ref="G46:G54" si="15">U8/D46</f>
        <v>-0.37756187947805009</v>
      </c>
    </row>
    <row r="47" spans="1:7" x14ac:dyDescent="0.3">
      <c r="A47" s="97">
        <v>3</v>
      </c>
      <c r="B47" s="93">
        <f t="shared" si="14"/>
        <v>196</v>
      </c>
      <c r="C47" s="1">
        <f t="shared" si="11"/>
        <v>1372</v>
      </c>
      <c r="D47" s="9">
        <f>SUM($C$45:C47)</f>
        <v>1477</v>
      </c>
      <c r="E47" s="9">
        <f t="shared" si="12"/>
        <v>3488.5495554296476</v>
      </c>
      <c r="F47" s="98">
        <f t="shared" si="13"/>
        <v>-1.7308320680424993E-2</v>
      </c>
      <c r="G47" s="257">
        <f t="shared" si="15"/>
        <v>-4.0880795135362476E-2</v>
      </c>
    </row>
    <row r="48" spans="1:7" x14ac:dyDescent="0.3">
      <c r="A48" s="97">
        <v>4</v>
      </c>
      <c r="B48" s="93">
        <f t="shared" si="14"/>
        <v>2744</v>
      </c>
      <c r="C48" s="1">
        <f t="shared" si="11"/>
        <v>19208</v>
      </c>
      <c r="D48" s="9">
        <f>SUM($C$45:C48)</f>
        <v>20685</v>
      </c>
      <c r="E48" s="9">
        <f t="shared" si="12"/>
        <v>40006.236476438033</v>
      </c>
      <c r="F48" s="98">
        <f t="shared" si="13"/>
        <v>-2.0427482320100419E-3</v>
      </c>
      <c r="G48" s="257">
        <f t="shared" si="15"/>
        <v>-3.9508179275619748E-3</v>
      </c>
    </row>
    <row r="49" spans="1:7" x14ac:dyDescent="0.3">
      <c r="A49" s="97">
        <v>5</v>
      </c>
      <c r="B49" s="93">
        <f t="shared" si="14"/>
        <v>38416</v>
      </c>
      <c r="C49" s="1">
        <f t="shared" si="11"/>
        <v>268912</v>
      </c>
      <c r="D49" s="9">
        <f>SUM($C$45:C49)</f>
        <v>289597</v>
      </c>
      <c r="E49" s="9">
        <f t="shared" si="12"/>
        <v>500187.5922987482</v>
      </c>
      <c r="F49" s="98">
        <f t="shared" si="13"/>
        <v>-2.0725003773688959E-4</v>
      </c>
      <c r="G49" s="257">
        <f t="shared" si="15"/>
        <v>-3.5795915489262496E-4</v>
      </c>
    </row>
    <row r="50" spans="1:7" x14ac:dyDescent="0.3">
      <c r="A50" s="97">
        <v>6</v>
      </c>
      <c r="B50" s="93">
        <f t="shared" si="14"/>
        <v>537824</v>
      </c>
      <c r="C50" s="1">
        <f t="shared" si="11"/>
        <v>3764768</v>
      </c>
      <c r="D50" s="9">
        <f>SUM($C$45:C50)</f>
        <v>4054365</v>
      </c>
      <c r="E50" s="9">
        <f t="shared" si="12"/>
        <v>6510064.2794005033</v>
      </c>
      <c r="F50" s="98">
        <f t="shared" si="13"/>
        <v>-1.938509481237559E-5</v>
      </c>
      <c r="G50" s="257">
        <f t="shared" si="15"/>
        <v>-3.1126505208790607E-5</v>
      </c>
    </row>
    <row r="51" spans="1:7" x14ac:dyDescent="0.3">
      <c r="A51" s="97">
        <v>7</v>
      </c>
      <c r="B51" s="93">
        <f t="shared" si="14"/>
        <v>7529536</v>
      </c>
      <c r="C51" s="1">
        <f t="shared" si="11"/>
        <v>52706752</v>
      </c>
      <c r="D51" s="9">
        <f>SUM($C$45:C51)</f>
        <v>56761117</v>
      </c>
      <c r="E51" s="9">
        <f t="shared" si="12"/>
        <v>86622726.7434403</v>
      </c>
      <c r="F51" s="98">
        <f t="shared" si="13"/>
        <v>-1.7237756792108097E-6</v>
      </c>
      <c r="G51" s="257">
        <f t="shared" si="15"/>
        <v>-2.6306414940225042E-6</v>
      </c>
    </row>
    <row r="52" spans="1:7" x14ac:dyDescent="0.3">
      <c r="A52" s="97">
        <v>8</v>
      </c>
      <c r="B52" s="93">
        <f t="shared" si="14"/>
        <v>105413504</v>
      </c>
      <c r="C52" s="1">
        <f t="shared" si="11"/>
        <v>737894528</v>
      </c>
      <c r="D52" s="9">
        <f>SUM($C$45:C52)</f>
        <v>794655645</v>
      </c>
      <c r="E52" s="9">
        <f t="shared" si="12"/>
        <v>1168253797.6198931</v>
      </c>
      <c r="F52" s="98">
        <f t="shared" si="13"/>
        <v>-1.4809729658691566E-7</v>
      </c>
      <c r="G52" s="257">
        <f t="shared" si="15"/>
        <v>-2.1772352621355111E-7</v>
      </c>
    </row>
    <row r="53" spans="1:7" x14ac:dyDescent="0.3">
      <c r="A53" s="97">
        <v>9</v>
      </c>
      <c r="B53" s="93">
        <f t="shared" si="14"/>
        <v>1475789056</v>
      </c>
      <c r="C53" s="1">
        <f t="shared" si="11"/>
        <v>10330523392</v>
      </c>
      <c r="D53" s="9">
        <f>SUM($C$45:C53)</f>
        <v>11125179037</v>
      </c>
      <c r="E53" s="9">
        <f t="shared" si="12"/>
        <v>15896023821.687458</v>
      </c>
      <c r="F53" s="98">
        <f t="shared" si="13"/>
        <v>-1.2410652014957751E-8</v>
      </c>
      <c r="G53" s="257">
        <f t="shared" si="15"/>
        <v>-1.7732750135196038E-8</v>
      </c>
    </row>
    <row r="54" spans="1:7" ht="16.2" thickBot="1" x14ac:dyDescent="0.35">
      <c r="A54" s="129">
        <v>10</v>
      </c>
      <c r="B54" s="94">
        <f t="shared" si="14"/>
        <v>20661046784</v>
      </c>
      <c r="C54" s="109">
        <f t="shared" si="11"/>
        <v>144627327488</v>
      </c>
      <c r="D54" s="10">
        <f>SUM($C$45:C54)</f>
        <v>155752506525</v>
      </c>
      <c r="E54" s="10">
        <f t="shared" si="12"/>
        <v>217621654140.34027</v>
      </c>
      <c r="F54" s="99">
        <f t="shared" si="13"/>
        <v>-1.0205886806846042E-9</v>
      </c>
      <c r="G54" s="258">
        <f t="shared" si="15"/>
        <v>-1.4259943665936526E-9</v>
      </c>
    </row>
  </sheetData>
  <mergeCells count="3">
    <mergeCell ref="A18:F18"/>
    <mergeCell ref="A31:G31"/>
    <mergeCell ref="A43:G43"/>
  </mergeCells>
  <conditionalFormatting sqref="F21:F30">
    <cfRule type="cellIs" dxfId="376" priority="80" operator="equal">
      <formula>MAX($F$21:$F$30)</formula>
    </cfRule>
  </conditionalFormatting>
  <conditionalFormatting sqref="E21:E30">
    <cfRule type="cellIs" dxfId="375" priority="72" stopIfTrue="1" operator="lessThan">
      <formula>0</formula>
    </cfRule>
    <cfRule type="cellIs" dxfId="374" priority="73" operator="equal">
      <formula>MIN($E$21:$E$30)</formula>
    </cfRule>
  </conditionalFormatting>
  <conditionalFormatting sqref="R7:R16">
    <cfRule type="cellIs" dxfId="373" priority="12" operator="lessThanOrEqual">
      <formula>0</formula>
    </cfRule>
    <cfRule type="cellIs" dxfId="372" priority="13" operator="greaterThan">
      <formula>0</formula>
    </cfRule>
  </conditionalFormatting>
  <conditionalFormatting sqref="U7:U16">
    <cfRule type="cellIs" dxfId="371" priority="10" operator="lessThanOrEqual">
      <formula>0</formula>
    </cfRule>
    <cfRule type="cellIs" dxfId="370" priority="11" operator="greaterThan">
      <formula>0</formula>
    </cfRule>
  </conditionalFormatting>
  <conditionalFormatting sqref="S7:T16">
    <cfRule type="cellIs" dxfId="369" priority="8" operator="lessThanOrEqual">
      <formula>0</formula>
    </cfRule>
    <cfRule type="cellIs" dxfId="368" priority="9" operator="greaterThan">
      <formula>0</formula>
    </cfRule>
  </conditionalFormatting>
  <conditionalFormatting sqref="F45:F54">
    <cfRule type="cellIs" dxfId="367" priority="7" operator="equal">
      <formula>MAX($F$45:$F$54)</formula>
    </cfRule>
  </conditionalFormatting>
  <conditionalFormatting sqref="E45:E54">
    <cfRule type="cellIs" dxfId="366" priority="5" stopIfTrue="1" operator="lessThan">
      <formula>0</formula>
    </cfRule>
    <cfRule type="cellIs" dxfId="365" priority="6" operator="equal">
      <formula>MIN($E$45:$E$54)</formula>
    </cfRule>
  </conditionalFormatting>
  <conditionalFormatting sqref="E33:E42">
    <cfRule type="cellIs" dxfId="364" priority="3" stopIfTrue="1" operator="lessThan">
      <formula>0</formula>
    </cfRule>
    <cfRule type="cellIs" dxfId="363" priority="4" operator="equal">
      <formula>MIN($E$33:$E$42)</formula>
    </cfRule>
  </conditionalFormatting>
  <conditionalFormatting sqref="F33:F42">
    <cfRule type="cellIs" dxfId="362" priority="1" operator="lessThanOrEqual">
      <formula>0</formula>
    </cfRule>
    <cfRule type="cellIs" dxfId="361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>
    <pageSetUpPr fitToPage="1"/>
  </sheetPr>
  <dimension ref="A1:U54"/>
  <sheetViews>
    <sheetView zoomScale="90" zoomScaleNormal="90" workbookViewId="0">
      <selection activeCell="A31" sqref="A31:G54"/>
    </sheetView>
  </sheetViews>
  <sheetFormatPr defaultColWidth="8.69921875" defaultRowHeight="15.6" x14ac:dyDescent="0.3"/>
  <cols>
    <col min="5" max="5" width="9.19921875" customWidth="1"/>
    <col min="14" max="14" width="5.69921875" bestFit="1" customWidth="1"/>
  </cols>
  <sheetData>
    <row r="1" spans="1:21" x14ac:dyDescent="0.3">
      <c r="C1" t="s">
        <v>93</v>
      </c>
      <c r="D1">
        <f>C2+E2</f>
        <v>1.0000000000000011</v>
      </c>
    </row>
    <row r="2" spans="1:21" x14ac:dyDescent="0.3">
      <c r="A2" t="s">
        <v>39</v>
      </c>
      <c r="B2" s="133" t="s">
        <v>122</v>
      </c>
      <c r="C2" s="139">
        <f>Analysis!B30</f>
        <v>0.48215303465365061</v>
      </c>
      <c r="D2" s="133" t="s">
        <v>123</v>
      </c>
      <c r="E2" s="139">
        <f>Analysis!L30</f>
        <v>0.51784696534635044</v>
      </c>
      <c r="F2" s="133" t="s">
        <v>46</v>
      </c>
      <c r="G2" s="139">
        <f>Analysis!S30</f>
        <v>453.86319032352509</v>
      </c>
      <c r="H2" t="s">
        <v>149</v>
      </c>
      <c r="I2" s="153">
        <f>Analysis!T30</f>
        <v>-454.44141702377715</v>
      </c>
      <c r="J2" t="s">
        <v>47</v>
      </c>
      <c r="K2" s="153">
        <f>G2*C2+I2*E2</f>
        <v>-16.499594201383303</v>
      </c>
      <c r="L2" t="s">
        <v>46</v>
      </c>
      <c r="M2" s="160">
        <v>2</v>
      </c>
      <c r="N2" t="s">
        <v>149</v>
      </c>
      <c r="O2" s="160">
        <v>8</v>
      </c>
    </row>
    <row r="4" spans="1:21" x14ac:dyDescent="0.3">
      <c r="A4" t="s">
        <v>120</v>
      </c>
      <c r="B4">
        <f>$C$2</f>
        <v>0.48215303465365061</v>
      </c>
      <c r="C4" t="s">
        <v>121</v>
      </c>
      <c r="D4">
        <f>$E$2</f>
        <v>0.51784696534635044</v>
      </c>
      <c r="E4" t="s">
        <v>46</v>
      </c>
      <c r="F4">
        <f>G2</f>
        <v>453.86319032352509</v>
      </c>
      <c r="G4" t="s">
        <v>149</v>
      </c>
      <c r="H4">
        <f>I2</f>
        <v>-454.44141702377715</v>
      </c>
      <c r="I4" t="s">
        <v>47</v>
      </c>
      <c r="J4">
        <f>B4*F4+D4*H4</f>
        <v>-16.499594201383303</v>
      </c>
    </row>
    <row r="5" spans="1:21" ht="16.2" thickBot="1" x14ac:dyDescent="0.35"/>
    <row r="6" spans="1:21" ht="16.2" thickBot="1" x14ac:dyDescent="0.3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5" t="s">
        <v>47</v>
      </c>
    </row>
    <row r="7" spans="1:21" x14ac:dyDescent="0.3">
      <c r="A7" s="100">
        <v>1</v>
      </c>
      <c r="B7" s="95">
        <f>C7*B4</f>
        <v>0.48215303465365061</v>
      </c>
      <c r="C7" s="95">
        <v>1</v>
      </c>
      <c r="D7" s="22">
        <f>C7*D4</f>
        <v>0.51784696534635044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1.0000000000000011</v>
      </c>
      <c r="R7" s="265">
        <f>B7-D7</f>
        <v>-3.5693930692699827E-2</v>
      </c>
      <c r="S7" s="266">
        <f>IF(Rules!B23=Rules!D23,SUM(C7)*B4*F4,SUM(C7)*B4*F4*POWER(O2,A7-1))</f>
        <v>218.831514532075</v>
      </c>
      <c r="T7" s="252">
        <f>IF(Rules!B23=Rules!D23,SUM(C7)*D4*H4,SUM(C7)*D4*H4*POWER(O2,A7-1))</f>
        <v>-235.33110873345831</v>
      </c>
      <c r="U7" s="263">
        <f>S7+T7</f>
        <v>-16.499594201383303</v>
      </c>
    </row>
    <row r="8" spans="1:21" x14ac:dyDescent="0.3">
      <c r="A8" s="98">
        <v>2</v>
      </c>
      <c r="B8" s="97">
        <f>C8*B4</f>
        <v>0.64259781085859846</v>
      </c>
      <c r="C8" s="97">
        <f>1/(1-B4*D4)</f>
        <v>1.3327673262913333</v>
      </c>
      <c r="D8" s="128">
        <f>C8*D4</f>
        <v>0.69016951543273619</v>
      </c>
      <c r="E8" s="1">
        <f>D8*D4</f>
        <v>0.35740218914140359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1.000000000000002</v>
      </c>
      <c r="R8" s="267">
        <f>B8-E8</f>
        <v>0.28519562171719487</v>
      </c>
      <c r="S8" s="268">
        <f>IF(Rules!B23=Rules!D23,SUM(C8:D8)*B4*F4,SUM(C8:D8)*B4*F4*POWER(O2,A8-1))</f>
        <v>442.68233287721068</v>
      </c>
      <c r="T8" s="253">
        <f>IF(Rules!B23=Rules!D23,SUM(C8:D8)*D4*H4,SUM(C8:D8)*D4*H4*POWER(O2,A8-1))</f>
        <v>-476.05996986068578</v>
      </c>
      <c r="U8" s="264">
        <f>S8+T8</f>
        <v>-33.377636983475099</v>
      </c>
    </row>
    <row r="9" spans="1:21" x14ac:dyDescent="0.3">
      <c r="A9" s="98">
        <v>3</v>
      </c>
      <c r="B9" s="97">
        <f>C9*B4</f>
        <v>0.72261604332669827</v>
      </c>
      <c r="C9" s="97">
        <f>1/(1-D4*B4/(1-D4*B4))</f>
        <v>1.4987275644667084</v>
      </c>
      <c r="D9" s="128">
        <f>C9*D4*C8</f>
        <v>1.0343760769336729</v>
      </c>
      <c r="E9" s="1">
        <f>D9*(D4)</f>
        <v>0.53564851246696565</v>
      </c>
      <c r="F9" s="1">
        <f>E9*D4</f>
        <v>0.2773839566733049</v>
      </c>
      <c r="G9" s="1"/>
      <c r="H9" s="1"/>
      <c r="I9" s="1"/>
      <c r="J9" s="1"/>
      <c r="K9" s="1"/>
      <c r="L9" s="1"/>
      <c r="M9" s="235"/>
      <c r="N9" s="97">
        <f>B9+F9</f>
        <v>1.0000000000000031</v>
      </c>
      <c r="R9" s="267">
        <f>B9-F9</f>
        <v>0.44523208665339337</v>
      </c>
      <c r="S9" s="268">
        <f>IF(Rules!B23=Rules!D23,SUM(C9:E9)*B4*F4,SUM(C9:E9)*B4*F4*POWER(O2,A9-1))</f>
        <v>671.53968155435882</v>
      </c>
      <c r="T9" s="253">
        <f>IF(Rules!B23=Rules!D23,SUM(C9:E9)*D4*H4,SUM(C9:E9)*D4*H4*POWER(O2,A9-1))</f>
        <v>-722.17284679779107</v>
      </c>
      <c r="U9" s="264">
        <f t="shared" ref="U9:U15" si="0">S9+T9</f>
        <v>-50.633165243432245</v>
      </c>
    </row>
    <row r="10" spans="1:21" x14ac:dyDescent="0.3">
      <c r="A10" s="98">
        <v>4</v>
      </c>
      <c r="B10" s="97">
        <f>C10*B4</f>
        <v>0.77046423956190091</v>
      </c>
      <c r="C10" s="97">
        <f>1/(1-D4*B4/(1-D4*B4/(1-D4*B4)))</f>
        <v>1.5979661729503694</v>
      </c>
      <c r="D10" s="128">
        <f>C10*D4*C9</f>
        <v>1.2401999572187943</v>
      </c>
      <c r="E10" s="1">
        <f>D10*D4*C8</f>
        <v>0.8559482035133954</v>
      </c>
      <c r="F10" s="1">
        <f>E10*D4</f>
        <v>0.44325017968307218</v>
      </c>
      <c r="G10" s="1">
        <f>F10*D4</f>
        <v>0.22953576043810348</v>
      </c>
      <c r="H10" s="1"/>
      <c r="I10" s="1"/>
      <c r="J10" s="1"/>
      <c r="K10" s="1"/>
      <c r="L10" s="1"/>
      <c r="M10" s="235"/>
      <c r="N10" s="97">
        <f>B10+G10</f>
        <v>1.0000000000000044</v>
      </c>
      <c r="R10" s="267">
        <f>B10-G10</f>
        <v>0.54092847912379738</v>
      </c>
      <c r="S10" s="268">
        <f>IF(Rules!B23=Rules!D23,SUM(C10:F10)*B4*F4,SUM(C10:F10)*B4*F4*POWER(O2,A10-1))</f>
        <v>905.3857426310625</v>
      </c>
      <c r="T10" s="253">
        <f>IF(Rules!B23=Rules!D23,SUM(C10:F10)*D4*H4,SUM(C10:F10)*D4*H4*POWER(O2,A10-1))</f>
        <v>-973.65057816479907</v>
      </c>
      <c r="U10" s="264">
        <f t="shared" si="0"/>
        <v>-68.264835533736573</v>
      </c>
    </row>
    <row r="11" spans="1:21" x14ac:dyDescent="0.3">
      <c r="A11" s="98">
        <v>5</v>
      </c>
      <c r="B11" s="97">
        <f>C11*B4</f>
        <v>0.80222803744979387</v>
      </c>
      <c r="C11" s="97">
        <f>1/(1-D4*B4/(1-D4*B4/(1-D4*B4/(1-D4*B4))))</f>
        <v>1.6638452520081424</v>
      </c>
      <c r="D11" s="128">
        <f>C11*D4*C10</f>
        <v>1.3768351628959641</v>
      </c>
      <c r="E11" s="1">
        <f>D11*D4*C9</f>
        <v>1.0685776326342424</v>
      </c>
      <c r="F11" s="1">
        <f>E11*D4*C8</f>
        <v>0.73749970691743549</v>
      </c>
      <c r="G11" s="1">
        <f>F11*D4</f>
        <v>0.38191198517101682</v>
      </c>
      <c r="H11" s="1">
        <f>G11*D4</f>
        <v>0.19777196255021146</v>
      </c>
      <c r="I11" s="1"/>
      <c r="J11" s="1"/>
      <c r="K11" s="1"/>
      <c r="L11" s="1"/>
      <c r="M11" s="235"/>
      <c r="N11" s="97">
        <f>B11+H11</f>
        <v>1.0000000000000053</v>
      </c>
      <c r="R11" s="267">
        <f>B11-H11</f>
        <v>0.60445607489958242</v>
      </c>
      <c r="S11" s="268">
        <f>IF(Rules!B23=Rules!D23,SUM(C11:G11)*B4*F4,SUM(C11:G11)*B4*F4*POWER(O2,A11-1))</f>
        <v>1144.1977181105633</v>
      </c>
      <c r="T11" s="253">
        <f>IF(Rules!B23=Rules!D23,SUM(C11:G11)*D4*H4,SUM(C11:G11)*D4*H4*POWER(O2,A11-1))</f>
        <v>-1230.4686470274578</v>
      </c>
      <c r="U11" s="264">
        <f t="shared" si="0"/>
        <v>-86.270928916894491</v>
      </c>
    </row>
    <row r="12" spans="1:21" x14ac:dyDescent="0.3">
      <c r="A12" s="98">
        <v>6</v>
      </c>
      <c r="B12" s="97">
        <f>C12*B4</f>
        <v>0.8248013959314292</v>
      </c>
      <c r="C12" s="97">
        <f>1/(1-D4*B4/(1-D4*B4/(1-D4*B4/(1-D4*B4/(1-D4*B4)))))</f>
        <v>1.7106630813262771</v>
      </c>
      <c r="D12" s="128">
        <f>C12*D4*C11</f>
        <v>1.4739367591801513</v>
      </c>
      <c r="E12" s="1">
        <f>D12*D4*C10</f>
        <v>1.2196855179139112</v>
      </c>
      <c r="F12" s="1">
        <f>E12*D4*C9</f>
        <v>0.94661198262060864</v>
      </c>
      <c r="G12" s="1">
        <f>F12*D4*C8</f>
        <v>0.65332273334808721</v>
      </c>
      <c r="H12" s="1">
        <f>G12*D4</f>
        <v>0.33832119485608986</v>
      </c>
      <c r="I12" s="1">
        <f>H12*D4</f>
        <v>0.17519860406857743</v>
      </c>
      <c r="J12" s="1"/>
      <c r="K12" s="1"/>
      <c r="L12" s="1"/>
      <c r="M12" s="235"/>
      <c r="N12" s="97">
        <f>B12+I12</f>
        <v>1.0000000000000067</v>
      </c>
      <c r="R12" s="267">
        <f>B12-I12</f>
        <v>0.64960279186285175</v>
      </c>
      <c r="S12" s="268">
        <f>IF(Rules!B23=Rules!D23,SUM(C12:H12)*B4*F4,SUM(C12:H12)*B4*F4*POWER(O2,A12-1))</f>
        <v>1387.9479119311002</v>
      </c>
      <c r="T12" s="253">
        <f>IF(Rules!B23=Rules!D23,SUM(C12:H12)*D4*H4,SUM(C12:H12)*D4*H4*POWER(O2,A12-1))</f>
        <v>-1492.5972690791714</v>
      </c>
      <c r="U12" s="264">
        <f t="shared" si="0"/>
        <v>-104.6493571480712</v>
      </c>
    </row>
    <row r="13" spans="1:21" x14ac:dyDescent="0.3">
      <c r="A13" s="98">
        <v>7</v>
      </c>
      <c r="B13" s="97">
        <f>C13*B4</f>
        <v>0.84163139232442286</v>
      </c>
      <c r="C13" s="97">
        <f>1/(1-D4*B4/(1-D4*B4/(1-D4*B4/(1-D4*B4/(1-D4*B4/(1-D4*B4))))))</f>
        <v>1.7455690036857272</v>
      </c>
      <c r="D13" s="128">
        <f>C13*D4*C12</f>
        <v>1.5463326995780469</v>
      </c>
      <c r="E13" s="1">
        <f>D13*D4*C11</f>
        <v>1.3323468733909309</v>
      </c>
      <c r="F13" s="1">
        <f>E13*D4*C10</f>
        <v>1.1025196136750786</v>
      </c>
      <c r="G13" s="1">
        <f>F13*D4*C9</f>
        <v>0.85567817445606331</v>
      </c>
      <c r="H13" s="1">
        <f>G13*D4*C8</f>
        <v>0.59056299103070953</v>
      </c>
      <c r="I13" s="1">
        <f>H13*D4</f>
        <v>0.30582125275111688</v>
      </c>
      <c r="J13" s="1">
        <f>I13*D4</f>
        <v>0.15836860767558511</v>
      </c>
      <c r="K13" s="1"/>
      <c r="L13" s="1"/>
      <c r="M13" s="235"/>
      <c r="N13" s="97">
        <f>B13+J13</f>
        <v>1.000000000000008</v>
      </c>
      <c r="R13" s="267">
        <f>B13-J13</f>
        <v>0.68326278464883772</v>
      </c>
      <c r="S13" s="268">
        <f>IF(Rules!B23=Rules!D23,SUM(C13:I13)*B4*F4,SUM(C13:I13)*B4*F4*POWER(O2,A13-1))</f>
        <v>1636.6038290017041</v>
      </c>
      <c r="T13" s="253">
        <f>IF(Rules!B23=Rules!D23,SUM(C13:I13)*D4*H4,SUM(C13:I13)*D4*H4*POWER(O2,A13-1))</f>
        <v>-1760.0014991439552</v>
      </c>
      <c r="U13" s="264">
        <f t="shared" si="0"/>
        <v>-123.39767014225117</v>
      </c>
    </row>
    <row r="14" spans="1:21" x14ac:dyDescent="0.3">
      <c r="A14" s="98">
        <v>8</v>
      </c>
      <c r="B14" s="97">
        <f>C14*B4</f>
        <v>0.85463315446706867</v>
      </c>
      <c r="C14" s="97">
        <f>1/(1-D4*B4/(1-D4*B4/(1-D4*B4/(1-D4*B4/(1-D4*B4/(1-D4*B4/(1-D4*B4)))))))</f>
        <v>1.7725350522391403</v>
      </c>
      <c r="D14" s="128">
        <f>C14*D4*C13</f>
        <v>1.6022611011752366</v>
      </c>
      <c r="E14" s="1">
        <f>D14*D4*C12</f>
        <v>1.4193817195297027</v>
      </c>
      <c r="F14" s="1">
        <f>E14*D4*C11</f>
        <v>1.2229637235762238</v>
      </c>
      <c r="G14" s="1">
        <f>F14*D4*C10</f>
        <v>1.0120048457232877</v>
      </c>
      <c r="H14" s="1">
        <f>G14*D4*C9</f>
        <v>0.78542862021536375</v>
      </c>
      <c r="I14" s="1">
        <f>H14*D4*C8</f>
        <v>0.54207889022104028</v>
      </c>
      <c r="J14" s="1">
        <f>I14*D4</f>
        <v>0.28071390827928316</v>
      </c>
      <c r="K14" s="1">
        <f>J14*D4</f>
        <v>0.14536684553294055</v>
      </c>
      <c r="L14" s="1"/>
      <c r="M14" s="235"/>
      <c r="N14" s="97">
        <f>B14+K14</f>
        <v>1.0000000000000093</v>
      </c>
      <c r="R14" s="267">
        <f>B14-K14</f>
        <v>0.70926630893412812</v>
      </c>
      <c r="S14" s="268">
        <f>IF(Rules!B23=Rules!D23,SUM(C14:J14)*B4*F4,SUM(C14:J14)*B4*F4*POWER(O2,A14-1))</f>
        <v>1890.1282905843882</v>
      </c>
      <c r="T14" s="253">
        <f>IF(Rules!B23=Rules!D23,SUM(C14:J14)*D4*H4,SUM(C14:J14)*D4*H4*POWER(O2,A14-1))</f>
        <v>-2032.6413552582867</v>
      </c>
      <c r="U14" s="264">
        <f t="shared" si="0"/>
        <v>-142.5130646738985</v>
      </c>
    </row>
    <row r="15" spans="1:21" x14ac:dyDescent="0.3">
      <c r="A15" s="98">
        <v>9</v>
      </c>
      <c r="B15" s="97">
        <f>C15*B4</f>
        <v>0.86495583332235115</v>
      </c>
      <c r="C15" s="97">
        <f>1/(1-D4*B4/(1-D4*B4/(1-D4*B4/(1-D4*B4/(1-D4*B4/(1-D4*B4/(1-D4*B4/(1-D4*B4))))))))</f>
        <v>1.7939446008956115</v>
      </c>
      <c r="D15" s="128">
        <f>C15*D4*C14</f>
        <v>1.646665153660047</v>
      </c>
      <c r="E15" s="1">
        <f>D15*D4*C13</f>
        <v>1.4884825657113612</v>
      </c>
      <c r="F15" s="1">
        <f>E15*D4*C12</f>
        <v>1.3185896743419165</v>
      </c>
      <c r="G15" s="1">
        <f>F15*D4*C11</f>
        <v>1.1361195623518843</v>
      </c>
      <c r="H15" s="1">
        <f>G15*D4*C10</f>
        <v>0.94014113440664682</v>
      </c>
      <c r="I15" s="1">
        <f>H15*D4*C9</f>
        <v>0.72965436591063892</v>
      </c>
      <c r="J15" s="1">
        <f>I15*D4*C8</f>
        <v>0.50358520015392605</v>
      </c>
      <c r="K15" s="1">
        <f>J15*D4</f>
        <v>0.26078006769304507</v>
      </c>
      <c r="L15" s="1">
        <f>K15*D4</f>
        <v>0.13504416667765923</v>
      </c>
      <c r="M15" s="235"/>
      <c r="N15" s="97">
        <f>B15+L15</f>
        <v>1.0000000000000104</v>
      </c>
      <c r="R15" s="267">
        <f>B15-L15</f>
        <v>0.72991166664469187</v>
      </c>
      <c r="S15" s="268">
        <f>IF(Rules!B23=Rules!D23,SUM(C15:K15)*B4*F4,SUM(C15:K15)*B4*F4*POWER(O2,A15-1))</f>
        <v>2148.4795652259736</v>
      </c>
      <c r="T15" s="253">
        <f>IF(Rules!B23=Rules!D23,SUM(C15:K15)*D4*H4,SUM(C15:K15)*D4*H4*POWER(O2,A15-1))</f>
        <v>-2310.4719594750068</v>
      </c>
      <c r="U15" s="264">
        <f t="shared" si="0"/>
        <v>-161.99239424903317</v>
      </c>
    </row>
    <row r="16" spans="1:21" ht="16.2" thickBot="1" x14ac:dyDescent="0.35">
      <c r="A16" s="99">
        <v>10</v>
      </c>
      <c r="B16" s="129">
        <f>C16*B4</f>
        <v>0.87333077212609589</v>
      </c>
      <c r="C16" s="129">
        <f>1/(1-D4*B4/(1-D4*B4/(1-D4*B4/(1-D4*B4/(1-D4*B4/(1-D4*B4/(1-D4*B4/(1-D4*B4/(1-D4*B4)))))))))</f>
        <v>1.8113144776812273</v>
      </c>
      <c r="D16" s="137">
        <f>C16*D4*C15</f>
        <v>1.6826908043086903</v>
      </c>
      <c r="E16" s="109">
        <f>D16*D4*C14</f>
        <v>1.5445450826385636</v>
      </c>
      <c r="F16" s="109">
        <f>E16*D4*C13</f>
        <v>1.3961723926401546</v>
      </c>
      <c r="G16" s="109">
        <f>F16*D4*C12</f>
        <v>1.2368156288459671</v>
      </c>
      <c r="H16" s="109">
        <f>G16*D4*C11</f>
        <v>1.0656616370484964</v>
      </c>
      <c r="I16" s="109">
        <f>H16*D4*C10</f>
        <v>0.88183706499555292</v>
      </c>
      <c r="J16" s="109">
        <f>I16*D4*C9</f>
        <v>0.68440390591134204</v>
      </c>
      <c r="K16" s="109">
        <f>J16*D4*C8</f>
        <v>0.47235471210310293</v>
      </c>
      <c r="L16" s="109">
        <f>K16*D4</f>
        <v>0.24460745422964089</v>
      </c>
      <c r="M16" s="237">
        <f>L16*D4</f>
        <v>0.12666922787391585</v>
      </c>
      <c r="N16" s="129">
        <f>B16+M16</f>
        <v>1.0000000000000118</v>
      </c>
      <c r="R16" s="269">
        <f>B16-M16</f>
        <v>0.74666154425218001</v>
      </c>
      <c r="S16" s="270">
        <f>IF(Rules!B23=Rules!D23,SUM(C16:L16)*B4*F4,SUM(C16:L16)*B4*F4*POWER(O2,A16-1))</f>
        <v>2411.6115143449974</v>
      </c>
      <c r="T16" s="254">
        <f>IF(Rules!B23=Rules!D23,SUM(C16:L16)*D4*H4,SUM(C16:L16)*D4*H4*POWER(O2,A16-1))</f>
        <v>-2593.4436944272843</v>
      </c>
      <c r="U16" s="271">
        <f>S16+T16</f>
        <v>-181.83218008228687</v>
      </c>
    </row>
    <row r="18" spans="1:7" x14ac:dyDescent="0.3">
      <c r="A18" s="500" t="s">
        <v>181</v>
      </c>
      <c r="B18" s="500"/>
      <c r="C18" s="500"/>
      <c r="D18" s="500"/>
      <c r="E18" s="500"/>
      <c r="F18" s="500"/>
    </row>
    <row r="19" spans="1:7" ht="16.2" thickBot="1" x14ac:dyDescent="0.35"/>
    <row r="20" spans="1:7" ht="16.2" thickBot="1" x14ac:dyDescent="0.3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3">
      <c r="A21" s="95">
        <v>1</v>
      </c>
      <c r="B21" s="107">
        <v>1</v>
      </c>
      <c r="C21" s="108">
        <f t="shared" ref="C21:C30" si="1">B21*$O$2</f>
        <v>8</v>
      </c>
      <c r="D21" s="57">
        <f>SUM($C$21:C21)</f>
        <v>8</v>
      </c>
      <c r="E21" s="57">
        <f t="shared" ref="E21:E30" si="2">D21/R7</f>
        <v>-224.12773949931415</v>
      </c>
      <c r="F21" s="8">
        <f t="shared" ref="F21:F30" si="3">U7/E21</f>
        <v>7.3616921485230941E-2</v>
      </c>
      <c r="G21" s="256">
        <f>E21*U7</f>
        <v>3698.0167510120314</v>
      </c>
    </row>
    <row r="22" spans="1:7" x14ac:dyDescent="0.3">
      <c r="A22" s="97">
        <v>2</v>
      </c>
      <c r="B22" s="93">
        <f>C21</f>
        <v>8</v>
      </c>
      <c r="C22" s="1">
        <f t="shared" si="1"/>
        <v>64</v>
      </c>
      <c r="D22" s="9">
        <f>SUM($C$21:C22)</f>
        <v>72</v>
      </c>
      <c r="E22" s="9">
        <f t="shared" si="2"/>
        <v>252.45829359679476</v>
      </c>
      <c r="F22" s="9">
        <f t="shared" si="3"/>
        <v>-0.13221049904101415</v>
      </c>
      <c r="G22" s="257">
        <f t="shared" ref="G22:G30" si="4">E22*U8</f>
        <v>-8426.4612771413922</v>
      </c>
    </row>
    <row r="23" spans="1:7" x14ac:dyDescent="0.3">
      <c r="A23" s="97">
        <v>3</v>
      </c>
      <c r="B23" s="93">
        <f t="shared" ref="B23:B30" si="5">C22</f>
        <v>64</v>
      </c>
      <c r="C23" s="1">
        <f t="shared" si="1"/>
        <v>512</v>
      </c>
      <c r="D23" s="9">
        <f>SUM($C$21:C23)</f>
        <v>584</v>
      </c>
      <c r="E23" s="9">
        <f t="shared" si="2"/>
        <v>1311.6754553555693</v>
      </c>
      <c r="F23" s="9">
        <f t="shared" si="3"/>
        <v>-3.8601900368492141E-2</v>
      </c>
      <c r="G23" s="257">
        <f t="shared" si="4"/>
        <v>-66414.280076772775</v>
      </c>
    </row>
    <row r="24" spans="1:7" x14ac:dyDescent="0.3">
      <c r="A24" s="97">
        <v>4</v>
      </c>
      <c r="B24" s="93">
        <f t="shared" si="5"/>
        <v>512</v>
      </c>
      <c r="C24" s="1">
        <f t="shared" si="1"/>
        <v>4096</v>
      </c>
      <c r="D24" s="9">
        <f>SUM($C$21:C24)</f>
        <v>4680</v>
      </c>
      <c r="E24" s="9">
        <f t="shared" si="2"/>
        <v>8651.7907276405967</v>
      </c>
      <c r="F24" s="9">
        <f t="shared" si="3"/>
        <v>-7.890255056175275E-3</v>
      </c>
      <c r="G24" s="257">
        <f t="shared" si="4"/>
        <v>-590613.07109469245</v>
      </c>
    </row>
    <row r="25" spans="1:7" x14ac:dyDescent="0.3">
      <c r="A25" s="97">
        <v>5</v>
      </c>
      <c r="B25" s="93">
        <f t="shared" si="5"/>
        <v>4096</v>
      </c>
      <c r="C25" s="1">
        <f t="shared" si="1"/>
        <v>32768</v>
      </c>
      <c r="D25" s="9">
        <f>SUM($C$21:C25)</f>
        <v>37448</v>
      </c>
      <c r="E25" s="9">
        <f t="shared" si="2"/>
        <v>61953.219687999983</v>
      </c>
      <c r="F25" s="9">
        <f t="shared" si="3"/>
        <v>-1.3925172791883925E-3</v>
      </c>
      <c r="G25" s="257">
        <f t="shared" si="4"/>
        <v>-5344761.8118761946</v>
      </c>
    </row>
    <row r="26" spans="1:7" x14ac:dyDescent="0.3">
      <c r="A26" s="97">
        <v>6</v>
      </c>
      <c r="B26" s="93">
        <f t="shared" si="5"/>
        <v>32768</v>
      </c>
      <c r="C26" s="1">
        <f t="shared" si="1"/>
        <v>262144</v>
      </c>
      <c r="D26" s="9">
        <f>SUM($C$21:C26)</f>
        <v>299592</v>
      </c>
      <c r="E26" s="9">
        <f t="shared" si="2"/>
        <v>461192.599158736</v>
      </c>
      <c r="F26" s="9">
        <f t="shared" si="3"/>
        <v>-2.269103132594987E-4</v>
      </c>
      <c r="G26" s="257">
        <f t="shared" si="4"/>
        <v>-48263509.023409806</v>
      </c>
    </row>
    <row r="27" spans="1:7" x14ac:dyDescent="0.3">
      <c r="A27" s="97">
        <v>7</v>
      </c>
      <c r="B27" s="93">
        <f t="shared" si="5"/>
        <v>262144</v>
      </c>
      <c r="C27" s="1">
        <f t="shared" si="1"/>
        <v>2097152</v>
      </c>
      <c r="D27" s="9">
        <f>SUM($C$21:C27)</f>
        <v>2396744</v>
      </c>
      <c r="E27" s="9">
        <f t="shared" si="2"/>
        <v>3507792.3953253278</v>
      </c>
      <c r="F27" s="9">
        <f t="shared" si="3"/>
        <v>-3.5178156582669351E-5</v>
      </c>
      <c r="G27" s="257">
        <f t="shared" si="4"/>
        <v>-432853408.92585194</v>
      </c>
    </row>
    <row r="28" spans="1:7" x14ac:dyDescent="0.3">
      <c r="A28" s="97">
        <v>8</v>
      </c>
      <c r="B28" s="93">
        <f t="shared" si="5"/>
        <v>2097152</v>
      </c>
      <c r="C28" s="1">
        <f t="shared" si="1"/>
        <v>16777216</v>
      </c>
      <c r="D28" s="9">
        <f>SUM($C$21:C28)</f>
        <v>19173960</v>
      </c>
      <c r="E28" s="9">
        <f t="shared" si="2"/>
        <v>27033513.023922231</v>
      </c>
      <c r="F28" s="9">
        <f t="shared" si="3"/>
        <v>-5.2717182760445239E-6</v>
      </c>
      <c r="G28" s="257">
        <f t="shared" si="4"/>
        <v>-3852628789.940906</v>
      </c>
    </row>
    <row r="29" spans="1:7" x14ac:dyDescent="0.3">
      <c r="A29" s="97">
        <v>9</v>
      </c>
      <c r="B29" s="93">
        <f t="shared" si="5"/>
        <v>16777216</v>
      </c>
      <c r="C29" s="1">
        <f t="shared" si="1"/>
        <v>134217728</v>
      </c>
      <c r="D29" s="9">
        <f>SUM($C$21:C29)</f>
        <v>153391688</v>
      </c>
      <c r="E29" s="9">
        <f t="shared" si="2"/>
        <v>210151029.24045789</v>
      </c>
      <c r="F29" s="9">
        <f t="shared" si="3"/>
        <v>-7.7083797702308229E-7</v>
      </c>
      <c r="G29" s="257">
        <f t="shared" si="4"/>
        <v>-34042868380.560352</v>
      </c>
    </row>
    <row r="30" spans="1:7" ht="16.2" thickBot="1" x14ac:dyDescent="0.35">
      <c r="A30" s="129">
        <v>10</v>
      </c>
      <c r="B30" s="94">
        <f t="shared" si="5"/>
        <v>134217728</v>
      </c>
      <c r="C30" s="109">
        <f t="shared" si="1"/>
        <v>1073741824</v>
      </c>
      <c r="D30" s="10">
        <f>SUM($C$21:C30)</f>
        <v>1227133512</v>
      </c>
      <c r="E30" s="10">
        <f t="shared" si="2"/>
        <v>1643493657.1281939</v>
      </c>
      <c r="F30" s="10">
        <f t="shared" si="3"/>
        <v>-1.1063759162905234E-7</v>
      </c>
      <c r="G30" s="258">
        <f t="shared" si="4"/>
        <v>-298840034627.02997</v>
      </c>
    </row>
    <row r="31" spans="1:7" ht="16.2" thickBot="1" x14ac:dyDescent="0.35">
      <c r="A31" s="524" t="s">
        <v>252</v>
      </c>
      <c r="B31" s="524"/>
      <c r="C31" s="524"/>
      <c r="D31" s="524"/>
      <c r="E31" s="524"/>
      <c r="F31" s="524"/>
      <c r="G31" s="524"/>
    </row>
    <row r="32" spans="1:7" ht="16.2" thickBot="1" x14ac:dyDescent="0.35">
      <c r="A32" s="115" t="s">
        <v>130</v>
      </c>
      <c r="B32" s="116" t="s">
        <v>135</v>
      </c>
      <c r="C32" s="116" t="s">
        <v>134</v>
      </c>
      <c r="D32" s="154" t="s">
        <v>133</v>
      </c>
      <c r="E32" s="350" t="s">
        <v>146</v>
      </c>
      <c r="F32" s="152" t="s">
        <v>147</v>
      </c>
      <c r="G32" s="260" t="s">
        <v>251</v>
      </c>
    </row>
    <row r="33" spans="1:7" x14ac:dyDescent="0.3">
      <c r="A33" s="95">
        <v>1</v>
      </c>
      <c r="B33" s="107">
        <v>1</v>
      </c>
      <c r="C33" s="108">
        <f t="shared" ref="C33:C42" si="6">B33*$O$2</f>
        <v>8</v>
      </c>
      <c r="D33" s="57">
        <f>SUM($C$33:C33)</f>
        <v>8</v>
      </c>
      <c r="E33" s="96">
        <f>D33/$R$7</f>
        <v>-224.12773949931415</v>
      </c>
      <c r="F33" s="8">
        <f t="shared" ref="F33:F42" si="7">U7/E33</f>
        <v>7.3616921485230941E-2</v>
      </c>
      <c r="G33" s="259">
        <f>U7/D33</f>
        <v>-2.0624492751729129</v>
      </c>
    </row>
    <row r="34" spans="1:7" x14ac:dyDescent="0.3">
      <c r="A34" s="97">
        <v>2</v>
      </c>
      <c r="B34" s="93">
        <f>C33+1</f>
        <v>9</v>
      </c>
      <c r="C34" s="1">
        <f t="shared" si="6"/>
        <v>72</v>
      </c>
      <c r="D34" s="9">
        <f>SUM($C$33:C34)</f>
        <v>80</v>
      </c>
      <c r="E34" s="96">
        <f t="shared" ref="E34:E42" si="8">D34/$R$7</f>
        <v>-2241.2773949931411</v>
      </c>
      <c r="F34" s="9">
        <f t="shared" si="7"/>
        <v>1.4892238264678186E-2</v>
      </c>
      <c r="G34" s="259">
        <f t="shared" ref="G34:G42" si="9">U8/D34</f>
        <v>-0.41722046229343873</v>
      </c>
    </row>
    <row r="35" spans="1:7" x14ac:dyDescent="0.3">
      <c r="A35" s="97">
        <v>3</v>
      </c>
      <c r="B35" s="93">
        <f t="shared" ref="B35:B42" si="10">C34</f>
        <v>72</v>
      </c>
      <c r="C35" s="1">
        <f t="shared" si="6"/>
        <v>576</v>
      </c>
      <c r="D35" s="9">
        <f>SUM($C$33:C35)</f>
        <v>656</v>
      </c>
      <c r="E35" s="96">
        <f t="shared" si="8"/>
        <v>-18378.474638943761</v>
      </c>
      <c r="F35" s="9">
        <f t="shared" si="7"/>
        <v>2.7550254435230004E-3</v>
      </c>
      <c r="G35" s="259">
        <f t="shared" si="9"/>
        <v>-7.7184703114988179E-2</v>
      </c>
    </row>
    <row r="36" spans="1:7" x14ac:dyDescent="0.3">
      <c r="A36" s="97">
        <v>4</v>
      </c>
      <c r="B36" s="93">
        <f t="shared" si="10"/>
        <v>576</v>
      </c>
      <c r="C36" s="1">
        <f t="shared" si="6"/>
        <v>4608</v>
      </c>
      <c r="D36" s="9">
        <f>SUM($C$33:C36)</f>
        <v>5264</v>
      </c>
      <c r="E36" s="96">
        <f t="shared" si="8"/>
        <v>-147476.0525905487</v>
      </c>
      <c r="F36" s="9">
        <f t="shared" si="7"/>
        <v>4.6288759655960211E-4</v>
      </c>
      <c r="G36" s="259">
        <f t="shared" si="9"/>
        <v>-1.2968243832396765E-2</v>
      </c>
    </row>
    <row r="37" spans="1:7" x14ac:dyDescent="0.3">
      <c r="A37" s="97">
        <v>5</v>
      </c>
      <c r="B37" s="93">
        <f t="shared" si="10"/>
        <v>4608</v>
      </c>
      <c r="C37" s="1">
        <f t="shared" si="6"/>
        <v>36864</v>
      </c>
      <c r="D37" s="9">
        <f>SUM($C$33:C37)</f>
        <v>42128</v>
      </c>
      <c r="E37" s="96">
        <f t="shared" si="8"/>
        <v>-1180256.6762033883</v>
      </c>
      <c r="F37" s="9">
        <f t="shared" si="7"/>
        <v>7.3095056911186502E-5</v>
      </c>
      <c r="G37" s="259">
        <f t="shared" si="9"/>
        <v>-2.047828734259744E-3</v>
      </c>
    </row>
    <row r="38" spans="1:7" x14ac:dyDescent="0.3">
      <c r="A38" s="97">
        <v>6</v>
      </c>
      <c r="B38" s="93">
        <f t="shared" si="10"/>
        <v>36864</v>
      </c>
      <c r="C38" s="1">
        <f t="shared" si="6"/>
        <v>294912</v>
      </c>
      <c r="D38" s="9">
        <f>SUM($C$33:C38)</f>
        <v>337040</v>
      </c>
      <c r="E38" s="96">
        <f t="shared" si="8"/>
        <v>-9442501.6651061047</v>
      </c>
      <c r="F38" s="9">
        <f t="shared" si="7"/>
        <v>1.1082799967596856E-5</v>
      </c>
      <c r="G38" s="259">
        <f t="shared" si="9"/>
        <v>-3.1049536300756941E-4</v>
      </c>
    </row>
    <row r="39" spans="1:7" x14ac:dyDescent="0.3">
      <c r="A39" s="97">
        <v>7</v>
      </c>
      <c r="B39" s="93">
        <f t="shared" si="10"/>
        <v>294912</v>
      </c>
      <c r="C39" s="1">
        <f t="shared" si="6"/>
        <v>2359296</v>
      </c>
      <c r="D39" s="9">
        <f>SUM($C$33:C39)</f>
        <v>2696336</v>
      </c>
      <c r="E39" s="96">
        <f t="shared" si="8"/>
        <v>-75540461.576327831</v>
      </c>
      <c r="F39" s="9">
        <f t="shared" si="7"/>
        <v>1.6335307935280129E-6</v>
      </c>
      <c r="G39" s="259">
        <f t="shared" si="9"/>
        <v>-4.5764945519494295E-5</v>
      </c>
    </row>
    <row r="40" spans="1:7" x14ac:dyDescent="0.3">
      <c r="A40" s="97">
        <v>8</v>
      </c>
      <c r="B40" s="93">
        <f t="shared" si="10"/>
        <v>2359296</v>
      </c>
      <c r="C40" s="1">
        <f t="shared" si="6"/>
        <v>18874368</v>
      </c>
      <c r="D40" s="9">
        <f>SUM($C$33:C40)</f>
        <v>21570704</v>
      </c>
      <c r="E40" s="96">
        <f t="shared" si="8"/>
        <v>-604324140.86610162</v>
      </c>
      <c r="F40" s="9">
        <f t="shared" si="7"/>
        <v>2.3582222690897716E-7</v>
      </c>
      <c r="G40" s="259">
        <f t="shared" si="9"/>
        <v>-6.6067878301004218E-6</v>
      </c>
    </row>
    <row r="41" spans="1:7" x14ac:dyDescent="0.3">
      <c r="A41" s="97">
        <v>9</v>
      </c>
      <c r="B41" s="93">
        <f t="shared" si="10"/>
        <v>18874368</v>
      </c>
      <c r="C41" s="1">
        <f t="shared" si="6"/>
        <v>150994944</v>
      </c>
      <c r="D41" s="9">
        <f>SUM($C$33:C41)</f>
        <v>172565648</v>
      </c>
      <c r="E41" s="96">
        <f t="shared" si="8"/>
        <v>-4834593575.1842928</v>
      </c>
      <c r="F41" s="9">
        <f t="shared" si="7"/>
        <v>3.3506931188700403E-8</v>
      </c>
      <c r="G41" s="259">
        <f t="shared" si="9"/>
        <v>-9.3872909311031109E-7</v>
      </c>
    </row>
    <row r="42" spans="1:7" ht="16.2" thickBot="1" x14ac:dyDescent="0.35">
      <c r="A42" s="129">
        <v>10</v>
      </c>
      <c r="B42" s="94">
        <f t="shared" si="10"/>
        <v>150994944</v>
      </c>
      <c r="C42" s="109">
        <f t="shared" si="6"/>
        <v>1207959552</v>
      </c>
      <c r="D42" s="10">
        <f>SUM($C$33:C42)</f>
        <v>1380525200</v>
      </c>
      <c r="E42" s="351">
        <f t="shared" si="8"/>
        <v>-38676749049.72982</v>
      </c>
      <c r="F42" s="10">
        <f t="shared" si="7"/>
        <v>4.7013305034632188E-9</v>
      </c>
      <c r="G42" s="259">
        <f t="shared" si="9"/>
        <v>-1.3171232229754797E-7</v>
      </c>
    </row>
    <row r="43" spans="1:7" ht="16.2" thickBot="1" x14ac:dyDescent="0.35">
      <c r="A43" s="524" t="s">
        <v>52</v>
      </c>
      <c r="B43" s="524"/>
      <c r="C43" s="524"/>
      <c r="D43" s="524"/>
      <c r="E43" s="524"/>
      <c r="F43" s="524"/>
      <c r="G43" s="524"/>
    </row>
    <row r="44" spans="1:7" ht="16.2" thickBot="1" x14ac:dyDescent="0.3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261" t="s">
        <v>147</v>
      </c>
      <c r="G44" s="260" t="s">
        <v>251</v>
      </c>
    </row>
    <row r="45" spans="1:7" x14ac:dyDescent="0.3">
      <c r="A45" s="95">
        <v>1</v>
      </c>
      <c r="B45" s="107">
        <v>1</v>
      </c>
      <c r="C45" s="108">
        <f t="shared" ref="C45:C54" si="11">B45*$O$2</f>
        <v>8</v>
      </c>
      <c r="D45" s="57">
        <f>SUM(C45:C45)</f>
        <v>8</v>
      </c>
      <c r="E45" s="57">
        <f t="shared" ref="E45:E54" si="12">D45/R7</f>
        <v>-224.12773949931415</v>
      </c>
      <c r="F45" s="262">
        <f t="shared" ref="F45:F54" si="13">U7/E45</f>
        <v>7.3616921485230941E-2</v>
      </c>
      <c r="G45" s="256">
        <f>U7/D45</f>
        <v>-2.0624492751729129</v>
      </c>
    </row>
    <row r="46" spans="1:7" x14ac:dyDescent="0.3">
      <c r="A46" s="97">
        <v>2</v>
      </c>
      <c r="B46" s="93">
        <f t="shared" ref="B46:B54" si="14">B45*$O$2*2</f>
        <v>16</v>
      </c>
      <c r="C46" s="1">
        <f t="shared" si="11"/>
        <v>128</v>
      </c>
      <c r="D46" s="9">
        <f>SUM($C$45:C46)</f>
        <v>136</v>
      </c>
      <c r="E46" s="9">
        <f t="shared" si="12"/>
        <v>476.86566568283456</v>
      </c>
      <c r="F46" s="98">
        <f t="shared" si="13"/>
        <v>-6.999379360994866E-2</v>
      </c>
      <c r="G46" s="257">
        <f t="shared" ref="G46:G54" si="15">U8/D46</f>
        <v>-0.24542380134908162</v>
      </c>
    </row>
    <row r="47" spans="1:7" x14ac:dyDescent="0.3">
      <c r="A47" s="97">
        <v>3</v>
      </c>
      <c r="B47" s="93">
        <f t="shared" si="14"/>
        <v>256</v>
      </c>
      <c r="C47" s="1">
        <f t="shared" si="11"/>
        <v>2048</v>
      </c>
      <c r="D47" s="9">
        <f>SUM($C$45:C47)</f>
        <v>2184</v>
      </c>
      <c r="E47" s="9">
        <f t="shared" si="12"/>
        <v>4905.3068398913756</v>
      </c>
      <c r="F47" s="98">
        <f t="shared" si="13"/>
        <v>-1.0322119878754308E-2</v>
      </c>
      <c r="G47" s="257">
        <f t="shared" si="15"/>
        <v>-2.3183683719520259E-2</v>
      </c>
    </row>
    <row r="48" spans="1:7" x14ac:dyDescent="0.3">
      <c r="A48" s="97">
        <v>4</v>
      </c>
      <c r="B48" s="93">
        <f t="shared" si="14"/>
        <v>4096</v>
      </c>
      <c r="C48" s="1">
        <f t="shared" si="11"/>
        <v>32768</v>
      </c>
      <c r="D48" s="9">
        <f>SUM($C$45:C48)</f>
        <v>34952</v>
      </c>
      <c r="E48" s="9">
        <f t="shared" si="12"/>
        <v>64614.826818909001</v>
      </c>
      <c r="F48" s="98">
        <f t="shared" si="13"/>
        <v>-1.0564887177529265E-3</v>
      </c>
      <c r="G48" s="257">
        <f t="shared" si="15"/>
        <v>-1.9531024128443743E-3</v>
      </c>
    </row>
    <row r="49" spans="1:7" x14ac:dyDescent="0.3">
      <c r="A49" s="97">
        <v>5</v>
      </c>
      <c r="B49" s="93">
        <f t="shared" si="14"/>
        <v>65536</v>
      </c>
      <c r="C49" s="1">
        <f t="shared" si="11"/>
        <v>524288</v>
      </c>
      <c r="D49" s="9">
        <f>SUM($C$45:C49)</f>
        <v>559240</v>
      </c>
      <c r="E49" s="9">
        <f t="shared" si="12"/>
        <v>925195.43308900634</v>
      </c>
      <c r="F49" s="98">
        <f t="shared" si="13"/>
        <v>-9.3246168140774844E-5</v>
      </c>
      <c r="G49" s="257">
        <f t="shared" si="15"/>
        <v>-1.5426458929421088E-4</v>
      </c>
    </row>
    <row r="50" spans="1:7" x14ac:dyDescent="0.3">
      <c r="A50" s="97">
        <v>6</v>
      </c>
      <c r="B50" s="93">
        <f t="shared" si="14"/>
        <v>1048576</v>
      </c>
      <c r="C50" s="1">
        <f t="shared" si="11"/>
        <v>8388608</v>
      </c>
      <c r="D50" s="9">
        <f>SUM($C$45:C50)</f>
        <v>8947848</v>
      </c>
      <c r="E50" s="9">
        <f t="shared" si="12"/>
        <v>13774337.352123214</v>
      </c>
      <c r="F50" s="98">
        <f t="shared" si="13"/>
        <v>-7.5974149952077558E-6</v>
      </c>
      <c r="G50" s="257">
        <f t="shared" si="15"/>
        <v>-1.1695477744824365E-5</v>
      </c>
    </row>
    <row r="51" spans="1:7" x14ac:dyDescent="0.3">
      <c r="A51" s="97">
        <v>7</v>
      </c>
      <c r="B51" s="93">
        <f t="shared" si="14"/>
        <v>16777216</v>
      </c>
      <c r="C51" s="1">
        <f t="shared" si="11"/>
        <v>134217728</v>
      </c>
      <c r="D51" s="9">
        <f>SUM($C$45:C51)</f>
        <v>143165576</v>
      </c>
      <c r="E51" s="9">
        <f t="shared" si="12"/>
        <v>209532231.54628539</v>
      </c>
      <c r="F51" s="98">
        <f t="shared" si="13"/>
        <v>-5.8891975345088036E-7</v>
      </c>
      <c r="G51" s="257">
        <f t="shared" si="15"/>
        <v>-8.6192277214915951E-7</v>
      </c>
    </row>
    <row r="52" spans="1:7" x14ac:dyDescent="0.3">
      <c r="A52" s="97">
        <v>8</v>
      </c>
      <c r="B52" s="93">
        <f t="shared" si="14"/>
        <v>268435456</v>
      </c>
      <c r="C52" s="1">
        <f t="shared" si="11"/>
        <v>2147483648</v>
      </c>
      <c r="D52" s="9">
        <f>SUM($C$45:C52)</f>
        <v>2290649224</v>
      </c>
      <c r="E52" s="9">
        <f t="shared" si="12"/>
        <v>3229603881.0053506</v>
      </c>
      <c r="F52" s="98">
        <f t="shared" si="13"/>
        <v>-4.4127103485377062E-8</v>
      </c>
      <c r="G52" s="257">
        <f t="shared" si="15"/>
        <v>-6.2215141096565594E-8</v>
      </c>
    </row>
    <row r="53" spans="1:7" x14ac:dyDescent="0.3">
      <c r="A53" s="97">
        <v>9</v>
      </c>
      <c r="B53" s="93">
        <f t="shared" si="14"/>
        <v>4294967296</v>
      </c>
      <c r="C53" s="1">
        <f t="shared" si="11"/>
        <v>34359738368</v>
      </c>
      <c r="D53" s="9">
        <f>SUM($C$45:C53)</f>
        <v>36650387592</v>
      </c>
      <c r="E53" s="9">
        <f t="shared" si="12"/>
        <v>50212086293.231918</v>
      </c>
      <c r="F53" s="98">
        <f t="shared" si="13"/>
        <v>-3.226163384309887E-9</v>
      </c>
      <c r="G53" s="257">
        <f t="shared" si="15"/>
        <v>-4.4199367289745294E-9</v>
      </c>
    </row>
    <row r="54" spans="1:7" ht="16.2" thickBot="1" x14ac:dyDescent="0.35">
      <c r="A54" s="129">
        <v>10</v>
      </c>
      <c r="B54" s="94">
        <f t="shared" si="14"/>
        <v>68719476736</v>
      </c>
      <c r="C54" s="109">
        <f t="shared" si="11"/>
        <v>549755813888</v>
      </c>
      <c r="D54" s="10">
        <f>SUM($C$45:C54)</f>
        <v>586406201480</v>
      </c>
      <c r="E54" s="10">
        <f t="shared" si="12"/>
        <v>785370836350.37878</v>
      </c>
      <c r="F54" s="99">
        <f t="shared" si="13"/>
        <v>-2.3152397780297227E-10</v>
      </c>
      <c r="G54" s="258">
        <f t="shared" si="15"/>
        <v>-3.1007888324402116E-10</v>
      </c>
    </row>
  </sheetData>
  <mergeCells count="3">
    <mergeCell ref="A18:F18"/>
    <mergeCell ref="A31:G31"/>
    <mergeCell ref="A43:G43"/>
  </mergeCells>
  <conditionalFormatting sqref="F21:F30">
    <cfRule type="cellIs" dxfId="360" priority="80" operator="equal">
      <formula>MAX($F$21:$F$30)</formula>
    </cfRule>
  </conditionalFormatting>
  <conditionalFormatting sqref="E21:E30">
    <cfRule type="cellIs" dxfId="359" priority="72" stopIfTrue="1" operator="lessThan">
      <formula>0</formula>
    </cfRule>
    <cfRule type="cellIs" dxfId="358" priority="73" operator="equal">
      <formula>MIN($E$21:$E$30)</formula>
    </cfRule>
  </conditionalFormatting>
  <conditionalFormatting sqref="R7:R16">
    <cfRule type="cellIs" dxfId="357" priority="12" operator="lessThanOrEqual">
      <formula>0</formula>
    </cfRule>
    <cfRule type="cellIs" dxfId="356" priority="13" operator="greaterThan">
      <formula>0</formula>
    </cfRule>
  </conditionalFormatting>
  <conditionalFormatting sqref="U7:U16">
    <cfRule type="cellIs" dxfId="355" priority="10" operator="lessThanOrEqual">
      <formula>0</formula>
    </cfRule>
    <cfRule type="cellIs" dxfId="354" priority="11" operator="greaterThan">
      <formula>0</formula>
    </cfRule>
  </conditionalFormatting>
  <conditionalFormatting sqref="S7:T16">
    <cfRule type="cellIs" dxfId="353" priority="8" operator="lessThanOrEqual">
      <formula>0</formula>
    </cfRule>
    <cfRule type="cellIs" dxfId="352" priority="9" operator="greaterThan">
      <formula>0</formula>
    </cfRule>
  </conditionalFormatting>
  <conditionalFormatting sqref="F45:F54">
    <cfRule type="cellIs" dxfId="351" priority="7" operator="equal">
      <formula>MAX($F$45:$F$54)</formula>
    </cfRule>
  </conditionalFormatting>
  <conditionalFormatting sqref="E45:E54">
    <cfRule type="cellIs" dxfId="350" priority="5" stopIfTrue="1" operator="lessThan">
      <formula>0</formula>
    </cfRule>
    <cfRule type="cellIs" dxfId="349" priority="6" operator="equal">
      <formula>MIN($E$45:$E$54)</formula>
    </cfRule>
  </conditionalFormatting>
  <conditionalFormatting sqref="E33:E42">
    <cfRule type="cellIs" dxfId="348" priority="3" stopIfTrue="1" operator="lessThan">
      <formula>0</formula>
    </cfRule>
    <cfRule type="cellIs" dxfId="347" priority="4" operator="equal">
      <formula>MIN($E$33:$E$42)</formula>
    </cfRule>
  </conditionalFormatting>
  <conditionalFormatting sqref="F33:F42">
    <cfRule type="cellIs" dxfId="346" priority="1" operator="lessThanOrEqual">
      <formula>0</formula>
    </cfRule>
    <cfRule type="cellIs" dxfId="345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>
    <pageSetUpPr fitToPage="1"/>
  </sheetPr>
  <dimension ref="A1:U54"/>
  <sheetViews>
    <sheetView zoomScale="90" zoomScaleNormal="90" workbookViewId="0">
      <selection activeCell="A31" sqref="A31:G54"/>
    </sheetView>
  </sheetViews>
  <sheetFormatPr defaultColWidth="8.69921875" defaultRowHeight="15.6" x14ac:dyDescent="0.3"/>
  <cols>
    <col min="5" max="5" width="9.19921875" customWidth="1"/>
    <col min="14" max="14" width="5.69921875" bestFit="1" customWidth="1"/>
  </cols>
  <sheetData>
    <row r="1" spans="1:21" x14ac:dyDescent="0.3">
      <c r="C1" t="s">
        <v>93</v>
      </c>
      <c r="D1">
        <f>C2+E2</f>
        <v>1.0000000000000013</v>
      </c>
    </row>
    <row r="2" spans="1:21" x14ac:dyDescent="0.3">
      <c r="A2" t="s">
        <v>39</v>
      </c>
      <c r="B2" s="133" t="s">
        <v>122</v>
      </c>
      <c r="C2" s="139">
        <f>Analysis!B31</f>
        <v>0.48692504675994153</v>
      </c>
      <c r="D2" s="133" t="s">
        <v>123</v>
      </c>
      <c r="E2" s="139">
        <f>Analysis!M31</f>
        <v>0.51307495324005969</v>
      </c>
      <c r="F2" s="133" t="s">
        <v>46</v>
      </c>
      <c r="G2" s="139">
        <f>Analysis!S31</f>
        <v>520.31259893569916</v>
      </c>
      <c r="H2" t="s">
        <v>149</v>
      </c>
      <c r="I2" s="153">
        <f>Analysis!T31</f>
        <v>-520.97548291394753</v>
      </c>
      <c r="J2" t="s">
        <v>47</v>
      </c>
      <c r="K2" s="153">
        <f>G2*C2+I2*E2</f>
        <v>-13.946234968739134</v>
      </c>
      <c r="L2" t="s">
        <v>46</v>
      </c>
      <c r="M2" s="160">
        <v>2</v>
      </c>
      <c r="N2" t="s">
        <v>149</v>
      </c>
      <c r="O2" s="160">
        <v>9</v>
      </c>
    </row>
    <row r="4" spans="1:21" x14ac:dyDescent="0.3">
      <c r="A4" t="s">
        <v>120</v>
      </c>
      <c r="B4">
        <f>$C$2</f>
        <v>0.48692504675994153</v>
      </c>
      <c r="C4" t="s">
        <v>121</v>
      </c>
      <c r="D4">
        <f>$E$2</f>
        <v>0.51307495324005969</v>
      </c>
      <c r="E4" t="s">
        <v>46</v>
      </c>
      <c r="F4">
        <f>G2</f>
        <v>520.31259893569916</v>
      </c>
      <c r="G4" t="s">
        <v>149</v>
      </c>
      <c r="H4">
        <f>I2</f>
        <v>-520.97548291394753</v>
      </c>
      <c r="I4" t="s">
        <v>47</v>
      </c>
      <c r="J4">
        <f>B4*F4+D4*H4</f>
        <v>-13.946234968739134</v>
      </c>
    </row>
    <row r="5" spans="1:21" ht="16.2" thickBot="1" x14ac:dyDescent="0.35"/>
    <row r="6" spans="1:21" ht="16.2" thickBot="1" x14ac:dyDescent="0.3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5" t="s">
        <v>47</v>
      </c>
    </row>
    <row r="7" spans="1:21" x14ac:dyDescent="0.3">
      <c r="A7" s="100">
        <v>1</v>
      </c>
      <c r="B7" s="95">
        <f>C7*B4</f>
        <v>0.48692504675994153</v>
      </c>
      <c r="C7" s="95">
        <v>1</v>
      </c>
      <c r="D7" s="22">
        <f>C7*D4</f>
        <v>0.51307495324005969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1.0000000000000013</v>
      </c>
      <c r="R7" s="265">
        <f>B7-D7</f>
        <v>-2.6149906480118168E-2</v>
      </c>
      <c r="S7" s="266">
        <f>IF(Rules!B23=Rules!D23,SUM(C7)*B4*F4,SUM(C7)*B4*F4*POWER(O2,A7-1))</f>
        <v>253.35323656655203</v>
      </c>
      <c r="T7" s="252">
        <f>IF(Rules!B23=Rules!D23,SUM(C7)*D4*H4,SUM(C7)*D4*H4*POWER(O2,A7-1))</f>
        <v>-267.29947153529116</v>
      </c>
      <c r="U7" s="263">
        <f>S7+T7</f>
        <v>-13.946234968739134</v>
      </c>
    </row>
    <row r="8" spans="1:21" x14ac:dyDescent="0.3">
      <c r="A8" s="98">
        <v>2</v>
      </c>
      <c r="B8" s="97">
        <f>C8*B4</f>
        <v>0.649085443661233</v>
      </c>
      <c r="C8" s="97">
        <f>1/(1-B4*D4)</f>
        <v>1.3330294836552905</v>
      </c>
      <c r="D8" s="128">
        <f>C8*D4</f>
        <v>0.68394403999405906</v>
      </c>
      <c r="E8" s="1">
        <f>D8*D4</f>
        <v>0.35091455633876939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1.0000000000000024</v>
      </c>
      <c r="R8" s="267">
        <f>B8-E8</f>
        <v>0.29817088732246361</v>
      </c>
      <c r="S8" s="268">
        <f>IF(Rules!B23=Rules!D23,SUM(C8:D8)*B4*F4,SUM(C8:D8)*B4*F4*POWER(O2,A8-1))</f>
        <v>511.00677028560574</v>
      </c>
      <c r="T8" s="253">
        <f>IF(Rules!B23=Rules!D23,SUM(C8:D8)*D4*H4,SUM(C8:D8)*D4*H4*POWER(O2,A8-1))</f>
        <v>-539.13595697214521</v>
      </c>
      <c r="U8" s="264">
        <f>S8+T8</f>
        <v>-28.12918668653947</v>
      </c>
    </row>
    <row r="9" spans="1:21" x14ac:dyDescent="0.3">
      <c r="A9" s="98">
        <v>3</v>
      </c>
      <c r="B9" s="97">
        <f>C9*B4</f>
        <v>0.7300548297524514</v>
      </c>
      <c r="C9" s="97">
        <f>1/(1-D4*B4/(1-D4*B4))</f>
        <v>1.4993166496780665</v>
      </c>
      <c r="D9" s="128">
        <f>C9*D4*C8</f>
        <v>1.0254486866111743</v>
      </c>
      <c r="E9" s="1">
        <f>D9*(D4)</f>
        <v>0.52613203693310884</v>
      </c>
      <c r="F9" s="1">
        <f>E9*D4</f>
        <v>0.26994517024755216</v>
      </c>
      <c r="G9" s="1"/>
      <c r="H9" s="1"/>
      <c r="I9" s="1"/>
      <c r="J9" s="1"/>
      <c r="K9" s="1"/>
      <c r="L9" s="1"/>
      <c r="M9" s="235"/>
      <c r="N9" s="97">
        <f>B9+F9</f>
        <v>1.0000000000000036</v>
      </c>
      <c r="R9" s="267">
        <f>B9-F9</f>
        <v>0.46010965950489924</v>
      </c>
      <c r="S9" s="268">
        <f>IF(Rules!B23=Rules!D23,SUM(C9:E9)*B4*F4,SUM(C9:E9)*B4*F4*POWER(O2,A9-1))</f>
        <v>772.95472393827413</v>
      </c>
      <c r="T9" s="253">
        <f>IF(Rules!B23=Rules!D23,SUM(C9:E9)*D4*H4,SUM(C9:E9)*D4*H4*POWER(O2,A9-1))</f>
        <v>-815.50325557074211</v>
      </c>
      <c r="U9" s="264">
        <f t="shared" ref="U9:U15" si="0">S9+T9</f>
        <v>-42.548531632467984</v>
      </c>
    </row>
    <row r="10" spans="1:21" x14ac:dyDescent="0.3">
      <c r="A10" s="98">
        <v>4</v>
      </c>
      <c r="B10" s="97">
        <f>C10*B4</f>
        <v>0.77854798104135381</v>
      </c>
      <c r="C10" s="97">
        <f>1/(1-D4*B4/(1-D4*B4/(1-D4*B4)))</f>
        <v>1.5989072367952866</v>
      </c>
      <c r="D10" s="128">
        <f>C10*D4*C9</f>
        <v>1.2299782908693817</v>
      </c>
      <c r="E10" s="1">
        <f>D10*D4*C8</f>
        <v>0.84123632136219284</v>
      </c>
      <c r="F10" s="1">
        <f>E10*D4</f>
        <v>0.43161728624674695</v>
      </c>
      <c r="G10" s="1">
        <f>F10*D4</f>
        <v>0.22145201895865116</v>
      </c>
      <c r="H10" s="1"/>
      <c r="I10" s="1"/>
      <c r="J10" s="1"/>
      <c r="K10" s="1"/>
      <c r="L10" s="1"/>
      <c r="M10" s="235"/>
      <c r="N10" s="97">
        <f>B10+G10</f>
        <v>1.0000000000000049</v>
      </c>
      <c r="R10" s="267">
        <f>B10-G10</f>
        <v>0.55709596208270262</v>
      </c>
      <c r="S10" s="268">
        <f>IF(Rules!B23=Rules!D23,SUM(C10:F10)*B4*F4,SUM(C10:F10)*B4*F4*POWER(O2,A10-1))</f>
        <v>1039.1888854732588</v>
      </c>
      <c r="T10" s="253">
        <f>IF(Rules!B23=Rules!D23,SUM(C10:F10)*D4*H4,SUM(C10:F10)*D4*H4*POWER(O2,A10-1))</f>
        <v>-1096.3927032342574</v>
      </c>
      <c r="U10" s="264">
        <f t="shared" si="0"/>
        <v>-57.203817760998618</v>
      </c>
    </row>
    <row r="11" spans="1:21" x14ac:dyDescent="0.3">
      <c r="A11" s="98">
        <v>5</v>
      </c>
      <c r="B11" s="97">
        <f>C11*B4</f>
        <v>0.81080319608730445</v>
      </c>
      <c r="C11" s="97">
        <f>1/(1-D4*B4/(1-D4*B4/(1-D4*B4/(1-D4*B4))))</f>
        <v>1.6651499065050925</v>
      </c>
      <c r="D11" s="128">
        <f>C11*D4*C10</f>
        <v>1.3660211380192515</v>
      </c>
      <c r="E11" s="1">
        <f>D11*D4*C9</f>
        <v>1.0508279066895518</v>
      </c>
      <c r="F11" s="1">
        <f>E11*D4*C8</f>
        <v>0.71870748383975225</v>
      </c>
      <c r="G11" s="1">
        <f>F11*D4</f>
        <v>0.36875080866436183</v>
      </c>
      <c r="H11" s="1">
        <f>G11*D4</f>
        <v>0.18919680391270163</v>
      </c>
      <c r="I11" s="1"/>
      <c r="J11" s="1"/>
      <c r="K11" s="1"/>
      <c r="L11" s="1"/>
      <c r="M11" s="235"/>
      <c r="N11" s="97">
        <f>B11+H11</f>
        <v>1.000000000000006</v>
      </c>
      <c r="R11" s="267">
        <f>B11-H11</f>
        <v>0.62160639217460278</v>
      </c>
      <c r="S11" s="268">
        <f>IF(Rules!B23=Rules!D23,SUM(C11:G11)*B4*F4,SUM(C11:G11)*B4*F4*POWER(O2,A11-1))</f>
        <v>1309.6987239883649</v>
      </c>
      <c r="T11" s="253">
        <f>IF(Rules!B23=Rules!D23,SUM(C11:G11)*D4*H4,SUM(C11:G11)*D4*H4*POWER(O2,A11-1))</f>
        <v>-1381.7931893701068</v>
      </c>
      <c r="U11" s="264">
        <f t="shared" si="0"/>
        <v>-72.094465381741884</v>
      </c>
    </row>
    <row r="12" spans="1:21" x14ac:dyDescent="0.3">
      <c r="A12" s="98">
        <v>6</v>
      </c>
      <c r="B12" s="97">
        <f>C12*B4</f>
        <v>0.83377977959155192</v>
      </c>
      <c r="C12" s="97">
        <f>1/(1-D4*B4/(1-D4*B4/(1-D4*B4/(1-D4*B4/(1-D4*B4)))))</f>
        <v>1.7123370119069126</v>
      </c>
      <c r="D12" s="128">
        <f>C12*D4*C11</f>
        <v>1.4629294932492991</v>
      </c>
      <c r="E12" s="1">
        <f>D12*D4*C10</f>
        <v>1.2001277503024759</v>
      </c>
      <c r="F12" s="1">
        <f>E12*D4*C9</f>
        <v>0.92321245734091895</v>
      </c>
      <c r="G12" s="1">
        <f>F12*D4*C8</f>
        <v>0.6314256578465911</v>
      </c>
      <c r="H12" s="1">
        <f>G12*D4</f>
        <v>0.32396868987421368</v>
      </c>
      <c r="I12" s="1">
        <f>H12*D4</f>
        <v>0.16622022040845558</v>
      </c>
      <c r="J12" s="1"/>
      <c r="K12" s="1"/>
      <c r="L12" s="1"/>
      <c r="M12" s="235"/>
      <c r="N12" s="97">
        <f>B12+I12</f>
        <v>1.0000000000000075</v>
      </c>
      <c r="R12" s="267">
        <f>B12-I12</f>
        <v>0.66755955918309628</v>
      </c>
      <c r="S12" s="268">
        <f>IF(Rules!B23=Rules!D23,SUM(C12:H12)*B4*F4,SUM(C12:H12)*B4*F4*POWER(O2,A12-1))</f>
        <v>1584.4714101734949</v>
      </c>
      <c r="T12" s="253">
        <f>IF(Rules!B23=Rules!D23,SUM(C12:H12)*D4*H4,SUM(C12:H12)*D4*H4*POWER(O2,A12-1))</f>
        <v>-1671.6911784582562</v>
      </c>
      <c r="U12" s="264">
        <f t="shared" si="0"/>
        <v>-87.219768284761358</v>
      </c>
    </row>
    <row r="13" spans="1:21" x14ac:dyDescent="0.3">
      <c r="A13" s="98">
        <v>7</v>
      </c>
      <c r="B13" s="97">
        <f>C13*B4</f>
        <v>0.85095741323823726</v>
      </c>
      <c r="C13" s="97">
        <f>1/(1-D4*B4/(1-D4*B4/(1-D4*B4/(1-D4*B4/(1-D4*B4/(1-D4*B4))))))</f>
        <v>1.7476147897928263</v>
      </c>
      <c r="D13" s="128">
        <f>C13*D4*C12</f>
        <v>1.5353796128737798</v>
      </c>
      <c r="E13" s="1">
        <f>D13*D4*C11</f>
        <v>1.3117465215012538</v>
      </c>
      <c r="F13" s="1">
        <f>E13*D4*C10</f>
        <v>1.0761034001165815</v>
      </c>
      <c r="G13" s="1">
        <f>F13*D4*C9</f>
        <v>0.82780526000182586</v>
      </c>
      <c r="H13" s="1">
        <f>G13*D4*C8</f>
        <v>0.56617247385398128</v>
      </c>
      <c r="I13" s="1">
        <f>H13*D4</f>
        <v>0.29048891554844036</v>
      </c>
      <c r="J13" s="1">
        <f>I13*D4</f>
        <v>0.14904258676177168</v>
      </c>
      <c r="K13" s="1"/>
      <c r="L13" s="1"/>
      <c r="M13" s="235"/>
      <c r="N13" s="97">
        <f>B13+J13</f>
        <v>1.0000000000000089</v>
      </c>
      <c r="R13" s="267">
        <f>B13-J13</f>
        <v>0.70191482647646564</v>
      </c>
      <c r="S13" s="268">
        <f>IF(Rules!B23=Rules!D23,SUM(C13:I13)*B4*F4,SUM(C13:I13)*B4*F4*POWER(O2,A13-1))</f>
        <v>1863.4918411375065</v>
      </c>
      <c r="T13" s="253">
        <f>IF(Rules!B23=Rules!D23,SUM(C13:I13)*D4*H4,SUM(C13:I13)*D4*H4*POWER(O2,A13-1))</f>
        <v>-1966.0707362447147</v>
      </c>
      <c r="U13" s="264">
        <f t="shared" si="0"/>
        <v>-102.57889510720815</v>
      </c>
    </row>
    <row r="14" spans="1:21" x14ac:dyDescent="0.3">
      <c r="A14" s="98">
        <v>8</v>
      </c>
      <c r="B14" s="97">
        <f>C14*B4</f>
        <v>0.86426927925886488</v>
      </c>
      <c r="C14" s="97">
        <f>1/(1-D4*B4/(1-D4*B4/(1-D4*B4/(1-D4*B4/(1-D4*B4/(1-D4*B4/(1-D4*B4)))))))</f>
        <v>1.7749534245769811</v>
      </c>
      <c r="D14" s="128">
        <f>C14*D4*C13</f>
        <v>1.591525081187783</v>
      </c>
      <c r="E14" s="1">
        <f>D14*D4*C12</f>
        <v>1.3982458704888217</v>
      </c>
      <c r="F14" s="1">
        <f>E14*D4*C11</f>
        <v>1.1945867598073843</v>
      </c>
      <c r="G14" s="1">
        <f>F14*D4*C10</f>
        <v>0.97999030520909003</v>
      </c>
      <c r="H14" s="1">
        <f>G14*D4*C9</f>
        <v>0.75386912569460529</v>
      </c>
      <c r="I14" s="1">
        <f>H14*D4*C8</f>
        <v>0.51560429545435749</v>
      </c>
      <c r="J14" s="1">
        <f>I14*D4</f>
        <v>0.2645436497806184</v>
      </c>
      <c r="K14" s="1">
        <f>J14*D4</f>
        <v>0.13573072074114551</v>
      </c>
      <c r="L14" s="1"/>
      <c r="M14" s="235"/>
      <c r="N14" s="97">
        <f>B14+K14</f>
        <v>1.0000000000000104</v>
      </c>
      <c r="R14" s="267">
        <f>B14-K14</f>
        <v>0.72853855851771931</v>
      </c>
      <c r="S14" s="268">
        <f>IF(Rules!B23=Rules!D23,SUM(C14:J14)*B4*F4,SUM(C14:J14)*B4*F4*POWER(O2,A14-1))</f>
        <v>2146.7426695250606</v>
      </c>
      <c r="T14" s="253">
        <f>IF(Rules!B23=Rules!D23,SUM(C14:J14)*D4*H4,SUM(C14:J14)*D4*H4*POWER(O2,A14-1))</f>
        <v>-2264.9135604611638</v>
      </c>
      <c r="U14" s="264">
        <f t="shared" si="0"/>
        <v>-118.17089093610321</v>
      </c>
    </row>
    <row r="15" spans="1:21" x14ac:dyDescent="0.3">
      <c r="A15" s="98">
        <v>9</v>
      </c>
      <c r="B15" s="97">
        <f>C15*B4</f>
        <v>0.87487530981494233</v>
      </c>
      <c r="C15" s="97">
        <f>1/(1-D4*B4/(1-D4*B4/(1-D4*B4/(1-D4*B4/(1-D4*B4/(1-D4*B4/(1-D4*B4/(1-D4*B4))))))))</f>
        <v>1.7967350737787449</v>
      </c>
      <c r="D15" s="128">
        <f>C15*D4*C14</f>
        <v>1.6362581450272828</v>
      </c>
      <c r="E15" s="1">
        <f>D15*D4*C13</f>
        <v>1.467162935686245</v>
      </c>
      <c r="F15" s="1">
        <f>E15*D4*C12</f>
        <v>1.2889866081321899</v>
      </c>
      <c r="G15" s="1">
        <f>F15*D4*C11</f>
        <v>1.1012414684303216</v>
      </c>
      <c r="H15" s="1">
        <f>G15*D4*C10</f>
        <v>0.90341363144686881</v>
      </c>
      <c r="I15" s="1">
        <f>H15*D4*C9</f>
        <v>0.69496161427242886</v>
      </c>
      <c r="J15" s="1">
        <f>I15*D4*C8</f>
        <v>0.47531485410627794</v>
      </c>
      <c r="K15" s="1">
        <f>J15*D4</f>
        <v>0.24387214654488434</v>
      </c>
      <c r="L15" s="1">
        <f>K15*D4</f>
        <v>0.12512469018506953</v>
      </c>
      <c r="M15" s="235"/>
      <c r="N15" s="97">
        <f>B15+L15</f>
        <v>1.0000000000000118</v>
      </c>
      <c r="R15" s="267">
        <f>B15-L15</f>
        <v>0.74975061962987277</v>
      </c>
      <c r="S15" s="268">
        <f>IF(Rules!B23=Rules!D23,SUM(C15:K15)*B4*F4,SUM(C15:K15)*B4*F4*POWER(O2,A15-1))</f>
        <v>2434.2043368138879</v>
      </c>
      <c r="T15" s="253">
        <f>IF(Rules!B23=Rules!D23,SUM(C15:K15)*D4*H4,SUM(C15:K15)*D4*H4*POWER(O2,A15-1))</f>
        <v>-2568.1990159551297</v>
      </c>
      <c r="U15" s="264">
        <f t="shared" si="0"/>
        <v>-133.9946791412417</v>
      </c>
    </row>
    <row r="16" spans="1:21" ht="16.2" thickBot="1" x14ac:dyDescent="0.35">
      <c r="A16" s="99">
        <v>10</v>
      </c>
      <c r="B16" s="129">
        <f>C16*B4</f>
        <v>0.88351366395203312</v>
      </c>
      <c r="C16" s="129">
        <f>1/(1-D4*B4/(1-D4*B4/(1-D4*B4/(1-D4*B4/(1-D4*B4/(1-D4*B4/(1-D4*B4/(1-D4*B4/(1-D4*B4)))))))))</f>
        <v>1.8144756977096177</v>
      </c>
      <c r="D16" s="137">
        <f>C16*D4*C15</f>
        <v>1.6726921384086482</v>
      </c>
      <c r="E16" s="109">
        <f>D16*D4*C14</f>
        <v>1.5232942104470155</v>
      </c>
      <c r="F16" s="109">
        <f>E16*D4*C13</f>
        <v>1.365872990460218</v>
      </c>
      <c r="G16" s="109">
        <f>F16*D4*C12</f>
        <v>1.199997594193037</v>
      </c>
      <c r="H16" s="109">
        <f>G16*D4*C11</f>
        <v>1.0252139971080834</v>
      </c>
      <c r="I16" s="109">
        <f>H16*D4*C10</f>
        <v>0.84104379165610388</v>
      </c>
      <c r="J16" s="109">
        <f>I16*D4*C9</f>
        <v>0.64698287780651587</v>
      </c>
      <c r="K16" s="109">
        <f>J16*D4*C8</f>
        <v>0.44250008325397111</v>
      </c>
      <c r="L16" s="109">
        <f>K16*D4</f>
        <v>0.22703570952425375</v>
      </c>
      <c r="M16" s="237">
        <f>L16*D4</f>
        <v>0.11648633604798027</v>
      </c>
      <c r="N16" s="129">
        <f>B16+M16</f>
        <v>1.0000000000000133</v>
      </c>
      <c r="R16" s="269">
        <f>B16-M16</f>
        <v>0.76702732790405281</v>
      </c>
      <c r="S16" s="270">
        <f>IF(Rules!B23=Rules!D23,SUM(C16:L16)*B4*F4,SUM(C16:L16)*B4*F4*POWER(O2,A16-1))</f>
        <v>2725.8551106678792</v>
      </c>
      <c r="T16" s="254">
        <f>IF(Rules!B23=Rules!D23,SUM(C16:L16)*D4*H4,SUM(C16:L16)*D4*H4*POWER(O2,A16-1))</f>
        <v>-2875.9041740992302</v>
      </c>
      <c r="U16" s="271">
        <f>S16+T16</f>
        <v>-150.04906343135099</v>
      </c>
    </row>
    <row r="18" spans="1:7" x14ac:dyDescent="0.3">
      <c r="A18" s="500" t="s">
        <v>181</v>
      </c>
      <c r="B18" s="500"/>
      <c r="C18" s="500"/>
      <c r="D18" s="500"/>
      <c r="E18" s="500"/>
      <c r="F18" s="500"/>
    </row>
    <row r="19" spans="1:7" ht="16.2" thickBot="1" x14ac:dyDescent="0.35"/>
    <row r="20" spans="1:7" ht="16.2" thickBot="1" x14ac:dyDescent="0.3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251</v>
      </c>
    </row>
    <row r="21" spans="1:7" x14ac:dyDescent="0.3">
      <c r="A21" s="95">
        <v>1</v>
      </c>
      <c r="B21" s="107">
        <v>1</v>
      </c>
      <c r="C21" s="108">
        <f t="shared" ref="C21:C30" si="1">B21*$O$2</f>
        <v>9</v>
      </c>
      <c r="D21" s="57">
        <f>SUM($C$21:C21)</f>
        <v>9</v>
      </c>
      <c r="E21" s="57">
        <f t="shared" ref="E21:E30" si="2">D21/R7</f>
        <v>-344.16949088681139</v>
      </c>
      <c r="F21" s="8">
        <f t="shared" ref="F21:F30" si="3">U7/E21</f>
        <v>4.0521415575809121E-2</v>
      </c>
      <c r="G21" s="256">
        <f>U7/D21</f>
        <v>-1.5495816631932371</v>
      </c>
    </row>
    <row r="22" spans="1:7" x14ac:dyDescent="0.3">
      <c r="A22" s="97">
        <v>2</v>
      </c>
      <c r="B22" s="93">
        <f>C21</f>
        <v>9</v>
      </c>
      <c r="C22" s="1">
        <f t="shared" si="1"/>
        <v>81</v>
      </c>
      <c r="D22" s="9">
        <f>SUM($C$21:C22)</f>
        <v>90</v>
      </c>
      <c r="E22" s="9">
        <f t="shared" si="2"/>
        <v>301.84033326723636</v>
      </c>
      <c r="F22" s="9">
        <f t="shared" si="3"/>
        <v>-9.3192272822052266E-2</v>
      </c>
      <c r="G22" s="257">
        <f>U8/D22</f>
        <v>-0.31254651873932743</v>
      </c>
    </row>
    <row r="23" spans="1:7" x14ac:dyDescent="0.3">
      <c r="A23" s="97">
        <v>3</v>
      </c>
      <c r="B23" s="93">
        <f t="shared" ref="B23:B30" si="4">C22</f>
        <v>81</v>
      </c>
      <c r="C23" s="1">
        <f t="shared" si="1"/>
        <v>729</v>
      </c>
      <c r="D23" s="9">
        <f>SUM($C$21:C23)</f>
        <v>819</v>
      </c>
      <c r="E23" s="9">
        <f t="shared" si="2"/>
        <v>1780.010445512673</v>
      </c>
      <c r="F23" s="9">
        <f t="shared" si="3"/>
        <v>-2.3903529184185934E-2</v>
      </c>
      <c r="G23" s="257">
        <f t="shared" ref="G23:G29" si="5">U9/D23</f>
        <v>-5.1951809075052487E-2</v>
      </c>
    </row>
    <row r="24" spans="1:7" x14ac:dyDescent="0.3">
      <c r="A24" s="97">
        <v>4</v>
      </c>
      <c r="B24" s="93">
        <f t="shared" si="4"/>
        <v>729</v>
      </c>
      <c r="C24" s="1">
        <f t="shared" si="1"/>
        <v>6561</v>
      </c>
      <c r="D24" s="9">
        <f>SUM($C$21:C24)</f>
        <v>7380</v>
      </c>
      <c r="E24" s="9">
        <f t="shared" si="2"/>
        <v>13247.268876998998</v>
      </c>
      <c r="F24" s="9">
        <f t="shared" si="3"/>
        <v>-4.3181593347380916E-3</v>
      </c>
      <c r="G24" s="257">
        <f t="shared" si="5"/>
        <v>-7.7511948185634985E-3</v>
      </c>
    </row>
    <row r="25" spans="1:7" x14ac:dyDescent="0.3">
      <c r="A25" s="97">
        <v>5</v>
      </c>
      <c r="B25" s="93">
        <f t="shared" si="4"/>
        <v>6561</v>
      </c>
      <c r="C25" s="1">
        <f t="shared" si="1"/>
        <v>59049</v>
      </c>
      <c r="D25" s="9">
        <f>SUM($C$21:C25)</f>
        <v>66429</v>
      </c>
      <c r="E25" s="9">
        <f t="shared" si="2"/>
        <v>106866.6616628691</v>
      </c>
      <c r="F25" s="9">
        <f t="shared" si="3"/>
        <v>-6.7462073073057513E-4</v>
      </c>
      <c r="G25" s="257">
        <f t="shared" si="5"/>
        <v>-1.0852860254067032E-3</v>
      </c>
    </row>
    <row r="26" spans="1:7" x14ac:dyDescent="0.3">
      <c r="A26" s="97">
        <v>6</v>
      </c>
      <c r="B26" s="93">
        <f t="shared" si="4"/>
        <v>59049</v>
      </c>
      <c r="C26" s="1">
        <f t="shared" si="1"/>
        <v>531441</v>
      </c>
      <c r="D26" s="9">
        <f>SUM($C$21:C26)</f>
        <v>597870</v>
      </c>
      <c r="E26" s="9">
        <f t="shared" si="2"/>
        <v>895605.48085270985</v>
      </c>
      <c r="F26" s="9">
        <f t="shared" si="3"/>
        <v>-9.7386371733365273E-5</v>
      </c>
      <c r="G26" s="257">
        <f t="shared" si="5"/>
        <v>-1.458841692755304E-4</v>
      </c>
    </row>
    <row r="27" spans="1:7" x14ac:dyDescent="0.3">
      <c r="A27" s="97">
        <v>7</v>
      </c>
      <c r="B27" s="93">
        <f t="shared" si="4"/>
        <v>531441</v>
      </c>
      <c r="C27" s="1">
        <f t="shared" si="1"/>
        <v>4782969</v>
      </c>
      <c r="D27" s="9">
        <f>SUM($C$21:C27)</f>
        <v>5380839</v>
      </c>
      <c r="E27" s="9">
        <f t="shared" si="2"/>
        <v>7665942.9278780352</v>
      </c>
      <c r="F27" s="9">
        <f t="shared" si="3"/>
        <v>-1.3381119070710642E-5</v>
      </c>
      <c r="G27" s="257">
        <f t="shared" si="5"/>
        <v>-1.9063736177054945E-5</v>
      </c>
    </row>
    <row r="28" spans="1:7" x14ac:dyDescent="0.3">
      <c r="A28" s="97">
        <v>8</v>
      </c>
      <c r="B28" s="93">
        <f t="shared" si="4"/>
        <v>4782969</v>
      </c>
      <c r="C28" s="1">
        <f t="shared" si="1"/>
        <v>43046721</v>
      </c>
      <c r="D28" s="9">
        <f>SUM($C$21:C28)</f>
        <v>48427560</v>
      </c>
      <c r="E28" s="9">
        <f t="shared" si="2"/>
        <v>66472198.943773761</v>
      </c>
      <c r="F28" s="9">
        <f t="shared" si="3"/>
        <v>-1.7777490862918398E-6</v>
      </c>
      <c r="G28" s="257">
        <f t="shared" si="5"/>
        <v>-2.4401578550747384E-6</v>
      </c>
    </row>
    <row r="29" spans="1:7" x14ac:dyDescent="0.3">
      <c r="A29" s="97">
        <v>9</v>
      </c>
      <c r="B29" s="93">
        <f t="shared" si="4"/>
        <v>43046721</v>
      </c>
      <c r="C29" s="1">
        <f t="shared" si="1"/>
        <v>387420489</v>
      </c>
      <c r="D29" s="9">
        <f>SUM($C$21:C29)</f>
        <v>435848049</v>
      </c>
      <c r="E29" s="9">
        <f t="shared" si="2"/>
        <v>581324026.40115702</v>
      </c>
      <c r="F29" s="9">
        <f t="shared" si="3"/>
        <v>-2.3049912450853246E-7</v>
      </c>
      <c r="G29" s="257">
        <f t="shared" si="5"/>
        <v>-3.0743439014738303E-7</v>
      </c>
    </row>
    <row r="30" spans="1:7" ht="16.2" thickBot="1" x14ac:dyDescent="0.35">
      <c r="A30" s="129">
        <v>10</v>
      </c>
      <c r="B30" s="94">
        <f t="shared" si="4"/>
        <v>387420489</v>
      </c>
      <c r="C30" s="109">
        <f t="shared" si="1"/>
        <v>3486784401</v>
      </c>
      <c r="D30" s="10">
        <f>SUM($C$21:C30)</f>
        <v>3922632450</v>
      </c>
      <c r="E30" s="10">
        <f t="shared" si="2"/>
        <v>5114071307.8878469</v>
      </c>
      <c r="F30" s="10">
        <f t="shared" si="3"/>
        <v>-2.9340432386994321E-8</v>
      </c>
      <c r="G30" s="258">
        <f>U16/D30</f>
        <v>-3.8252134336815313E-8</v>
      </c>
    </row>
    <row r="31" spans="1:7" ht="16.2" thickBot="1" x14ac:dyDescent="0.35">
      <c r="A31" s="524" t="s">
        <v>252</v>
      </c>
      <c r="B31" s="524"/>
      <c r="C31" s="524"/>
      <c r="D31" s="524"/>
      <c r="E31" s="524"/>
      <c r="F31" s="524"/>
      <c r="G31" s="524"/>
    </row>
    <row r="32" spans="1:7" ht="16.2" thickBot="1" x14ac:dyDescent="0.35">
      <c r="A32" s="115" t="s">
        <v>130</v>
      </c>
      <c r="B32" s="116" t="s">
        <v>135</v>
      </c>
      <c r="C32" s="116" t="s">
        <v>134</v>
      </c>
      <c r="D32" s="154" t="s">
        <v>133</v>
      </c>
      <c r="E32" s="350" t="s">
        <v>146</v>
      </c>
      <c r="F32" s="152" t="s">
        <v>147</v>
      </c>
      <c r="G32" s="260" t="s">
        <v>251</v>
      </c>
    </row>
    <row r="33" spans="1:7" x14ac:dyDescent="0.3">
      <c r="A33" s="95">
        <v>1</v>
      </c>
      <c r="B33" s="107">
        <v>1</v>
      </c>
      <c r="C33" s="108">
        <f t="shared" ref="C33:C42" si="6">B33*$O$2</f>
        <v>9</v>
      </c>
      <c r="D33" s="57">
        <f>SUM($C$33:C33)</f>
        <v>9</v>
      </c>
      <c r="E33" s="96">
        <f>D33/$R$7</f>
        <v>-344.16949088681139</v>
      </c>
      <c r="F33" s="8">
        <f t="shared" ref="F33:F42" si="7">U7/E33</f>
        <v>4.0521415575809121E-2</v>
      </c>
      <c r="G33" s="259">
        <f>U7/D33</f>
        <v>-1.5495816631932371</v>
      </c>
    </row>
    <row r="34" spans="1:7" x14ac:dyDescent="0.3">
      <c r="A34" s="97">
        <v>2</v>
      </c>
      <c r="B34" s="93">
        <f>C33+1</f>
        <v>10</v>
      </c>
      <c r="C34" s="1">
        <f t="shared" si="6"/>
        <v>90</v>
      </c>
      <c r="D34" s="9">
        <f>SUM($C$33:C34)</f>
        <v>99</v>
      </c>
      <c r="E34" s="96">
        <f t="shared" ref="E34:E42" si="8">D34/$R$7</f>
        <v>-3785.8643997549252</v>
      </c>
      <c r="F34" s="9">
        <f t="shared" si="7"/>
        <v>7.4300565779271939E-3</v>
      </c>
      <c r="G34" s="259">
        <f t="shared" ref="G34:G42" si="9">U8/D34</f>
        <v>-0.28413319885393401</v>
      </c>
    </row>
    <row r="35" spans="1:7" x14ac:dyDescent="0.3">
      <c r="A35" s="97">
        <v>3</v>
      </c>
      <c r="B35" s="93">
        <f t="shared" ref="B35:B42" si="10">C34</f>
        <v>90</v>
      </c>
      <c r="C35" s="1">
        <f t="shared" si="6"/>
        <v>810</v>
      </c>
      <c r="D35" s="9">
        <f>SUM($C$33:C35)</f>
        <v>909</v>
      </c>
      <c r="E35" s="96">
        <f t="shared" si="8"/>
        <v>-34761.118579567948</v>
      </c>
      <c r="F35" s="9">
        <f t="shared" si="7"/>
        <v>1.2240265380147276E-3</v>
      </c>
      <c r="G35" s="259">
        <f t="shared" si="9"/>
        <v>-4.6808065602275011E-2</v>
      </c>
    </row>
    <row r="36" spans="1:7" x14ac:dyDescent="0.3">
      <c r="A36" s="97">
        <v>4</v>
      </c>
      <c r="B36" s="93">
        <f t="shared" si="10"/>
        <v>810</v>
      </c>
      <c r="C36" s="1">
        <f t="shared" si="6"/>
        <v>7290</v>
      </c>
      <c r="D36" s="9">
        <f>SUM($C$33:C36)</f>
        <v>8199</v>
      </c>
      <c r="E36" s="96">
        <f t="shared" si="8"/>
        <v>-313538.40619788517</v>
      </c>
      <c r="F36" s="9">
        <f t="shared" si="7"/>
        <v>1.8244596716134121E-4</v>
      </c>
      <c r="G36" s="259">
        <f t="shared" si="9"/>
        <v>-6.9769261813634126E-3</v>
      </c>
    </row>
    <row r="37" spans="1:7" x14ac:dyDescent="0.3">
      <c r="A37" s="97">
        <v>5</v>
      </c>
      <c r="B37" s="93">
        <f t="shared" si="10"/>
        <v>7290</v>
      </c>
      <c r="C37" s="1">
        <f t="shared" si="6"/>
        <v>65610</v>
      </c>
      <c r="D37" s="9">
        <f>SUM($C$33:C37)</f>
        <v>73809</v>
      </c>
      <c r="E37" s="96">
        <f t="shared" si="8"/>
        <v>-2822533.9947627401</v>
      </c>
      <c r="F37" s="9">
        <f t="shared" si="7"/>
        <v>2.5542461318628717E-5</v>
      </c>
      <c r="G37" s="259">
        <f t="shared" si="9"/>
        <v>-9.7677065644761313E-4</v>
      </c>
    </row>
    <row r="38" spans="1:7" x14ac:dyDescent="0.3">
      <c r="A38" s="97">
        <v>6</v>
      </c>
      <c r="B38" s="93">
        <f t="shared" si="10"/>
        <v>65610</v>
      </c>
      <c r="C38" s="1">
        <f t="shared" si="6"/>
        <v>590490</v>
      </c>
      <c r="D38" s="9">
        <f>SUM($C$33:C38)</f>
        <v>664299</v>
      </c>
      <c r="E38" s="96">
        <f t="shared" si="8"/>
        <v>-25403494.291846436</v>
      </c>
      <c r="F38" s="9">
        <f t="shared" si="7"/>
        <v>3.43337681354945E-6</v>
      </c>
      <c r="G38" s="259">
        <f t="shared" si="9"/>
        <v>-1.3129594999354411E-4</v>
      </c>
    </row>
    <row r="39" spans="1:7" x14ac:dyDescent="0.3">
      <c r="A39" s="97">
        <v>7</v>
      </c>
      <c r="B39" s="93">
        <f t="shared" si="10"/>
        <v>590490</v>
      </c>
      <c r="C39" s="1">
        <f t="shared" si="6"/>
        <v>5314410</v>
      </c>
      <c r="D39" s="9">
        <f>SUM($C$33:C39)</f>
        <v>5978709</v>
      </c>
      <c r="E39" s="96">
        <f t="shared" si="8"/>
        <v>-228632136.96559969</v>
      </c>
      <c r="F39" s="9">
        <f t="shared" si="7"/>
        <v>4.4866350141599873E-7</v>
      </c>
      <c r="G39" s="259">
        <f t="shared" si="9"/>
        <v>-1.7157365429093163E-5</v>
      </c>
    </row>
    <row r="40" spans="1:7" x14ac:dyDescent="0.3">
      <c r="A40" s="97">
        <v>8</v>
      </c>
      <c r="B40" s="93">
        <f t="shared" si="10"/>
        <v>5314410</v>
      </c>
      <c r="C40" s="1">
        <f t="shared" si="6"/>
        <v>47829690</v>
      </c>
      <c r="D40" s="9">
        <f>SUM($C$33:C40)</f>
        <v>53808399</v>
      </c>
      <c r="E40" s="96">
        <f t="shared" si="8"/>
        <v>-2057689921.0293791</v>
      </c>
      <c r="F40" s="9">
        <f t="shared" si="7"/>
        <v>5.7428910803522369E-8</v>
      </c>
      <c r="G40" s="259">
        <f t="shared" si="9"/>
        <v>-2.1961421103813775E-6</v>
      </c>
    </row>
    <row r="41" spans="1:7" x14ac:dyDescent="0.3">
      <c r="A41" s="97">
        <v>9</v>
      </c>
      <c r="B41" s="93">
        <f t="shared" si="10"/>
        <v>47829690</v>
      </c>
      <c r="C41" s="1">
        <f t="shared" si="6"/>
        <v>430467210</v>
      </c>
      <c r="D41" s="9">
        <f>SUM($C$33:C41)</f>
        <v>484275609</v>
      </c>
      <c r="E41" s="96">
        <f t="shared" si="8"/>
        <v>-18519209977.603394</v>
      </c>
      <c r="F41" s="9">
        <f t="shared" si="7"/>
        <v>7.2354425109543582E-9</v>
      </c>
      <c r="G41" s="259">
        <f t="shared" si="9"/>
        <v>-2.766909517039949E-7</v>
      </c>
    </row>
    <row r="42" spans="1:7" ht="16.2" thickBot="1" x14ac:dyDescent="0.35">
      <c r="A42" s="129">
        <v>10</v>
      </c>
      <c r="B42" s="94">
        <f t="shared" si="10"/>
        <v>430467210</v>
      </c>
      <c r="C42" s="109">
        <f t="shared" si="6"/>
        <v>3874204890</v>
      </c>
      <c r="D42" s="10">
        <f>SUM($C$33:C42)</f>
        <v>4358480499</v>
      </c>
      <c r="E42" s="351">
        <f t="shared" si="8"/>
        <v>-166672890486.76953</v>
      </c>
      <c r="F42" s="10">
        <f t="shared" si="7"/>
        <v>9.0026076222192751E-10</v>
      </c>
      <c r="G42" s="259">
        <f t="shared" si="9"/>
        <v>-3.4426920911032621E-8</v>
      </c>
    </row>
    <row r="43" spans="1:7" ht="16.2" thickBot="1" x14ac:dyDescent="0.35">
      <c r="A43" s="524" t="s">
        <v>52</v>
      </c>
      <c r="B43" s="524"/>
      <c r="C43" s="524"/>
      <c r="D43" s="524"/>
      <c r="E43" s="524"/>
      <c r="F43" s="524"/>
      <c r="G43" s="524"/>
    </row>
    <row r="44" spans="1:7" ht="16.2" thickBot="1" x14ac:dyDescent="0.3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261" t="s">
        <v>147</v>
      </c>
      <c r="G44" s="260" t="s">
        <v>251</v>
      </c>
    </row>
    <row r="45" spans="1:7" x14ac:dyDescent="0.3">
      <c r="A45" s="95">
        <v>1</v>
      </c>
      <c r="B45" s="107">
        <v>1</v>
      </c>
      <c r="C45" s="108">
        <f t="shared" ref="C45:C54" si="11">B45*$O$2</f>
        <v>9</v>
      </c>
      <c r="D45" s="57">
        <f>SUM(C45:C45)</f>
        <v>9</v>
      </c>
      <c r="E45" s="57">
        <f t="shared" ref="E45:E54" si="12">D45/R7</f>
        <v>-344.16949088681139</v>
      </c>
      <c r="F45" s="262">
        <f t="shared" ref="F45:F54" si="13">U7/E45</f>
        <v>4.0521415575809121E-2</v>
      </c>
      <c r="G45" s="256">
        <f>U7/D45</f>
        <v>-1.5495816631932371</v>
      </c>
    </row>
    <row r="46" spans="1:7" x14ac:dyDescent="0.3">
      <c r="A46" s="97">
        <v>2</v>
      </c>
      <c r="B46" s="93">
        <f t="shared" ref="B46:B54" si="14">B45*$O$2*2</f>
        <v>18</v>
      </c>
      <c r="C46" s="1">
        <f t="shared" si="11"/>
        <v>162</v>
      </c>
      <c r="D46" s="9">
        <f>SUM($C$45:C46)</f>
        <v>171</v>
      </c>
      <c r="E46" s="9">
        <f t="shared" si="12"/>
        <v>573.49663320774914</v>
      </c>
      <c r="F46" s="98">
        <f t="shared" si="13"/>
        <v>-4.9048564643185397E-2</v>
      </c>
      <c r="G46" s="257">
        <f t="shared" ref="G46:G54" si="15">U8/D46</f>
        <v>-0.16449816775754075</v>
      </c>
    </row>
    <row r="47" spans="1:7" x14ac:dyDescent="0.3">
      <c r="A47" s="97">
        <v>3</v>
      </c>
      <c r="B47" s="93">
        <f t="shared" si="14"/>
        <v>324</v>
      </c>
      <c r="C47" s="1">
        <f t="shared" si="11"/>
        <v>2916</v>
      </c>
      <c r="D47" s="9">
        <f>SUM($C$45:C47)</f>
        <v>3087</v>
      </c>
      <c r="E47" s="9">
        <f t="shared" si="12"/>
        <v>6709.2701407785371</v>
      </c>
      <c r="F47" s="98">
        <f t="shared" si="13"/>
        <v>-6.3417526407023904E-3</v>
      </c>
      <c r="G47" s="257">
        <f t="shared" si="15"/>
        <v>-1.3783133019911884E-2</v>
      </c>
    </row>
    <row r="48" spans="1:7" x14ac:dyDescent="0.3">
      <c r="A48" s="97">
        <v>4</v>
      </c>
      <c r="B48" s="93">
        <f t="shared" si="14"/>
        <v>5832</v>
      </c>
      <c r="C48" s="1">
        <f t="shared" si="11"/>
        <v>52488</v>
      </c>
      <c r="D48" s="9">
        <f>SUM($C$45:C48)</f>
        <v>55575</v>
      </c>
      <c r="E48" s="9">
        <f t="shared" si="12"/>
        <v>99758.396726181469</v>
      </c>
      <c r="F48" s="98">
        <f t="shared" si="13"/>
        <v>-5.7342358777088837E-4</v>
      </c>
      <c r="G48" s="257">
        <f t="shared" si="15"/>
        <v>-1.0293084617363673E-3</v>
      </c>
    </row>
    <row r="49" spans="1:7" x14ac:dyDescent="0.3">
      <c r="A49" s="97">
        <v>5</v>
      </c>
      <c r="B49" s="93">
        <f t="shared" si="14"/>
        <v>104976</v>
      </c>
      <c r="C49" s="1">
        <f t="shared" si="11"/>
        <v>944784</v>
      </c>
      <c r="D49" s="9">
        <f>SUM($C$45:C49)</f>
        <v>1000359</v>
      </c>
      <c r="E49" s="9">
        <f t="shared" si="12"/>
        <v>1609312.6013398678</v>
      </c>
      <c r="F49" s="98">
        <f t="shared" si="13"/>
        <v>-4.4798297932743513E-5</v>
      </c>
      <c r="G49" s="257">
        <f t="shared" si="15"/>
        <v>-7.2068592756942138E-5</v>
      </c>
    </row>
    <row r="50" spans="1:7" x14ac:dyDescent="0.3">
      <c r="A50" s="97">
        <v>6</v>
      </c>
      <c r="B50" s="93">
        <f t="shared" si="14"/>
        <v>1889568</v>
      </c>
      <c r="C50" s="1">
        <f t="shared" si="11"/>
        <v>17006112</v>
      </c>
      <c r="D50" s="9">
        <f>SUM($C$45:C50)</f>
        <v>18006471</v>
      </c>
      <c r="E50" s="9">
        <f t="shared" si="12"/>
        <v>26973579.738764908</v>
      </c>
      <c r="F50" s="98">
        <f t="shared" si="13"/>
        <v>-3.2335258845682252E-6</v>
      </c>
      <c r="G50" s="257">
        <f t="shared" si="15"/>
        <v>-4.843801335906484E-6</v>
      </c>
    </row>
    <row r="51" spans="1:7" x14ac:dyDescent="0.3">
      <c r="A51" s="97">
        <v>7</v>
      </c>
      <c r="B51" s="93">
        <f t="shared" si="14"/>
        <v>34012224</v>
      </c>
      <c r="C51" s="1">
        <f t="shared" si="11"/>
        <v>306110016</v>
      </c>
      <c r="D51" s="9">
        <f>SUM($C$45:C51)</f>
        <v>324116487</v>
      </c>
      <c r="E51" s="9">
        <f t="shared" si="12"/>
        <v>461760422.73822415</v>
      </c>
      <c r="F51" s="98">
        <f t="shared" si="13"/>
        <v>-2.2214743848967971E-7</v>
      </c>
      <c r="G51" s="257">
        <f t="shared" si="15"/>
        <v>-3.1648774197410129E-7</v>
      </c>
    </row>
    <row r="52" spans="1:7" x14ac:dyDescent="0.3">
      <c r="A52" s="97">
        <v>8</v>
      </c>
      <c r="B52" s="93">
        <f t="shared" si="14"/>
        <v>612220032</v>
      </c>
      <c r="C52" s="1">
        <f t="shared" si="11"/>
        <v>5509980288</v>
      </c>
      <c r="D52" s="9">
        <f>SUM($C$45:C52)</f>
        <v>5834096775</v>
      </c>
      <c r="E52" s="9">
        <f t="shared" si="12"/>
        <v>8007945093.3523989</v>
      </c>
      <c r="F52" s="98">
        <f t="shared" si="13"/>
        <v>-1.4756705941228281E-8</v>
      </c>
      <c r="G52" s="257">
        <f t="shared" si="15"/>
        <v>-2.0255216101742366E-8</v>
      </c>
    </row>
    <row r="53" spans="1:7" x14ac:dyDescent="0.3">
      <c r="A53" s="97">
        <v>9</v>
      </c>
      <c r="B53" s="93">
        <f t="shared" si="14"/>
        <v>11019960576</v>
      </c>
      <c r="C53" s="1">
        <f t="shared" si="11"/>
        <v>99179645184</v>
      </c>
      <c r="D53" s="9">
        <f>SUM($C$45:C53)</f>
        <v>105013741959</v>
      </c>
      <c r="E53" s="9">
        <f t="shared" si="12"/>
        <v>140064895192.53992</v>
      </c>
      <c r="F53" s="98">
        <f t="shared" si="13"/>
        <v>-9.5666140296643358E-10</v>
      </c>
      <c r="G53" s="257">
        <f t="shared" si="15"/>
        <v>-1.2759728073832145E-9</v>
      </c>
    </row>
    <row r="54" spans="1:7" ht="16.2" thickBot="1" x14ac:dyDescent="0.35">
      <c r="A54" s="129">
        <v>10</v>
      </c>
      <c r="B54" s="94">
        <f t="shared" si="14"/>
        <v>198359290368</v>
      </c>
      <c r="C54" s="109">
        <f t="shared" si="11"/>
        <v>1785233613312</v>
      </c>
      <c r="D54" s="10">
        <f>SUM($C$45:C54)</f>
        <v>1890247355271</v>
      </c>
      <c r="E54" s="10">
        <f t="shared" si="12"/>
        <v>2464380715660.043</v>
      </c>
      <c r="F54" s="99">
        <f t="shared" si="13"/>
        <v>-6.0887127738768587E-11</v>
      </c>
      <c r="G54" s="258">
        <f t="shared" si="15"/>
        <v>-7.9380649846135529E-11</v>
      </c>
    </row>
  </sheetData>
  <mergeCells count="3">
    <mergeCell ref="A18:F18"/>
    <mergeCell ref="A31:G31"/>
    <mergeCell ref="A43:G43"/>
  </mergeCells>
  <conditionalFormatting sqref="F21:F30">
    <cfRule type="cellIs" dxfId="344" priority="82" operator="equal">
      <formula>MAX($F$21:$F$30)</formula>
    </cfRule>
  </conditionalFormatting>
  <conditionalFormatting sqref="E21:E30">
    <cfRule type="cellIs" dxfId="343" priority="74" stopIfTrue="1" operator="lessThan">
      <formula>0</formula>
    </cfRule>
    <cfRule type="cellIs" dxfId="342" priority="75" operator="equal">
      <formula>MIN($E$21:$E$30)</formula>
    </cfRule>
  </conditionalFormatting>
  <conditionalFormatting sqref="R7:R16">
    <cfRule type="cellIs" dxfId="341" priority="12" operator="lessThanOrEqual">
      <formula>0</formula>
    </cfRule>
    <cfRule type="cellIs" dxfId="340" priority="13" operator="greaterThan">
      <formula>0</formula>
    </cfRule>
  </conditionalFormatting>
  <conditionalFormatting sqref="U7:U16">
    <cfRule type="cellIs" dxfId="339" priority="10" operator="lessThanOrEqual">
      <formula>0</formula>
    </cfRule>
    <cfRule type="cellIs" dxfId="338" priority="11" operator="greaterThan">
      <formula>0</formula>
    </cfRule>
  </conditionalFormatting>
  <conditionalFormatting sqref="S7:T16">
    <cfRule type="cellIs" dxfId="337" priority="8" operator="lessThanOrEqual">
      <formula>0</formula>
    </cfRule>
    <cfRule type="cellIs" dxfId="336" priority="9" operator="greaterThan">
      <formula>0</formula>
    </cfRule>
  </conditionalFormatting>
  <conditionalFormatting sqref="F45:F54">
    <cfRule type="cellIs" dxfId="335" priority="7" operator="equal">
      <formula>MAX($F$45:$F$54)</formula>
    </cfRule>
  </conditionalFormatting>
  <conditionalFormatting sqref="E45:E54">
    <cfRule type="cellIs" dxfId="334" priority="5" stopIfTrue="1" operator="lessThan">
      <formula>0</formula>
    </cfRule>
    <cfRule type="cellIs" dxfId="333" priority="6" operator="equal">
      <formula>MIN($E$45:$E$54)</formula>
    </cfRule>
  </conditionalFormatting>
  <conditionalFormatting sqref="E33:E42">
    <cfRule type="cellIs" dxfId="332" priority="3" stopIfTrue="1" operator="lessThan">
      <formula>0</formula>
    </cfRule>
    <cfRule type="cellIs" dxfId="331" priority="4" operator="equal">
      <formula>MIN($E$33:$E$42)</formula>
    </cfRule>
  </conditionalFormatting>
  <conditionalFormatting sqref="F33:F42">
    <cfRule type="cellIs" dxfId="330" priority="1" operator="lessThanOrEqual">
      <formula>0</formula>
    </cfRule>
    <cfRule type="cellIs" dxfId="329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U54"/>
  <sheetViews>
    <sheetView zoomScale="90" zoomScaleNormal="90" workbookViewId="0">
      <selection activeCell="A31" sqref="A31:G54"/>
    </sheetView>
  </sheetViews>
  <sheetFormatPr defaultColWidth="8.69921875" defaultRowHeight="15.6" x14ac:dyDescent="0.3"/>
  <cols>
    <col min="5" max="5" width="9.19921875" customWidth="1"/>
    <col min="14" max="14" width="5.69921875" bestFit="1" customWidth="1"/>
  </cols>
  <sheetData>
    <row r="1" spans="1:21" x14ac:dyDescent="0.3">
      <c r="C1" t="s">
        <v>93</v>
      </c>
      <c r="D1">
        <f>C2+E2</f>
        <v>1.0000000000000016</v>
      </c>
    </row>
    <row r="2" spans="1:21" x14ac:dyDescent="0.3">
      <c r="A2" t="s">
        <v>39</v>
      </c>
      <c r="B2" s="133" t="s">
        <v>122</v>
      </c>
      <c r="C2" s="139">
        <f>Analysis!B32</f>
        <v>0.4902400813875642</v>
      </c>
      <c r="D2" s="133" t="s">
        <v>123</v>
      </c>
      <c r="E2" s="139">
        <f>Analysis!N32</f>
        <v>0.50975991861243741</v>
      </c>
      <c r="F2" s="133" t="s">
        <v>46</v>
      </c>
      <c r="G2" s="139">
        <f>Analysis!S32</f>
        <v>587.89574185261927</v>
      </c>
      <c r="H2" t="s">
        <v>149</v>
      </c>
      <c r="I2" s="153">
        <f>Analysis!T32</f>
        <v>-588.6447274988476</v>
      </c>
      <c r="J2" t="s">
        <v>47</v>
      </c>
      <c r="K2" s="153">
        <f>G2*C2+I2*E2</f>
        <v>-11.857432048222449</v>
      </c>
      <c r="L2" t="s">
        <v>46</v>
      </c>
      <c r="M2" s="160">
        <v>2</v>
      </c>
      <c r="N2" t="s">
        <v>149</v>
      </c>
      <c r="O2" s="160">
        <v>10</v>
      </c>
    </row>
    <row r="4" spans="1:21" x14ac:dyDescent="0.3">
      <c r="A4" t="s">
        <v>120</v>
      </c>
      <c r="B4">
        <f>$C$2</f>
        <v>0.4902400813875642</v>
      </c>
      <c r="C4" t="s">
        <v>121</v>
      </c>
      <c r="D4">
        <f>$E$2</f>
        <v>0.50975991861243741</v>
      </c>
      <c r="E4" t="s">
        <v>46</v>
      </c>
      <c r="F4">
        <f>G2</f>
        <v>587.89574185261927</v>
      </c>
      <c r="G4" t="s">
        <v>149</v>
      </c>
      <c r="H4">
        <f>I2</f>
        <v>-588.6447274988476</v>
      </c>
      <c r="I4" t="s">
        <v>47</v>
      </c>
      <c r="J4">
        <f>B4*F4+D4*H4</f>
        <v>-11.857432048222449</v>
      </c>
    </row>
    <row r="5" spans="1:21" ht="16.2" thickBot="1" x14ac:dyDescent="0.35"/>
    <row r="6" spans="1:21" ht="16.2" thickBot="1" x14ac:dyDescent="0.3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5" t="s">
        <v>47</v>
      </c>
    </row>
    <row r="7" spans="1:21" x14ac:dyDescent="0.3">
      <c r="A7" s="100">
        <v>1</v>
      </c>
      <c r="B7" s="95">
        <f>C7*B4</f>
        <v>0.4902400813875642</v>
      </c>
      <c r="C7" s="95">
        <v>1</v>
      </c>
      <c r="D7" s="22">
        <f>C7*D4</f>
        <v>0.50975991861243741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1.0000000000000016</v>
      </c>
      <c r="R7" s="265">
        <f>B7-D7</f>
        <v>-1.9519837224873215E-2</v>
      </c>
      <c r="S7" s="266">
        <f>IF(Rules!B23=Rules!D23,SUM(C7)*B4*F4,SUM(C7)*B4*F4*POWER(O2,A7-1))</f>
        <v>288.21005633323051</v>
      </c>
      <c r="T7" s="252">
        <f>IF(Rules!B23=Rules!D23,SUM(C7)*D4*H4,SUM(C7)*D4*H4*POWER(O2,A7-1))</f>
        <v>-300.06748838145296</v>
      </c>
      <c r="U7" s="263">
        <f>S7+T7</f>
        <v>-11.857432048222449</v>
      </c>
    </row>
    <row r="8" spans="1:21" x14ac:dyDescent="0.3">
      <c r="A8" s="98">
        <v>2</v>
      </c>
      <c r="B8" s="97">
        <f>C8*B4</f>
        <v>0.65357043316664498</v>
      </c>
      <c r="C8" s="97">
        <f>1/(1-B4*D4)</f>
        <v>1.3331640108185245</v>
      </c>
      <c r="D8" s="128">
        <f>C8*D4</f>
        <v>0.67959357765188166</v>
      </c>
      <c r="E8" s="1">
        <f>D8*D4</f>
        <v>0.34642956683335835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1.0000000000000033</v>
      </c>
      <c r="R8" s="267">
        <f>B8-E8</f>
        <v>0.30714086633328663</v>
      </c>
      <c r="S8" s="268">
        <f>IF(Rules!B23=Rules!D23,SUM(C8:D8)*B4*F4,SUM(C8:D8)*B4*F4*POWER(O2,A8-1))</f>
        <v>580.09697795819295</v>
      </c>
      <c r="T8" s="253">
        <f>IF(Rules!B23=Rules!D23,SUM(C8:D8)*D4*H4,SUM(C8:D8)*D4*H4*POWER(O2,A8-1))</f>
        <v>-603.96311429302489</v>
      </c>
      <c r="U8" s="264">
        <f>S8+T8</f>
        <v>-23.866136334831936</v>
      </c>
    </row>
    <row r="9" spans="1:21" x14ac:dyDescent="0.3">
      <c r="A9" s="98">
        <v>3</v>
      </c>
      <c r="B9" s="97">
        <f>C9*B4</f>
        <v>0.73517339996799147</v>
      </c>
      <c r="C9" s="97">
        <f>1/(1-D4*B4/(1-D4*B4))</f>
        <v>1.4996191210787451</v>
      </c>
      <c r="D9" s="128">
        <f>C9*D4*C8</f>
        <v>1.0191315236090748</v>
      </c>
      <c r="E9" s="1">
        <f>D9*(D4)</f>
        <v>0.51951240253033126</v>
      </c>
      <c r="F9" s="1">
        <f>E9*D4</f>
        <v>0.26482660003201347</v>
      </c>
      <c r="G9" s="1"/>
      <c r="H9" s="1"/>
      <c r="I9" s="1"/>
      <c r="J9" s="1"/>
      <c r="K9" s="1"/>
      <c r="L9" s="1"/>
      <c r="M9" s="235"/>
      <c r="N9" s="97">
        <f>B9+F9</f>
        <v>1.0000000000000049</v>
      </c>
      <c r="R9" s="267">
        <f>B9-F9</f>
        <v>0.470346799935978</v>
      </c>
      <c r="S9" s="268">
        <f>IF(Rules!B23=Rules!D23,SUM(C9:E9)*B4*F4,SUM(C9:E9)*B4*F4*POWER(O2,A9-1))</f>
        <v>875.65796399391581</v>
      </c>
      <c r="T9" s="253">
        <f>IF(Rules!B23=Rules!D23,SUM(C9:E9)*D4*H4,SUM(C9:E9)*D4*H4*POWER(O2,A9-1))</f>
        <v>-911.6839616209304</v>
      </c>
      <c r="U9" s="264">
        <f t="shared" ref="U9:U15" si="0">S9+T9</f>
        <v>-36.02599762701459</v>
      </c>
    </row>
    <row r="10" spans="1:21" x14ac:dyDescent="0.3">
      <c r="A10" s="98">
        <v>4</v>
      </c>
      <c r="B10" s="97">
        <f>C10*B4</f>
        <v>0.78408546583577543</v>
      </c>
      <c r="C10" s="97">
        <f>1/(1-D4*B4/(1-D4*B4/(1-D4*B4)))</f>
        <v>1.5993907793432924</v>
      </c>
      <c r="D10" s="128">
        <f>C10*D4*C9</f>
        <v>1.2226474376529772</v>
      </c>
      <c r="E10" s="1">
        <f>D10*D4*C8</f>
        <v>0.83090334636149277</v>
      </c>
      <c r="F10" s="1">
        <f>E10*D4</f>
        <v>0.42356122221603643</v>
      </c>
      <c r="G10" s="1">
        <f>F10*D4</f>
        <v>0.21591453416423126</v>
      </c>
      <c r="H10" s="1"/>
      <c r="I10" s="1"/>
      <c r="J10" s="1"/>
      <c r="K10" s="1"/>
      <c r="L10" s="1"/>
      <c r="M10" s="235"/>
      <c r="N10" s="97">
        <f>B10+G10</f>
        <v>1.0000000000000067</v>
      </c>
      <c r="R10" s="267">
        <f>B10-G10</f>
        <v>0.5681709316715442</v>
      </c>
      <c r="S10" s="268">
        <f>IF(Rules!B23=Rules!D23,SUM(C10:F10)*B4*F4,SUM(C10:F10)*B4*F4*POWER(O2,A10-1))</f>
        <v>1174.8890974727956</v>
      </c>
      <c r="T10" s="253">
        <f>IF(Rules!B23=Rules!D23,SUM(C10:F10)*D4*H4,SUM(C10:F10)*D4*H4*POWER(O2,A10-1))</f>
        <v>-1223.2259522471263</v>
      </c>
      <c r="U10" s="264">
        <f t="shared" si="0"/>
        <v>-48.336854774330732</v>
      </c>
    </row>
    <row r="11" spans="1:21" x14ac:dyDescent="0.3">
      <c r="A11" s="98">
        <v>5</v>
      </c>
      <c r="B11" s="97">
        <f>C11*B4</f>
        <v>0.81665213800170999</v>
      </c>
      <c r="C11" s="97">
        <f>1/(1-D4*B4/(1-D4*B4/(1-D4*B4/(1-D4*B4))))</f>
        <v>1.6658208274000703</v>
      </c>
      <c r="D11" s="128">
        <f>C11*D4*C10</f>
        <v>1.3581525719307701</v>
      </c>
      <c r="E11" s="1">
        <f>D11*D4*C9</f>
        <v>1.0382339222280454</v>
      </c>
      <c r="F11" s="1">
        <f>E11*D4*C8</f>
        <v>0.70557710564650289</v>
      </c>
      <c r="G11" s="1">
        <f>F11*D4</f>
        <v>0.35967492794916045</v>
      </c>
      <c r="H11" s="1">
        <f>G11*D4</f>
        <v>0.18334786199829833</v>
      </c>
      <c r="I11" s="1"/>
      <c r="J11" s="1"/>
      <c r="K11" s="1"/>
      <c r="L11" s="1"/>
      <c r="M11" s="235"/>
      <c r="N11" s="97">
        <f>B11+H11</f>
        <v>1.0000000000000084</v>
      </c>
      <c r="R11" s="267">
        <f>B11-H11</f>
        <v>0.63330427600341166</v>
      </c>
      <c r="S11" s="268">
        <f>IF(Rules!B23=Rules!D23,SUM(C11:G11)*B4*F4,SUM(C11:G11)*B4*F4*POWER(O2,A11-1))</f>
        <v>1477.7853495954421</v>
      </c>
      <c r="T11" s="253">
        <f>IF(Rules!B23=Rules!D23,SUM(C11:G11)*D4*H4,SUM(C11:G11)*D4*H4*POWER(O2,A11-1))</f>
        <v>-1538.5838504792096</v>
      </c>
      <c r="U11" s="264">
        <f t="shared" si="0"/>
        <v>-60.798500883767474</v>
      </c>
    </row>
    <row r="12" spans="1:21" x14ac:dyDescent="0.3">
      <c r="A12" s="98">
        <v>6</v>
      </c>
      <c r="B12" s="97">
        <f>C12*B4</f>
        <v>0.83987864455545591</v>
      </c>
      <c r="C12" s="97">
        <f>1/(1-D4*B4/(1-D4*B4/(1-D4*B4/(1-D4*B4/(1-D4*B4)))))</f>
        <v>1.7131986478508301</v>
      </c>
      <c r="D12" s="128">
        <f>C12*D4*C11</f>
        <v>1.454794650474537</v>
      </c>
      <c r="E12" s="1">
        <f>D12*D4*C10</f>
        <v>1.1861018085942048</v>
      </c>
      <c r="F12" s="1">
        <f>E12*D4*C9</f>
        <v>0.90671045238156889</v>
      </c>
      <c r="G12" s="1">
        <f>F12*D4*C8</f>
        <v>0.61619460022834649</v>
      </c>
      <c r="H12" s="1">
        <f>G12*D4</f>
        <v>0.31411130926182529</v>
      </c>
      <c r="I12" s="1">
        <f>H12*D4</f>
        <v>0.16012135544455422</v>
      </c>
      <c r="J12" s="1"/>
      <c r="K12" s="1"/>
      <c r="L12" s="1"/>
      <c r="M12" s="235"/>
      <c r="N12" s="97">
        <f>B12+I12</f>
        <v>1.0000000000000102</v>
      </c>
      <c r="R12" s="267">
        <f>B12-I12</f>
        <v>0.67975728911090172</v>
      </c>
      <c r="S12" s="268">
        <f>IF(Rules!B23=Rules!D23,SUM(C12:H12)*B4*F4,SUM(C12:H12)*B4*F4*POWER(O2,A12-1))</f>
        <v>1784.3405851856537</v>
      </c>
      <c r="T12" s="253">
        <f>IF(Rules!B23=Rules!D23,SUM(C12:H12)*D4*H4,SUM(C12:H12)*D4*H4*POWER(O2,A12-1))</f>
        <v>-1857.7512687298172</v>
      </c>
      <c r="U12" s="264">
        <f t="shared" si="0"/>
        <v>-73.410683544163476</v>
      </c>
    </row>
    <row r="13" spans="1:21" x14ac:dyDescent="0.3">
      <c r="A13" s="98">
        <v>7</v>
      </c>
      <c r="B13" s="97">
        <f>C13*B4</f>
        <v>0.8572676088521598</v>
      </c>
      <c r="C13" s="97">
        <f>1/(1-D4*B4/(1-D4*B4/(1-D4*B4/(1-D4*B4/(1-D4*B4/(1-D4*B4))))))</f>
        <v>1.7486689509877882</v>
      </c>
      <c r="D13" s="128">
        <f>C13*D4*C12</f>
        <v>1.5271475740391784</v>
      </c>
      <c r="E13" s="1">
        <f>D13*D4*C11</f>
        <v>1.2968059039647386</v>
      </c>
      <c r="F13" s="1">
        <f>E13*D4*C10</f>
        <v>1.0572927440903734</v>
      </c>
      <c r="G13" s="1">
        <f>F13*D4*C9</f>
        <v>0.80824291418133565</v>
      </c>
      <c r="H13" s="1">
        <f>G13*D4*C8</f>
        <v>0.54927669366027676</v>
      </c>
      <c r="I13" s="1">
        <f>H13*D4</f>
        <v>0.27999924265597143</v>
      </c>
      <c r="J13" s="1">
        <f>I13*D4</f>
        <v>0.14273239114785211</v>
      </c>
      <c r="K13" s="1"/>
      <c r="L13" s="1"/>
      <c r="M13" s="235"/>
      <c r="N13" s="97">
        <f>B13+J13</f>
        <v>1.000000000000012</v>
      </c>
      <c r="R13" s="267">
        <f>B13-J13</f>
        <v>0.71453521770430772</v>
      </c>
      <c r="S13" s="268">
        <f>IF(Rules!B23=Rules!D23,SUM(C13:I13)*B4*F4,SUM(C13:I13)*B4*F4*POWER(O2,A13-1))</f>
        <v>2094.5475693339304</v>
      </c>
      <c r="T13" s="253">
        <f>IF(Rules!B23=Rules!D23,SUM(C13:I13)*D4*H4,SUM(C13:I13)*D4*H4*POWER(O2,A13-1))</f>
        <v>-2180.7206744334662</v>
      </c>
      <c r="U13" s="264">
        <f t="shared" si="0"/>
        <v>-86.17310509953586</v>
      </c>
    </row>
    <row r="14" spans="1:21" x14ac:dyDescent="0.3">
      <c r="A14" s="98">
        <v>8</v>
      </c>
      <c r="B14" s="97">
        <f>C14*B4</f>
        <v>0.87076494097279644</v>
      </c>
      <c r="C14" s="97">
        <f>1/(1-D4*B4/(1-D4*B4/(1-D4*B4/(1-D4*B4/(1-D4*B4/(1-D4*B4/(1-D4*B4)))))))</f>
        <v>1.7762010370678045</v>
      </c>
      <c r="D14" s="128">
        <f>C14*D4*C13</f>
        <v>1.583307988344941</v>
      </c>
      <c r="E14" s="1">
        <f>D14*D4*C12</f>
        <v>1.3827345375990006</v>
      </c>
      <c r="F14" s="1">
        <f>E14*D4*C11</f>
        <v>1.1741748750787948</v>
      </c>
      <c r="G14" s="1">
        <f>F14*D4*C10</f>
        <v>0.95731101463876944</v>
      </c>
      <c r="H14" s="1">
        <f>G14*D4*C9</f>
        <v>0.73181230891280358</v>
      </c>
      <c r="I14" s="1">
        <f>H14*D4*C8</f>
        <v>0.49733494518373622</v>
      </c>
      <c r="J14" s="1">
        <f>I14*D4</f>
        <v>0.25352142117998239</v>
      </c>
      <c r="K14" s="1">
        <f>J14*D4</f>
        <v>0.1292350590272173</v>
      </c>
      <c r="L14" s="1"/>
      <c r="M14" s="235"/>
      <c r="N14" s="97">
        <f>B14+K14</f>
        <v>1.0000000000000138</v>
      </c>
      <c r="R14" s="267">
        <f>B14-K14</f>
        <v>0.74152988194557912</v>
      </c>
      <c r="S14" s="268">
        <f>IF(Rules!B23=Rules!D23,SUM(C14:J14)*B4*F4,SUM(C14:J14)*B4*F4*POWER(O2,A14-1))</f>
        <v>2408.3979752154623</v>
      </c>
      <c r="T14" s="253">
        <f>IF(Rules!B23=Rules!D23,SUM(C14:J14)*D4*H4,SUM(C14:J14)*D4*H4*POWER(O2,A14-1))</f>
        <v>-2507.4833981861852</v>
      </c>
      <c r="U14" s="264">
        <f t="shared" si="0"/>
        <v>-99.085422970722902</v>
      </c>
    </row>
    <row r="15" spans="1:21" x14ac:dyDescent="0.3">
      <c r="A15" s="98">
        <v>9</v>
      </c>
      <c r="B15" s="97">
        <f>C15*B4</f>
        <v>0.88153819430046221</v>
      </c>
      <c r="C15" s="97">
        <f>1/(1-D4*B4/(1-D4*B4/(1-D4*B4/(1-D4*B4/(1-D4*B4/(1-D4*B4/(1-D4*B4/(1-D4*B4))))))))</f>
        <v>1.7981765012060558</v>
      </c>
      <c r="D15" s="128">
        <f>C15*D4*C14</f>
        <v>1.628133911341797</v>
      </c>
      <c r="E15" s="1">
        <f>D15*D4*C13</f>
        <v>1.4513207537466126</v>
      </c>
      <c r="F15" s="1">
        <f>E15*D4*C12</f>
        <v>1.2674674454446406</v>
      </c>
      <c r="G15" s="1">
        <f>F15*D4*C11</f>
        <v>1.0762936695033167</v>
      </c>
      <c r="H15" s="1">
        <f>G15*D4*C10</f>
        <v>0.87750794764056028</v>
      </c>
      <c r="I15" s="1">
        <f>H15*D4*C9</f>
        <v>0.67080719581450765</v>
      </c>
      <c r="J15" s="1">
        <f>I15*D4*C8</f>
        <v>0.45587626211820764</v>
      </c>
      <c r="K15" s="1">
        <f>J15*D4</f>
        <v>0.23238744627471972</v>
      </c>
      <c r="L15" s="1">
        <f>K15*D4</f>
        <v>0.11846180569955329</v>
      </c>
      <c r="M15" s="235"/>
      <c r="N15" s="97">
        <f>B15+L15</f>
        <v>1.0000000000000155</v>
      </c>
      <c r="R15" s="267">
        <f>B15-L15</f>
        <v>0.76307638860090887</v>
      </c>
      <c r="S15" s="268">
        <f>IF(Rules!B23=Rules!D23,SUM(C15:K15)*B4*F4,SUM(C15:K15)*B4*F4*POWER(O2,A15-1))</f>
        <v>2725.8823930660569</v>
      </c>
      <c r="T15" s="253">
        <f>IF(Rules!B23=Rules!D23,SUM(C15:K15)*D4*H4,SUM(C15:K15)*D4*H4*POWER(O2,A15-1))</f>
        <v>-2838.029643090726</v>
      </c>
      <c r="U15" s="264">
        <f t="shared" si="0"/>
        <v>-112.14725002466912</v>
      </c>
    </row>
    <row r="16" spans="1:21" ht="16.2" thickBot="1" x14ac:dyDescent="0.35">
      <c r="A16" s="99">
        <v>10</v>
      </c>
      <c r="B16" s="129">
        <f>C16*B4</f>
        <v>0.89033036395713261</v>
      </c>
      <c r="C16" s="129">
        <f>1/(1-D4*B4/(1-D4*B4/(1-D4*B4/(1-D4*B4/(1-D4*B4/(1-D4*B4/(1-D4*B4/(1-D4*B4/(1-D4*B4)))))))))</f>
        <v>1.8161109174043095</v>
      </c>
      <c r="D16" s="137">
        <f>C16*D4*C15</f>
        <v>1.664716836482256</v>
      </c>
      <c r="E16" s="109">
        <f>D16*D4*C14</f>
        <v>1.5072947135281307</v>
      </c>
      <c r="F16" s="109">
        <f>E16*D4*C13</f>
        <v>1.3436045306329174</v>
      </c>
      <c r="G16" s="109">
        <f>F16*D4*C12</f>
        <v>1.1733967131200229</v>
      </c>
      <c r="H16" s="109">
        <f>G16*D4*C11</f>
        <v>0.99641174902447682</v>
      </c>
      <c r="I16" s="109">
        <f>H16*D4*C10</f>
        <v>0.81237979342097699</v>
      </c>
      <c r="J16" s="109">
        <f>I16*D4*C9</f>
        <v>0.62102025699750585</v>
      </c>
      <c r="K16" s="109">
        <f>J16*D4*C8</f>
        <v>0.42204137824722598</v>
      </c>
      <c r="L16" s="109">
        <f>K16*D4</f>
        <v>0.21513977862638684</v>
      </c>
      <c r="M16" s="237">
        <f>L16*D4</f>
        <v>0.10966963604288475</v>
      </c>
      <c r="N16" s="129">
        <f>B16+M16</f>
        <v>1.0000000000000173</v>
      </c>
      <c r="R16" s="269">
        <f>B16-M16</f>
        <v>0.7806607279142479</v>
      </c>
      <c r="S16" s="270">
        <f>IF(Rules!B23=Rules!D23,SUM(C16:L16)*B4*F4,SUM(C16:L16)*B4*F4*POWER(O2,A16-1))</f>
        <v>3046.9903402971086</v>
      </c>
      <c r="T16" s="254">
        <f>IF(Rules!B23=Rules!D23,SUM(C16:L16)*D4*H4,SUM(C16:L16)*D4*H4*POWER(O2,A16-1))</f>
        <v>-3172.3484952876829</v>
      </c>
      <c r="U16" s="271">
        <f>S16+T16</f>
        <v>-125.35815499057435</v>
      </c>
    </row>
    <row r="18" spans="1:7" x14ac:dyDescent="0.3">
      <c r="A18" s="500" t="s">
        <v>181</v>
      </c>
      <c r="B18" s="500"/>
      <c r="C18" s="500"/>
      <c r="D18" s="500"/>
      <c r="E18" s="500"/>
      <c r="F18" s="500"/>
    </row>
    <row r="19" spans="1:7" ht="16.2" thickBot="1" x14ac:dyDescent="0.35"/>
    <row r="20" spans="1:7" ht="16.2" thickBot="1" x14ac:dyDescent="0.3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251</v>
      </c>
    </row>
    <row r="21" spans="1:7" x14ac:dyDescent="0.3">
      <c r="A21" s="95">
        <v>1</v>
      </c>
      <c r="B21" s="107">
        <v>1</v>
      </c>
      <c r="C21" s="108">
        <f t="shared" ref="C21:C30" si="1">B21*$O$2</f>
        <v>10</v>
      </c>
      <c r="D21" s="57">
        <f>SUM($C$21:C21)</f>
        <v>10</v>
      </c>
      <c r="E21" s="57">
        <f t="shared" ref="E21:E30" si="2">D21/R7</f>
        <v>-512.29935397501515</v>
      </c>
      <c r="F21" s="8">
        <f t="shared" ref="F21:F30" si="3">U7/E21</f>
        <v>2.3145514348629721E-2</v>
      </c>
      <c r="G21" s="256">
        <f>U7/D21</f>
        <v>-1.1857432048222449</v>
      </c>
    </row>
    <row r="22" spans="1:7" x14ac:dyDescent="0.3">
      <c r="A22" s="97">
        <v>2</v>
      </c>
      <c r="B22" s="93">
        <f>C21</f>
        <v>10</v>
      </c>
      <c r="C22" s="1">
        <f t="shared" si="1"/>
        <v>100</v>
      </c>
      <c r="D22" s="9">
        <f>SUM($C$21:C22)</f>
        <v>110</v>
      </c>
      <c r="E22" s="9">
        <f t="shared" si="2"/>
        <v>358.14185625378849</v>
      </c>
      <c r="F22" s="9">
        <f t="shared" si="3"/>
        <v>-6.6638779908260101E-2</v>
      </c>
      <c r="G22" s="257">
        <f>U8/D22</f>
        <v>-0.21696487577119941</v>
      </c>
    </row>
    <row r="23" spans="1:7" x14ac:dyDescent="0.3">
      <c r="A23" s="97">
        <v>3</v>
      </c>
      <c r="B23" s="93">
        <f t="shared" ref="B23:B30" si="4">C22</f>
        <v>100</v>
      </c>
      <c r="C23" s="1">
        <f t="shared" si="1"/>
        <v>1000</v>
      </c>
      <c r="D23" s="9">
        <f>SUM($C$21:C23)</f>
        <v>1110</v>
      </c>
      <c r="E23" s="9">
        <f t="shared" si="2"/>
        <v>2359.9607781983195</v>
      </c>
      <c r="F23" s="9">
        <f t="shared" si="3"/>
        <v>-1.5265506935466171E-2</v>
      </c>
      <c r="G23" s="257">
        <f t="shared" ref="G23:G29" si="5">U9/D23</f>
        <v>-3.2455853718031162E-2</v>
      </c>
    </row>
    <row r="24" spans="1:7" x14ac:dyDescent="0.3">
      <c r="A24" s="97">
        <v>4</v>
      </c>
      <c r="B24" s="93">
        <f t="shared" si="4"/>
        <v>1000</v>
      </c>
      <c r="C24" s="1">
        <f t="shared" si="1"/>
        <v>10000</v>
      </c>
      <c r="D24" s="9">
        <f>SUM($C$21:C24)</f>
        <v>11110</v>
      </c>
      <c r="E24" s="9">
        <f t="shared" si="2"/>
        <v>19553.974659201001</v>
      </c>
      <c r="F24" s="9">
        <f t="shared" si="3"/>
        <v>-2.471970820090335E-3</v>
      </c>
      <c r="G24" s="257">
        <f t="shared" si="5"/>
        <v>-4.3507520048902551E-3</v>
      </c>
    </row>
    <row r="25" spans="1:7" x14ac:dyDescent="0.3">
      <c r="A25" s="97">
        <v>5</v>
      </c>
      <c r="B25" s="93">
        <f t="shared" si="4"/>
        <v>10000</v>
      </c>
      <c r="C25" s="1">
        <f t="shared" si="1"/>
        <v>100000</v>
      </c>
      <c r="D25" s="9">
        <f>SUM($C$21:C25)</f>
        <v>111110</v>
      </c>
      <c r="E25" s="9">
        <f t="shared" si="2"/>
        <v>175444.89151594081</v>
      </c>
      <c r="F25" s="9">
        <f t="shared" si="3"/>
        <v>-3.4653902064879082E-4</v>
      </c>
      <c r="G25" s="257">
        <f t="shared" si="5"/>
        <v>-5.4719197987370598E-4</v>
      </c>
    </row>
    <row r="26" spans="1:7" x14ac:dyDescent="0.3">
      <c r="A26" s="97">
        <v>6</v>
      </c>
      <c r="B26" s="93">
        <f t="shared" si="4"/>
        <v>100000</v>
      </c>
      <c r="C26" s="1">
        <f t="shared" si="1"/>
        <v>1000000</v>
      </c>
      <c r="D26" s="9">
        <f>SUM($C$21:C26)</f>
        <v>1111110</v>
      </c>
      <c r="E26" s="9">
        <f t="shared" si="2"/>
        <v>1634568.7170979693</v>
      </c>
      <c r="F26" s="9">
        <f t="shared" si="3"/>
        <v>-4.4911347425330385E-5</v>
      </c>
      <c r="G26" s="257">
        <f t="shared" si="5"/>
        <v>-6.6069681259428394E-5</v>
      </c>
    </row>
    <row r="27" spans="1:7" x14ac:dyDescent="0.3">
      <c r="A27" s="97">
        <v>7</v>
      </c>
      <c r="B27" s="93">
        <f t="shared" si="4"/>
        <v>1000000</v>
      </c>
      <c r="C27" s="1">
        <f t="shared" si="1"/>
        <v>10000000</v>
      </c>
      <c r="D27" s="9">
        <f>SUM($C$21:C27)</f>
        <v>11111110</v>
      </c>
      <c r="E27" s="9">
        <f t="shared" si="2"/>
        <v>15550122.267868469</v>
      </c>
      <c r="F27" s="9">
        <f t="shared" si="3"/>
        <v>-5.5416352112932957E-6</v>
      </c>
      <c r="G27" s="257">
        <f t="shared" si="5"/>
        <v>-7.7555802345162513E-6</v>
      </c>
    </row>
    <row r="28" spans="1:7" x14ac:dyDescent="0.3">
      <c r="A28" s="97">
        <v>8</v>
      </c>
      <c r="B28" s="93">
        <f t="shared" si="4"/>
        <v>10000000</v>
      </c>
      <c r="C28" s="1">
        <f t="shared" si="1"/>
        <v>100000000</v>
      </c>
      <c r="D28" s="9">
        <f>SUM($C$21:C28)</f>
        <v>111111110</v>
      </c>
      <c r="E28" s="9">
        <f t="shared" si="2"/>
        <v>149840367.46904078</v>
      </c>
      <c r="F28" s="9">
        <f t="shared" si="3"/>
        <v>-6.6127322459480357E-7</v>
      </c>
      <c r="G28" s="257">
        <f t="shared" si="5"/>
        <v>-8.9176881565419429E-7</v>
      </c>
    </row>
    <row r="29" spans="1:7" x14ac:dyDescent="0.3">
      <c r="A29" s="97">
        <v>9</v>
      </c>
      <c r="B29" s="93">
        <f t="shared" si="4"/>
        <v>100000000</v>
      </c>
      <c r="C29" s="1">
        <f t="shared" si="1"/>
        <v>1000000000</v>
      </c>
      <c r="D29" s="9">
        <f>SUM($C$21:C29)</f>
        <v>1111111110</v>
      </c>
      <c r="E29" s="9">
        <f t="shared" si="2"/>
        <v>1456094208.3887675</v>
      </c>
      <c r="F29" s="9">
        <f t="shared" si="3"/>
        <v>-7.7019226763332165E-8</v>
      </c>
      <c r="G29" s="257">
        <f t="shared" si="5"/>
        <v>-1.0093252512313473E-7</v>
      </c>
    </row>
    <row r="30" spans="1:7" ht="16.2" thickBot="1" x14ac:dyDescent="0.35">
      <c r="A30" s="129">
        <v>10</v>
      </c>
      <c r="B30" s="94">
        <f t="shared" si="4"/>
        <v>1000000000</v>
      </c>
      <c r="C30" s="109">
        <f t="shared" si="1"/>
        <v>10000000000</v>
      </c>
      <c r="D30" s="10">
        <f>SUM($C$21:C30)</f>
        <v>11111111110</v>
      </c>
      <c r="E30" s="10">
        <f t="shared" si="2"/>
        <v>14232957689.169815</v>
      </c>
      <c r="F30" s="10">
        <f t="shared" si="3"/>
        <v>-8.8075969681243593E-9</v>
      </c>
      <c r="G30" s="258">
        <f>U16/D30</f>
        <v>-1.1282233950279915E-8</v>
      </c>
    </row>
    <row r="31" spans="1:7" ht="16.2" thickBot="1" x14ac:dyDescent="0.35">
      <c r="A31" s="524" t="s">
        <v>252</v>
      </c>
      <c r="B31" s="524"/>
      <c r="C31" s="524"/>
      <c r="D31" s="524"/>
      <c r="E31" s="524"/>
      <c r="F31" s="524"/>
      <c r="G31" s="524"/>
    </row>
    <row r="32" spans="1:7" ht="16.2" thickBot="1" x14ac:dyDescent="0.35">
      <c r="A32" s="115" t="s">
        <v>130</v>
      </c>
      <c r="B32" s="116" t="s">
        <v>135</v>
      </c>
      <c r="C32" s="116" t="s">
        <v>134</v>
      </c>
      <c r="D32" s="154" t="s">
        <v>133</v>
      </c>
      <c r="E32" s="350" t="s">
        <v>146</v>
      </c>
      <c r="F32" s="152" t="s">
        <v>147</v>
      </c>
      <c r="G32" s="260" t="s">
        <v>251</v>
      </c>
    </row>
    <row r="33" spans="1:7" x14ac:dyDescent="0.3">
      <c r="A33" s="95">
        <v>1</v>
      </c>
      <c r="B33" s="107">
        <v>1</v>
      </c>
      <c r="C33" s="108">
        <f t="shared" ref="C33:C42" si="6">B33*$O$2</f>
        <v>10</v>
      </c>
      <c r="D33" s="57">
        <f>SUM($C$33:C33)</f>
        <v>10</v>
      </c>
      <c r="E33" s="96">
        <f>D33/$R$7</f>
        <v>-512.29935397501515</v>
      </c>
      <c r="F33" s="8">
        <f t="shared" ref="F33:F42" si="7">U7/E33</f>
        <v>2.3145514348629721E-2</v>
      </c>
      <c r="G33" s="259">
        <f>U7/D33</f>
        <v>-1.1857432048222449</v>
      </c>
    </row>
    <row r="34" spans="1:7" x14ac:dyDescent="0.3">
      <c r="A34" s="97">
        <v>2</v>
      </c>
      <c r="B34" s="93">
        <f>C33+1</f>
        <v>11</v>
      </c>
      <c r="C34" s="1">
        <f t="shared" si="6"/>
        <v>110</v>
      </c>
      <c r="D34" s="9">
        <f>SUM($C$33:C34)</f>
        <v>120</v>
      </c>
      <c r="E34" s="96">
        <f t="shared" ref="E34:E42" si="8">D34/$R$7</f>
        <v>-6147.5922477001814</v>
      </c>
      <c r="F34" s="9">
        <f t="shared" si="7"/>
        <v>3.8821924703545969E-3</v>
      </c>
      <c r="G34" s="259">
        <f t="shared" ref="G34:G42" si="9">U8/D34</f>
        <v>-0.19888446945693281</v>
      </c>
    </row>
    <row r="35" spans="1:7" x14ac:dyDescent="0.3">
      <c r="A35" s="97">
        <v>3</v>
      </c>
      <c r="B35" s="93">
        <f t="shared" ref="B35:B42" si="10">C34</f>
        <v>110</v>
      </c>
      <c r="C35" s="1">
        <f t="shared" si="6"/>
        <v>1100</v>
      </c>
      <c r="D35" s="9">
        <f>SUM($C$33:C35)</f>
        <v>1220</v>
      </c>
      <c r="E35" s="96">
        <f t="shared" si="8"/>
        <v>-62500.521184951845</v>
      </c>
      <c r="F35" s="9">
        <f t="shared" si="7"/>
        <v>5.764111553631094E-4</v>
      </c>
      <c r="G35" s="259">
        <f t="shared" si="9"/>
        <v>-2.9529506251651304E-2</v>
      </c>
    </row>
    <row r="36" spans="1:7" x14ac:dyDescent="0.3">
      <c r="A36" s="97">
        <v>4</v>
      </c>
      <c r="B36" s="93">
        <f t="shared" si="10"/>
        <v>1100</v>
      </c>
      <c r="C36" s="1">
        <f t="shared" si="6"/>
        <v>11000</v>
      </c>
      <c r="D36" s="9">
        <f>SUM($C$33:C36)</f>
        <v>12220</v>
      </c>
      <c r="E36" s="96">
        <f t="shared" si="8"/>
        <v>-626029.81055746845</v>
      </c>
      <c r="F36" s="9">
        <f t="shared" si="7"/>
        <v>7.7211746084883114E-5</v>
      </c>
      <c r="G36" s="259">
        <f t="shared" si="9"/>
        <v>-3.9555527638568521E-3</v>
      </c>
    </row>
    <row r="37" spans="1:7" x14ac:dyDescent="0.3">
      <c r="A37" s="97">
        <v>5</v>
      </c>
      <c r="B37" s="93">
        <f t="shared" si="10"/>
        <v>11000</v>
      </c>
      <c r="C37" s="1">
        <f t="shared" si="6"/>
        <v>110000</v>
      </c>
      <c r="D37" s="9">
        <f>SUM($C$33:C37)</f>
        <v>122220</v>
      </c>
      <c r="E37" s="96">
        <f t="shared" si="8"/>
        <v>-6261322.7042826349</v>
      </c>
      <c r="F37" s="9">
        <f t="shared" si="7"/>
        <v>9.710168882077004E-6</v>
      </c>
      <c r="G37" s="259">
        <f t="shared" si="9"/>
        <v>-4.9745132452763436E-4</v>
      </c>
    </row>
    <row r="38" spans="1:7" x14ac:dyDescent="0.3">
      <c r="A38" s="97">
        <v>6</v>
      </c>
      <c r="B38" s="93">
        <f t="shared" si="10"/>
        <v>110000</v>
      </c>
      <c r="C38" s="1">
        <f t="shared" si="6"/>
        <v>1100000</v>
      </c>
      <c r="D38" s="9">
        <f>SUM($C$33:C38)</f>
        <v>1222220</v>
      </c>
      <c r="E38" s="96">
        <f t="shared" si="8"/>
        <v>-62614251.641534299</v>
      </c>
      <c r="F38" s="9">
        <f t="shared" si="7"/>
        <v>1.1724277080629916E-6</v>
      </c>
      <c r="G38" s="259">
        <f t="shared" si="9"/>
        <v>-6.0063395742307831E-5</v>
      </c>
    </row>
    <row r="39" spans="1:7" x14ac:dyDescent="0.3">
      <c r="A39" s="97">
        <v>7</v>
      </c>
      <c r="B39" s="93">
        <f t="shared" si="10"/>
        <v>1100000</v>
      </c>
      <c r="C39" s="1">
        <f t="shared" si="6"/>
        <v>11000000</v>
      </c>
      <c r="D39" s="9">
        <f>SUM($C$33:C39)</f>
        <v>12222220</v>
      </c>
      <c r="E39" s="96">
        <f t="shared" si="8"/>
        <v>-626143541.01405096</v>
      </c>
      <c r="F39" s="9">
        <f t="shared" si="7"/>
        <v>1.376251601349699E-7</v>
      </c>
      <c r="G39" s="259">
        <f t="shared" si="9"/>
        <v>-7.0505280627853088E-6</v>
      </c>
    </row>
    <row r="40" spans="1:7" x14ac:dyDescent="0.3">
      <c r="A40" s="97">
        <v>8</v>
      </c>
      <c r="B40" s="93">
        <f t="shared" si="10"/>
        <v>11000000</v>
      </c>
      <c r="C40" s="1">
        <f t="shared" si="6"/>
        <v>110000000</v>
      </c>
      <c r="D40" s="9">
        <f>SUM($C$33:C40)</f>
        <v>122222220</v>
      </c>
      <c r="E40" s="96">
        <f t="shared" si="8"/>
        <v>-6261436434.7392168</v>
      </c>
      <c r="F40" s="9">
        <f t="shared" si="7"/>
        <v>1.5824711151100221E-8</v>
      </c>
      <c r="G40" s="259">
        <f t="shared" si="9"/>
        <v>-8.1069892995498608E-7</v>
      </c>
    </row>
    <row r="41" spans="1:7" x14ac:dyDescent="0.3">
      <c r="A41" s="97">
        <v>9</v>
      </c>
      <c r="B41" s="93">
        <f t="shared" si="10"/>
        <v>110000000</v>
      </c>
      <c r="C41" s="1">
        <f t="shared" si="6"/>
        <v>1100000000</v>
      </c>
      <c r="D41" s="9">
        <f>SUM($C$33:C41)</f>
        <v>1222222220</v>
      </c>
      <c r="E41" s="96">
        <f t="shared" si="8"/>
        <v>-62614365371.990875</v>
      </c>
      <c r="F41" s="9">
        <f t="shared" si="7"/>
        <v>1.7910786024645339E-9</v>
      </c>
      <c r="G41" s="259">
        <f t="shared" si="9"/>
        <v>-9.1756841096105349E-8</v>
      </c>
    </row>
    <row r="42" spans="1:7" ht="16.2" thickBot="1" x14ac:dyDescent="0.35">
      <c r="A42" s="129">
        <v>10</v>
      </c>
      <c r="B42" s="94">
        <f t="shared" si="10"/>
        <v>1100000000</v>
      </c>
      <c r="C42" s="109">
        <f t="shared" si="6"/>
        <v>11000000000</v>
      </c>
      <c r="D42" s="10">
        <f>SUM($C$33:C42)</f>
        <v>12222222220</v>
      </c>
      <c r="E42" s="351">
        <f t="shared" si="8"/>
        <v>-626143654744.50745</v>
      </c>
      <c r="F42" s="10">
        <f t="shared" si="7"/>
        <v>2.0020670023674626E-10</v>
      </c>
      <c r="G42" s="259">
        <f t="shared" si="9"/>
        <v>-1.025657631927546E-8</v>
      </c>
    </row>
    <row r="43" spans="1:7" ht="16.2" thickBot="1" x14ac:dyDescent="0.35">
      <c r="A43" s="524" t="s">
        <v>52</v>
      </c>
      <c r="B43" s="524"/>
      <c r="C43" s="524"/>
      <c r="D43" s="524"/>
      <c r="E43" s="524"/>
      <c r="F43" s="524"/>
      <c r="G43" s="524"/>
    </row>
    <row r="44" spans="1:7" ht="16.2" thickBot="1" x14ac:dyDescent="0.3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261" t="s">
        <v>147</v>
      </c>
      <c r="G44" s="260" t="s">
        <v>251</v>
      </c>
    </row>
    <row r="45" spans="1:7" x14ac:dyDescent="0.3">
      <c r="A45" s="95">
        <v>1</v>
      </c>
      <c r="B45" s="107">
        <v>1</v>
      </c>
      <c r="C45" s="108">
        <f t="shared" ref="C45:C54" si="11">B45*$O$2</f>
        <v>10</v>
      </c>
      <c r="D45" s="57">
        <f>SUM(C45:C45)</f>
        <v>10</v>
      </c>
      <c r="E45" s="57">
        <f t="shared" ref="E45:E54" si="12">D45/R7</f>
        <v>-512.29935397501515</v>
      </c>
      <c r="F45" s="262">
        <f t="shared" ref="F45:F54" si="13">U7/E45</f>
        <v>2.3145514348629721E-2</v>
      </c>
      <c r="G45" s="256">
        <f>U7/D45</f>
        <v>-1.1857432048222449</v>
      </c>
    </row>
    <row r="46" spans="1:7" x14ac:dyDescent="0.3">
      <c r="A46" s="97">
        <v>2</v>
      </c>
      <c r="B46" s="93">
        <f t="shared" ref="B46:B54" si="14">B45*$O$2*2</f>
        <v>20</v>
      </c>
      <c r="C46" s="1">
        <f t="shared" si="11"/>
        <v>200</v>
      </c>
      <c r="D46" s="9">
        <f>SUM($C$45:C46)</f>
        <v>210</v>
      </c>
      <c r="E46" s="9">
        <f t="shared" si="12"/>
        <v>683.72536193905069</v>
      </c>
      <c r="F46" s="98">
        <f t="shared" si="13"/>
        <v>-3.4906027570993384E-2</v>
      </c>
      <c r="G46" s="257">
        <f t="shared" ref="G46:G54" si="15">U8/D46</f>
        <v>-0.11364826826110445</v>
      </c>
    </row>
    <row r="47" spans="1:7" x14ac:dyDescent="0.3">
      <c r="A47" s="97">
        <v>3</v>
      </c>
      <c r="B47" s="93">
        <f t="shared" si="14"/>
        <v>400</v>
      </c>
      <c r="C47" s="1">
        <f t="shared" si="11"/>
        <v>4000</v>
      </c>
      <c r="D47" s="9">
        <f>SUM($C$45:C47)</f>
        <v>4210</v>
      </c>
      <c r="E47" s="9">
        <f t="shared" si="12"/>
        <v>8950.8422308242571</v>
      </c>
      <c r="F47" s="98">
        <f t="shared" si="13"/>
        <v>-4.0248723749091329E-3</v>
      </c>
      <c r="G47" s="257">
        <f t="shared" si="15"/>
        <v>-8.5572440919274555E-3</v>
      </c>
    </row>
    <row r="48" spans="1:7" x14ac:dyDescent="0.3">
      <c r="A48" s="97">
        <v>4</v>
      </c>
      <c r="B48" s="93">
        <f t="shared" si="14"/>
        <v>8000</v>
      </c>
      <c r="C48" s="1">
        <f t="shared" si="11"/>
        <v>80000</v>
      </c>
      <c r="D48" s="9">
        <f>SUM($C$45:C48)</f>
        <v>84210</v>
      </c>
      <c r="E48" s="9">
        <f t="shared" si="12"/>
        <v>148212.43978859734</v>
      </c>
      <c r="F48" s="98">
        <f t="shared" si="13"/>
        <v>-3.2613223858453416E-4</v>
      </c>
      <c r="G48" s="257">
        <f t="shared" si="15"/>
        <v>-5.740037379685397E-4</v>
      </c>
    </row>
    <row r="49" spans="1:7" x14ac:dyDescent="0.3">
      <c r="A49" s="97">
        <v>5</v>
      </c>
      <c r="B49" s="93">
        <f t="shared" si="14"/>
        <v>160000</v>
      </c>
      <c r="C49" s="1">
        <f t="shared" si="11"/>
        <v>1600000</v>
      </c>
      <c r="D49" s="9">
        <f>SUM($C$45:C49)</f>
        <v>1684210</v>
      </c>
      <c r="E49" s="9">
        <f t="shared" si="12"/>
        <v>2659400.9606701708</v>
      </c>
      <c r="F49" s="98">
        <f t="shared" si="13"/>
        <v>-2.286172780371043E-5</v>
      </c>
      <c r="G49" s="257">
        <f t="shared" si="15"/>
        <v>-3.609912118071231E-5</v>
      </c>
    </row>
    <row r="50" spans="1:7" x14ac:dyDescent="0.3">
      <c r="A50" s="97">
        <v>6</v>
      </c>
      <c r="B50" s="93">
        <f t="shared" si="14"/>
        <v>3200000</v>
      </c>
      <c r="C50" s="1">
        <f t="shared" si="11"/>
        <v>32000000</v>
      </c>
      <c r="D50" s="9">
        <f>SUM($C$45:C50)</f>
        <v>33684210</v>
      </c>
      <c r="E50" s="9">
        <f t="shared" si="12"/>
        <v>49553289.886832617</v>
      </c>
      <c r="F50" s="98">
        <f t="shared" si="13"/>
        <v>-1.48144923801861E-6</v>
      </c>
      <c r="G50" s="257">
        <f t="shared" si="15"/>
        <v>-2.1793797017701611E-6</v>
      </c>
    </row>
    <row r="51" spans="1:7" x14ac:dyDescent="0.3">
      <c r="A51" s="97">
        <v>7</v>
      </c>
      <c r="B51" s="93">
        <f t="shared" si="14"/>
        <v>64000000</v>
      </c>
      <c r="C51" s="1">
        <f t="shared" si="11"/>
        <v>640000000</v>
      </c>
      <c r="D51" s="9">
        <f>SUM($C$45:C51)</f>
        <v>673684210</v>
      </c>
      <c r="E51" s="9">
        <f t="shared" si="12"/>
        <v>942828559.47176993</v>
      </c>
      <c r="F51" s="98">
        <f t="shared" si="13"/>
        <v>-9.1398488340038497E-8</v>
      </c>
      <c r="G51" s="257">
        <f t="shared" si="15"/>
        <v>-1.2791320298205572E-7</v>
      </c>
    </row>
    <row r="52" spans="1:7" x14ac:dyDescent="0.3">
      <c r="A52" s="97">
        <v>8</v>
      </c>
      <c r="B52" s="93">
        <f t="shared" si="14"/>
        <v>1280000000</v>
      </c>
      <c r="C52" s="1">
        <f t="shared" si="11"/>
        <v>12800000000</v>
      </c>
      <c r="D52" s="9">
        <f>SUM($C$45:C52)</f>
        <v>13473684210</v>
      </c>
      <c r="E52" s="9">
        <f t="shared" si="12"/>
        <v>18170116320.395073</v>
      </c>
      <c r="F52" s="98">
        <f t="shared" si="13"/>
        <v>-5.453207961002667E-9</v>
      </c>
      <c r="G52" s="257">
        <f t="shared" si="15"/>
        <v>-7.3539962363956058E-9</v>
      </c>
    </row>
    <row r="53" spans="1:7" x14ac:dyDescent="0.3">
      <c r="A53" s="97">
        <v>9</v>
      </c>
      <c r="B53" s="93">
        <f t="shared" si="14"/>
        <v>25600000000</v>
      </c>
      <c r="C53" s="1">
        <f t="shared" si="11"/>
        <v>256000000000</v>
      </c>
      <c r="D53" s="9">
        <f>SUM($C$45:C53)</f>
        <v>269473684210</v>
      </c>
      <c r="E53" s="9">
        <f t="shared" si="12"/>
        <v>353141164155.36938</v>
      </c>
      <c r="F53" s="98">
        <f t="shared" si="13"/>
        <v>-3.1757059614644181E-10</v>
      </c>
      <c r="G53" s="257">
        <f t="shared" si="15"/>
        <v>-4.1617143563923339E-10</v>
      </c>
    </row>
    <row r="54" spans="1:7" ht="16.2" thickBot="1" x14ac:dyDescent="0.35">
      <c r="A54" s="129">
        <v>10</v>
      </c>
      <c r="B54" s="94">
        <f t="shared" si="14"/>
        <v>512000000000</v>
      </c>
      <c r="C54" s="109">
        <f t="shared" si="11"/>
        <v>5120000000000</v>
      </c>
      <c r="D54" s="10">
        <f>SUM($C$45:C54)</f>
        <v>5389473684210</v>
      </c>
      <c r="E54" s="10">
        <f t="shared" si="12"/>
        <v>6903733582973.332</v>
      </c>
      <c r="F54" s="99">
        <f t="shared" si="13"/>
        <v>-1.8158023261463185E-11</v>
      </c>
      <c r="G54" s="258">
        <f t="shared" si="15"/>
        <v>-2.3259813914268996E-11</v>
      </c>
    </row>
  </sheetData>
  <mergeCells count="3">
    <mergeCell ref="A18:F18"/>
    <mergeCell ref="A31:G31"/>
    <mergeCell ref="A43:G43"/>
  </mergeCells>
  <conditionalFormatting sqref="F21:F30">
    <cfRule type="cellIs" dxfId="328" priority="80" operator="equal">
      <formula>MAX($F$21:$F$30)</formula>
    </cfRule>
  </conditionalFormatting>
  <conditionalFormatting sqref="E21:E30">
    <cfRule type="cellIs" dxfId="327" priority="72" stopIfTrue="1" operator="lessThan">
      <formula>0</formula>
    </cfRule>
    <cfRule type="cellIs" dxfId="326" priority="73" operator="equal">
      <formula>MIN($E$21:$E$30)</formula>
    </cfRule>
  </conditionalFormatting>
  <conditionalFormatting sqref="R7:R16">
    <cfRule type="cellIs" dxfId="325" priority="12" operator="lessThanOrEqual">
      <formula>0</formula>
    </cfRule>
    <cfRule type="cellIs" dxfId="324" priority="13" operator="greaterThan">
      <formula>0</formula>
    </cfRule>
  </conditionalFormatting>
  <conditionalFormatting sqref="U7:U16">
    <cfRule type="cellIs" dxfId="323" priority="10" operator="lessThanOrEqual">
      <formula>0</formula>
    </cfRule>
    <cfRule type="cellIs" dxfId="322" priority="11" operator="greaterThan">
      <formula>0</formula>
    </cfRule>
  </conditionalFormatting>
  <conditionalFormatting sqref="S7:T16">
    <cfRule type="cellIs" dxfId="321" priority="8" operator="lessThanOrEqual">
      <formula>0</formula>
    </cfRule>
    <cfRule type="cellIs" dxfId="320" priority="9" operator="greaterThan">
      <formula>0</formula>
    </cfRule>
  </conditionalFormatting>
  <conditionalFormatting sqref="F45:F54">
    <cfRule type="cellIs" dxfId="319" priority="7" operator="equal">
      <formula>MAX($F$45:$F$54)</formula>
    </cfRule>
  </conditionalFormatting>
  <conditionalFormatting sqref="E45:E54">
    <cfRule type="cellIs" dxfId="318" priority="5" stopIfTrue="1" operator="lessThan">
      <formula>0</formula>
    </cfRule>
    <cfRule type="cellIs" dxfId="317" priority="6" operator="equal">
      <formula>MIN($E$45:$E$54)</formula>
    </cfRule>
  </conditionalFormatting>
  <conditionalFormatting sqref="E33:E42">
    <cfRule type="cellIs" dxfId="316" priority="3" stopIfTrue="1" operator="lessThan">
      <formula>0</formula>
    </cfRule>
    <cfRule type="cellIs" dxfId="315" priority="4" operator="equal">
      <formula>MIN($E$33:$E$42)</formula>
    </cfRule>
  </conditionalFormatting>
  <conditionalFormatting sqref="F33:F42">
    <cfRule type="cellIs" dxfId="314" priority="1" operator="lessThanOrEqual">
      <formula>0</formula>
    </cfRule>
    <cfRule type="cellIs" dxfId="313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>
    <pageSetUpPr fitToPage="1"/>
  </sheetPr>
  <dimension ref="A1:U54"/>
  <sheetViews>
    <sheetView zoomScale="90" zoomScaleNormal="90" workbookViewId="0">
      <selection activeCell="A31" sqref="A31:G54"/>
    </sheetView>
  </sheetViews>
  <sheetFormatPr defaultColWidth="8.69921875" defaultRowHeight="15.6" x14ac:dyDescent="0.3"/>
  <cols>
    <col min="5" max="5" width="9.19921875" customWidth="1"/>
    <col min="14" max="14" width="5.69921875" bestFit="1" customWidth="1"/>
  </cols>
  <sheetData>
    <row r="1" spans="1:21" x14ac:dyDescent="0.3">
      <c r="C1" t="s">
        <v>93</v>
      </c>
      <c r="D1">
        <f>C2+E2</f>
        <v>1.0000000000000009</v>
      </c>
    </row>
    <row r="2" spans="1:21" x14ac:dyDescent="0.3">
      <c r="A2" t="s">
        <v>39</v>
      </c>
      <c r="B2" s="133" t="s">
        <v>122</v>
      </c>
      <c r="C2" s="139">
        <f>Analysis!B41</f>
        <v>0.28952187138743751</v>
      </c>
      <c r="D2" s="133" t="s">
        <v>123</v>
      </c>
      <c r="E2" s="139">
        <f>Analysis!I41</f>
        <v>0.71047812861256332</v>
      </c>
      <c r="F2" s="133" t="s">
        <v>46</v>
      </c>
      <c r="G2" s="139">
        <f>Analysis!S41</f>
        <v>281.78010722983566</v>
      </c>
      <c r="H2" t="s">
        <v>149</v>
      </c>
      <c r="I2" s="153">
        <f>Analysis!T41</f>
        <v>-282.13909818806701</v>
      </c>
      <c r="J2" t="s">
        <v>47</v>
      </c>
      <c r="K2" s="153">
        <f>G2*C2+I2*E2</f>
        <v>-118.87215452415926</v>
      </c>
      <c r="L2" t="s">
        <v>46</v>
      </c>
      <c r="M2" s="160">
        <v>3</v>
      </c>
      <c r="N2" t="s">
        <v>149</v>
      </c>
      <c r="O2" s="160">
        <v>4</v>
      </c>
    </row>
    <row r="4" spans="1:21" x14ac:dyDescent="0.3">
      <c r="A4" t="s">
        <v>120</v>
      </c>
      <c r="B4">
        <f>$C$2</f>
        <v>0.28952187138743751</v>
      </c>
      <c r="C4" t="s">
        <v>121</v>
      </c>
      <c r="D4">
        <f>$E$2</f>
        <v>0.71047812861256332</v>
      </c>
      <c r="E4" t="s">
        <v>46</v>
      </c>
      <c r="F4">
        <f>G2</f>
        <v>281.78010722983566</v>
      </c>
      <c r="G4" t="s">
        <v>149</v>
      </c>
      <c r="H4">
        <f>I2</f>
        <v>-282.13909818806701</v>
      </c>
      <c r="I4" t="s">
        <v>47</v>
      </c>
      <c r="J4">
        <f>B4*F4+D4*H4</f>
        <v>-118.87215452415926</v>
      </c>
    </row>
    <row r="5" spans="1:21" ht="16.2" thickBot="1" x14ac:dyDescent="0.35"/>
    <row r="6" spans="1:21" ht="16.2" thickBot="1" x14ac:dyDescent="0.3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5" t="s">
        <v>47</v>
      </c>
    </row>
    <row r="7" spans="1:21" x14ac:dyDescent="0.3">
      <c r="A7" s="100">
        <v>1</v>
      </c>
      <c r="B7" s="95">
        <f>C7*B4</f>
        <v>0.28952187138743751</v>
      </c>
      <c r="C7" s="95">
        <v>1</v>
      </c>
      <c r="D7" s="22">
        <f>C7*D4</f>
        <v>0.71047812861256332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1.0000000000000009</v>
      </c>
      <c r="R7" s="265">
        <f>B7-D7</f>
        <v>-0.42095625722512581</v>
      </c>
      <c r="S7" s="266">
        <f>IF(Rules!B23=Rules!D23,SUM(C7)*B4*F4,SUM(C7)*B4*F4*POWER(O2,A7-1))</f>
        <v>81.581503964934839</v>
      </c>
      <c r="T7" s="252">
        <f>IF(Rules!B23=Rules!D23,SUM(C7)*D4*H4,SUM(C7)*D4*H4*POWER(O2,A7-1))</f>
        <v>-200.4536584890941</v>
      </c>
      <c r="U7" s="263">
        <f>S7+T7</f>
        <v>-118.87215452415926</v>
      </c>
    </row>
    <row r="8" spans="1:21" x14ac:dyDescent="0.3">
      <c r="A8" s="98">
        <v>2</v>
      </c>
      <c r="B8" s="97">
        <f>C8*B4</f>
        <v>0.36449891898782183</v>
      </c>
      <c r="C8" s="97">
        <f>1/(1-B4*D4)</f>
        <v>1.25896850984377</v>
      </c>
      <c r="D8" s="128">
        <f>C8*D4</f>
        <v>0.89446959085594913</v>
      </c>
      <c r="E8" s="1">
        <f>D8*D4</f>
        <v>0.63550108101217995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1.0000000000000018</v>
      </c>
      <c r="R8" s="267">
        <f>B8-E8</f>
        <v>-0.27100216202435812</v>
      </c>
      <c r="S8" s="268">
        <f>IF(Rules!B23=Rules!D23,SUM(C8:D8)*B4*F4,SUM(C8:D8)*B4*F4*POWER(O2,A8-1))</f>
        <v>175.68071895047586</v>
      </c>
      <c r="T8" s="253">
        <f>IF(Rules!B23=Rules!D23,SUM(C8:D8)*D4*H4,SUM(C8:D8)*D4*H4*POWER(O2,A8-1))</f>
        <v>-431.66454561506492</v>
      </c>
      <c r="U8" s="264">
        <f>S8+T8</f>
        <v>-255.98382666458906</v>
      </c>
    </row>
    <row r="9" spans="1:21" x14ac:dyDescent="0.3">
      <c r="A9" s="98">
        <v>3</v>
      </c>
      <c r="B9" s="97">
        <f>C9*B4</f>
        <v>0.39070117158772599</v>
      </c>
      <c r="C9" s="97">
        <f>1/(1-D4*B4/(1-D4*B4))</f>
        <v>1.3494703170970133</v>
      </c>
      <c r="D9" s="128">
        <f>C9*D4*C8</f>
        <v>1.2070601624060133</v>
      </c>
      <c r="E9" s="1">
        <f>D9*(D4)</f>
        <v>0.85758984530900106</v>
      </c>
      <c r="F9" s="1">
        <f>E9*D4</f>
        <v>0.60929882841227678</v>
      </c>
      <c r="G9" s="1"/>
      <c r="H9" s="1"/>
      <c r="I9" s="1"/>
      <c r="J9" s="1"/>
      <c r="K9" s="1"/>
      <c r="L9" s="1"/>
      <c r="M9" s="235"/>
      <c r="N9" s="97">
        <f>B9+F9</f>
        <v>1.0000000000000027</v>
      </c>
      <c r="R9" s="267">
        <f>B9-F9</f>
        <v>-0.21859765682455079</v>
      </c>
      <c r="S9" s="268">
        <f>IF(Rules!B23=Rules!D23,SUM(C9:E9)*B4*F4,SUM(C9:E9)*B4*F4*POWER(O2,A9-1))</f>
        <v>278.52907081541701</v>
      </c>
      <c r="T9" s="253">
        <f>IF(Rules!B23=Rules!D23,SUM(C9:E9)*D4*H4,SUM(C9:E9)*D4*H4*POWER(O2,A9-1))</f>
        <v>-684.37290963054522</v>
      </c>
      <c r="U9" s="264">
        <f t="shared" ref="U9:U15" si="0">S9+T9</f>
        <v>-405.84383881512821</v>
      </c>
    </row>
    <row r="10" spans="1:21" x14ac:dyDescent="0.3">
      <c r="A10" s="98">
        <v>4</v>
      </c>
      <c r="B10" s="97">
        <f>C10*B4</f>
        <v>0.40076926143965846</v>
      </c>
      <c r="C10" s="97">
        <f>1/(1-D4*B4/(1-D4*B4/(1-D4*B4)))</f>
        <v>1.3842452023368899</v>
      </c>
      <c r="D10" s="128">
        <f>C10*D4*C9</f>
        <v>1.3271715898198719</v>
      </c>
      <c r="E10" s="1">
        <f>D10*D4*C8</f>
        <v>1.1871146289418204</v>
      </c>
      <c r="F10" s="1">
        <f>E10*D4</f>
        <v>0.84341898001918203</v>
      </c>
      <c r="G10" s="1">
        <f>F10*D4</f>
        <v>0.59923073856034537</v>
      </c>
      <c r="H10" s="1"/>
      <c r="I10" s="1"/>
      <c r="J10" s="1"/>
      <c r="K10" s="1"/>
      <c r="L10" s="1"/>
      <c r="M10" s="235"/>
      <c r="N10" s="97">
        <f>B10+G10</f>
        <v>1.0000000000000038</v>
      </c>
      <c r="R10" s="267">
        <f>B10-G10</f>
        <v>-0.1984614771206869</v>
      </c>
      <c r="S10" s="268">
        <f>IF(Rules!B23=Rules!D23,SUM(C10:F10)*B4*F4,SUM(C10:F10)*B4*F4*POWER(O2,A10-1))</f>
        <v>386.8554454503132</v>
      </c>
      <c r="T10" s="253">
        <f>IF(Rules!B23=Rules!D23,SUM(C10:F10)*D4*H4,SUM(C10:F10)*D4*H4*POWER(O2,A10-1))</f>
        <v>-950.54130627788311</v>
      </c>
      <c r="U10" s="264">
        <f t="shared" si="0"/>
        <v>-563.68586082756997</v>
      </c>
    </row>
    <row r="11" spans="1:21" x14ac:dyDescent="0.3">
      <c r="A11" s="98">
        <v>5</v>
      </c>
      <c r="B11" s="97">
        <f>C11*B4</f>
        <v>0.40477725414845073</v>
      </c>
      <c r="C11" s="97">
        <f>1/(1-D4*B4/(1-D4*B4/(1-D4*B4/(1-D4*B4))))</f>
        <v>1.3980886908774457</v>
      </c>
      <c r="D11" s="128">
        <f>C11*D4*C10</f>
        <v>1.374986590718476</v>
      </c>
      <c r="E11" s="1">
        <f>D11*D4*C9</f>
        <v>1.3182947186698828</v>
      </c>
      <c r="F11" s="1">
        <f>E11*D4*C8</f>
        <v>1.1791745376362086</v>
      </c>
      <c r="G11" s="1">
        <f>F11*D4</f>
        <v>0.83777771880735807</v>
      </c>
      <c r="H11" s="1">
        <f>G11*D4</f>
        <v>0.5952227458515541</v>
      </c>
      <c r="I11" s="1"/>
      <c r="J11" s="1"/>
      <c r="K11" s="1"/>
      <c r="L11" s="1"/>
      <c r="M11" s="235"/>
      <c r="N11" s="97">
        <f>B11+H11</f>
        <v>1.0000000000000049</v>
      </c>
      <c r="R11" s="267">
        <f>B11-H11</f>
        <v>-0.19044549170310338</v>
      </c>
      <c r="S11" s="268">
        <f>IF(Rules!B23=Rules!D23,SUM(C11:G11)*B4*F4,SUM(C11:G11)*B4*F4*POWER(O2,A11-1))</f>
        <v>498.32611640483526</v>
      </c>
      <c r="T11" s="253">
        <f>IF(Rules!B23=Rules!D23,SUM(C11:G11)*D4*H4,SUM(C11:G11)*D4*H4*POWER(O2,A11-1))</f>
        <v>-1224.4355435877528</v>
      </c>
      <c r="U11" s="264">
        <f t="shared" si="0"/>
        <v>-726.10942718291756</v>
      </c>
    </row>
    <row r="12" spans="1:21" x14ac:dyDescent="0.3">
      <c r="A12" s="98">
        <v>6</v>
      </c>
      <c r="B12" s="97">
        <f>C12*B4</f>
        <v>0.40639518857564244</v>
      </c>
      <c r="C12" s="97">
        <f>1/(1-D4*B4/(1-D4*B4/(1-D4*B4/(1-D4*B4/(1-D4*B4)))))</f>
        <v>1.4036769886438227</v>
      </c>
      <c r="D12" s="128">
        <f>C12*D4*C11</f>
        <v>1.3942884062932264</v>
      </c>
      <c r="E12" s="1">
        <f>D12*D4*C10</f>
        <v>1.3712491022613338</v>
      </c>
      <c r="F12" s="1">
        <f>E12*D4*C9</f>
        <v>1.3147113300554778</v>
      </c>
      <c r="G12" s="1">
        <f>F12*D4*C8</f>
        <v>1.1759693054884039</v>
      </c>
      <c r="H12" s="1">
        <f>G12*D4</f>
        <v>0.83550047146921702</v>
      </c>
      <c r="I12" s="1">
        <f>H12*D4</f>
        <v>0.59360481142436361</v>
      </c>
      <c r="J12" s="1"/>
      <c r="K12" s="1"/>
      <c r="L12" s="1"/>
      <c r="M12" s="235"/>
      <c r="N12" s="97">
        <f>B12+I12</f>
        <v>1.000000000000006</v>
      </c>
      <c r="R12" s="267">
        <f>B12-I12</f>
        <v>-0.18720962284872117</v>
      </c>
      <c r="S12" s="268">
        <f>IF(Rules!B23=Rules!D23,SUM(C12:H12)*B4*F4,SUM(C12:H12)*B4*F4*POWER(O2,A12-1))</f>
        <v>611.48564620373406</v>
      </c>
      <c r="T12" s="253">
        <f>IF(Rules!B23=Rules!D23,SUM(C12:H12)*D4*H4,SUM(C12:H12)*D4*H4*POWER(O2,A12-1))</f>
        <v>-1502.4794706872656</v>
      </c>
      <c r="U12" s="264">
        <f t="shared" si="0"/>
        <v>-890.99382448353151</v>
      </c>
    </row>
    <row r="13" spans="1:21" x14ac:dyDescent="0.3">
      <c r="A13" s="98">
        <v>7</v>
      </c>
      <c r="B13" s="97">
        <f>C13*B4</f>
        <v>0.4070519818293068</v>
      </c>
      <c r="C13" s="97">
        <f>1/(1-D4*B4/(1-D4*B4/(1-D4*B4/(1-D4*B4/(1-D4*B4/(1-D4*B4))))))</f>
        <v>1.4059455331600519</v>
      </c>
      <c r="D13" s="128">
        <f>C13*D4*C12</f>
        <v>1.4021238921076755</v>
      </c>
      <c r="E13" s="1">
        <f>D13*D4*C11</f>
        <v>1.3927456977415271</v>
      </c>
      <c r="F13" s="1">
        <f>E13*D4*C10</f>
        <v>1.3697318855169209</v>
      </c>
      <c r="G13" s="1">
        <f>F13*D4*C9</f>
        <v>1.3132566694538848</v>
      </c>
      <c r="H13" s="1">
        <f>G13*D4*C8</f>
        <v>1.1746681558152627</v>
      </c>
      <c r="I13" s="1">
        <f>H13*D4</f>
        <v>0.83457603308439876</v>
      </c>
      <c r="J13" s="1">
        <f>I13*D4</f>
        <v>0.59294801817070031</v>
      </c>
      <c r="K13" s="1"/>
      <c r="L13" s="1"/>
      <c r="M13" s="235"/>
      <c r="N13" s="97">
        <f>B13+J13</f>
        <v>1.0000000000000071</v>
      </c>
      <c r="R13" s="267">
        <f>B13-J13</f>
        <v>-0.18589603634139351</v>
      </c>
      <c r="S13" s="268">
        <f>IF(Rules!B23=Rules!D23,SUM(C13:I13)*B4*F4,SUM(C13:I13)*B4*F4*POWER(O2,A13-1))</f>
        <v>725.50821981220338</v>
      </c>
      <c r="T13" s="253">
        <f>IF(Rules!B23=Rules!D23,SUM(C13:I13)*D4*H4,SUM(C13:I13)*D4*H4*POWER(O2,A13-1))</f>
        <v>-1782.6439800346748</v>
      </c>
      <c r="U13" s="264">
        <f t="shared" si="0"/>
        <v>-1057.1357602224714</v>
      </c>
    </row>
    <row r="14" spans="1:21" x14ac:dyDescent="0.3">
      <c r="A14" s="98">
        <v>8</v>
      </c>
      <c r="B14" s="97">
        <f>C14*B4</f>
        <v>0.40731921033660629</v>
      </c>
      <c r="C14" s="97">
        <f>1/(1-D4*B4/(1-D4*B4/(1-D4*B4/(1-D4*B4/(1-D4*B4/(1-D4*B4/(1-D4*B4)))))))</f>
        <v>1.4068685325383679</v>
      </c>
      <c r="D14" s="128">
        <f>C14*D4*C13</f>
        <v>1.4053119047227258</v>
      </c>
      <c r="E14" s="1">
        <f>D14*D4*C12</f>
        <v>1.4014919859991246</v>
      </c>
      <c r="F14" s="1">
        <f>E14*D4*C11</f>
        <v>1.3921180181769646</v>
      </c>
      <c r="G14" s="1">
        <f>F14*D4*C10</f>
        <v>1.369114577766581</v>
      </c>
      <c r="H14" s="1">
        <f>G14*D4*C9</f>
        <v>1.3126648138295751</v>
      </c>
      <c r="I14" s="1">
        <f>H14*D4*C8</f>
        <v>1.1741387589571408</v>
      </c>
      <c r="J14" s="1">
        <f>I14*D4</f>
        <v>0.83419990819534695</v>
      </c>
      <c r="K14" s="1">
        <f>J14*D4</f>
        <v>0.59268078966340221</v>
      </c>
      <c r="L14" s="1"/>
      <c r="M14" s="235"/>
      <c r="N14" s="97">
        <f>B14+K14</f>
        <v>1.0000000000000084</v>
      </c>
      <c r="R14" s="267">
        <f>B14-K14</f>
        <v>-0.18536157932679592</v>
      </c>
      <c r="S14" s="268">
        <f>IF(Rules!B23=Rules!D23,SUM(C14:J14)*B4*F4,SUM(C14:J14)*B4*F4*POWER(O2,A14-1))</f>
        <v>839.95570013051622</v>
      </c>
      <c r="T14" s="253">
        <f>IF(Rules!B23=Rules!D23,SUM(C14:J14)*D4*H4,SUM(C14:J14)*D4*H4*POWER(O2,A14-1))</f>
        <v>-2063.8525263312108</v>
      </c>
      <c r="U14" s="264">
        <f t="shared" si="0"/>
        <v>-1223.8968262006947</v>
      </c>
    </row>
    <row r="15" spans="1:21" x14ac:dyDescent="0.3">
      <c r="A15" s="98">
        <v>9</v>
      </c>
      <c r="B15" s="97">
        <f>C15*B4</f>
        <v>0.40742803765477065</v>
      </c>
      <c r="C15" s="97">
        <f>1/(1-D4*B4/(1-D4*B4/(1-D4*B4/(1-D4*B4/(1-D4*B4/(1-D4*B4/(1-D4*B4/(1-D4*B4))))))))</f>
        <v>1.4072444188838202</v>
      </c>
      <c r="D15" s="128">
        <f>C15*D4*C14</f>
        <v>1.406610205067536</v>
      </c>
      <c r="E15" s="1">
        <f>D15*D4*C13</f>
        <v>1.4050538630779803</v>
      </c>
      <c r="F15" s="1">
        <f>E15*D4*C12</f>
        <v>1.4012346457631604</v>
      </c>
      <c r="G15" s="1">
        <f>F15*D4*C11</f>
        <v>1.3918623991774508</v>
      </c>
      <c r="H15" s="1">
        <f>G15*D4*C10</f>
        <v>1.3688631826305229</v>
      </c>
      <c r="I15" s="1">
        <f>H15*D4*C9</f>
        <v>1.3124237839297914</v>
      </c>
      <c r="J15" s="1">
        <f>I15*D4*C8</f>
        <v>1.1739231650412971</v>
      </c>
      <c r="K15" s="1">
        <f>J15*D4</f>
        <v>0.83404673343347813</v>
      </c>
      <c r="L15" s="1">
        <f>K15*D4</f>
        <v>0.59257196234523901</v>
      </c>
      <c r="M15" s="235"/>
      <c r="N15" s="97">
        <f>B15+L15</f>
        <v>1.0000000000000098</v>
      </c>
      <c r="R15" s="267">
        <f>B15-L15</f>
        <v>-0.18514392469046836</v>
      </c>
      <c r="S15" s="268">
        <f>IF(Rules!B23=Rules!D23,SUM(C15:K15)*B4*F4,SUM(C15:K15)*B4*F4*POWER(O2,A15-1))</f>
        <v>954.60658463600919</v>
      </c>
      <c r="T15" s="253">
        <f>IF(Rules!B23=Rules!D23,SUM(C15:K15)*D4*H4,SUM(C15:K15)*D4*H4*POWER(O2,A15-1))</f>
        <v>-2345.5608564205263</v>
      </c>
      <c r="U15" s="264">
        <f t="shared" si="0"/>
        <v>-1390.954271784517</v>
      </c>
    </row>
    <row r="16" spans="1:21" ht="16.2" thickBot="1" x14ac:dyDescent="0.35">
      <c r="A16" s="99">
        <v>10</v>
      </c>
      <c r="B16" s="129">
        <f>C16*B4</f>
        <v>0.40747237363800587</v>
      </c>
      <c r="C16" s="129">
        <f>1/(1-D4*B4/(1-D4*B4/(1-D4*B4/(1-D4*B4/(1-D4*B4/(1-D4*B4/(1-D4*B4/(1-D4*B4/(1-D4*B4)))))))))</f>
        <v>1.4073975540615626</v>
      </c>
      <c r="D16" s="137">
        <f>C16*D4*C15</f>
        <v>1.4071391294524489</v>
      </c>
      <c r="E16" s="109">
        <f>D16*D4*C14</f>
        <v>1.4065049630877737</v>
      </c>
      <c r="F16" s="109">
        <f>E16*D4*C13</f>
        <v>1.4049487375430665</v>
      </c>
      <c r="G16" s="109">
        <f>F16*D4*C12</f>
        <v>1.4011298059804684</v>
      </c>
      <c r="H16" s="109">
        <f>G16*D4*C11</f>
        <v>1.3917582606222787</v>
      </c>
      <c r="I16" s="109">
        <f>H16*D4*C10</f>
        <v>1.3687607648669913</v>
      </c>
      <c r="J16" s="109">
        <f>I16*D4*C9</f>
        <v>1.3123255889381651</v>
      </c>
      <c r="K16" s="109">
        <f>J16*D4*C8</f>
        <v>1.173835332607313</v>
      </c>
      <c r="L16" s="109">
        <f>K16*D4</f>
        <v>0.83398433041014952</v>
      </c>
      <c r="M16" s="237">
        <f>L16*D4</f>
        <v>0.59252762636200473</v>
      </c>
      <c r="N16" s="129">
        <f>B16+M16</f>
        <v>1.0000000000000107</v>
      </c>
      <c r="R16" s="269">
        <f>B16-M16</f>
        <v>-0.18505525272399886</v>
      </c>
      <c r="S16" s="270">
        <f>IF(Rules!B23=Rules!D23,SUM(C16:L16)*B4*F4,SUM(C16:L16)*B4*F4*POWER(O2,A16-1))</f>
        <v>1069.352770512591</v>
      </c>
      <c r="T16" s="254">
        <f>IF(Rules!B23=Rules!D23,SUM(C16:L16)*D4*H4,SUM(C16:L16)*D4*H4*POWER(O2,A16-1))</f>
        <v>-2627.5033512109726</v>
      </c>
      <c r="U16" s="271">
        <f>S16+T16</f>
        <v>-1558.1505806983816</v>
      </c>
    </row>
    <row r="18" spans="1:7" x14ac:dyDescent="0.3">
      <c r="A18" s="500" t="s">
        <v>181</v>
      </c>
      <c r="B18" s="500"/>
      <c r="C18" s="500"/>
      <c r="D18" s="500"/>
      <c r="E18" s="500"/>
      <c r="F18" s="500"/>
    </row>
    <row r="19" spans="1:7" ht="16.2" thickBot="1" x14ac:dyDescent="0.35"/>
    <row r="20" spans="1:7" ht="16.2" thickBot="1" x14ac:dyDescent="0.3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251</v>
      </c>
    </row>
    <row r="21" spans="1:7" x14ac:dyDescent="0.3">
      <c r="A21" s="95">
        <v>1</v>
      </c>
      <c r="B21" s="107">
        <v>1</v>
      </c>
      <c r="C21" s="108">
        <f t="shared" ref="C21:C30" si="1">B21*$O$2</f>
        <v>4</v>
      </c>
      <c r="D21" s="57">
        <f>SUM($C$21:C21)</f>
        <v>4</v>
      </c>
      <c r="E21" s="57">
        <f t="shared" ref="E21:E30" si="2">D21/R7</f>
        <v>-9.5021749441790941</v>
      </c>
      <c r="F21" s="8">
        <f t="shared" ref="F21:F30" si="3">U7/E21</f>
        <v>12.509994314194222</v>
      </c>
      <c r="G21" s="256">
        <f>U7/D21</f>
        <v>-29.718038631039814</v>
      </c>
    </row>
    <row r="22" spans="1:7" x14ac:dyDescent="0.3">
      <c r="A22" s="97">
        <v>2</v>
      </c>
      <c r="B22" s="93">
        <f>C21</f>
        <v>4</v>
      </c>
      <c r="C22" s="1">
        <f t="shared" si="1"/>
        <v>16</v>
      </c>
      <c r="D22" s="9">
        <f>SUM($C$21:C22)</f>
        <v>20</v>
      </c>
      <c r="E22" s="9">
        <f t="shared" si="2"/>
        <v>-73.800149233504513</v>
      </c>
      <c r="F22" s="9">
        <f t="shared" si="3"/>
        <v>3.4686085234686086</v>
      </c>
      <c r="G22" s="257">
        <f>U8/D22</f>
        <v>-12.799191333229453</v>
      </c>
    </row>
    <row r="23" spans="1:7" x14ac:dyDescent="0.3">
      <c r="A23" s="97">
        <v>3</v>
      </c>
      <c r="B23" s="93">
        <f t="shared" ref="B23:B30" si="4">C22</f>
        <v>16</v>
      </c>
      <c r="C23" s="1">
        <f t="shared" si="1"/>
        <v>64</v>
      </c>
      <c r="D23" s="9">
        <f>SUM($C$21:C23)</f>
        <v>84</v>
      </c>
      <c r="E23" s="9">
        <f t="shared" si="2"/>
        <v>-384.26761393613407</v>
      </c>
      <c r="F23" s="9">
        <f t="shared" si="3"/>
        <v>1.0561489547817582</v>
      </c>
      <c r="G23" s="257">
        <f t="shared" ref="G23:G29" si="5">U9/D23</f>
        <v>-4.8314742716086689</v>
      </c>
    </row>
    <row r="24" spans="1:7" x14ac:dyDescent="0.3">
      <c r="A24" s="97">
        <v>4</v>
      </c>
      <c r="B24" s="93">
        <f t="shared" si="4"/>
        <v>64</v>
      </c>
      <c r="C24" s="1">
        <f t="shared" si="1"/>
        <v>256</v>
      </c>
      <c r="D24" s="9">
        <f>SUM($C$21:C24)</f>
        <v>340</v>
      </c>
      <c r="E24" s="9">
        <f t="shared" si="2"/>
        <v>-1713.1788240860556</v>
      </c>
      <c r="F24" s="9">
        <f t="shared" si="3"/>
        <v>0.3290292016820161</v>
      </c>
      <c r="G24" s="257">
        <f t="shared" si="5"/>
        <v>-1.6578995906693235</v>
      </c>
    </row>
    <row r="25" spans="1:7" x14ac:dyDescent="0.3">
      <c r="A25" s="97">
        <v>5</v>
      </c>
      <c r="B25" s="93">
        <f t="shared" si="4"/>
        <v>256</v>
      </c>
      <c r="C25" s="1">
        <f t="shared" si="1"/>
        <v>1024</v>
      </c>
      <c r="D25" s="9">
        <f>SUM($C$21:C25)</f>
        <v>1364</v>
      </c>
      <c r="E25" s="9">
        <f t="shared" si="2"/>
        <v>-7162.1543140880403</v>
      </c>
      <c r="F25" s="9">
        <f t="shared" si="3"/>
        <v>0.10138142733878994</v>
      </c>
      <c r="G25" s="257">
        <f t="shared" si="5"/>
        <v>-0.53233828972354658</v>
      </c>
    </row>
    <row r="26" spans="1:7" x14ac:dyDescent="0.3">
      <c r="A26" s="97">
        <v>6</v>
      </c>
      <c r="B26" s="93">
        <f t="shared" si="4"/>
        <v>1024</v>
      </c>
      <c r="C26" s="1">
        <f t="shared" si="1"/>
        <v>4096</v>
      </c>
      <c r="D26" s="9">
        <f>SUM($C$21:C26)</f>
        <v>5460</v>
      </c>
      <c r="E26" s="9">
        <f t="shared" si="2"/>
        <v>-29165.167457295036</v>
      </c>
      <c r="F26" s="9">
        <f t="shared" si="3"/>
        <v>3.0549930007710918E-2</v>
      </c>
      <c r="G26" s="257">
        <f t="shared" si="5"/>
        <v>-0.16318568213984094</v>
      </c>
    </row>
    <row r="27" spans="1:7" x14ac:dyDescent="0.3">
      <c r="A27" s="97">
        <v>7</v>
      </c>
      <c r="B27" s="93">
        <f t="shared" si="4"/>
        <v>4096</v>
      </c>
      <c r="C27" s="1">
        <f t="shared" si="1"/>
        <v>16384</v>
      </c>
      <c r="D27" s="9">
        <f>SUM($C$21:C27)</f>
        <v>21844</v>
      </c>
      <c r="E27" s="9">
        <f t="shared" si="2"/>
        <v>-117506.53983758981</v>
      </c>
      <c r="F27" s="9">
        <f t="shared" si="3"/>
        <v>8.9963993636743827E-3</v>
      </c>
      <c r="G27" s="257">
        <f t="shared" si="5"/>
        <v>-4.8394788510459232E-2</v>
      </c>
    </row>
    <row r="28" spans="1:7" x14ac:dyDescent="0.3">
      <c r="A28" s="97">
        <v>8</v>
      </c>
      <c r="B28" s="93">
        <f t="shared" si="4"/>
        <v>16384</v>
      </c>
      <c r="C28" s="1">
        <f t="shared" si="1"/>
        <v>65536</v>
      </c>
      <c r="D28" s="9">
        <f>SUM($C$21:C28)</f>
        <v>87380</v>
      </c>
      <c r="E28" s="9">
        <f t="shared" si="2"/>
        <v>-471402.97529482865</v>
      </c>
      <c r="F28" s="9">
        <f t="shared" si="3"/>
        <v>2.5962857477410603E-3</v>
      </c>
      <c r="G28" s="257">
        <f t="shared" si="5"/>
        <v>-1.4006601352720242E-2</v>
      </c>
    </row>
    <row r="29" spans="1:7" x14ac:dyDescent="0.3">
      <c r="A29" s="97">
        <v>9</v>
      </c>
      <c r="B29" s="93">
        <f t="shared" si="4"/>
        <v>65536</v>
      </c>
      <c r="C29" s="1">
        <f t="shared" si="1"/>
        <v>262144</v>
      </c>
      <c r="D29" s="9">
        <f>SUM($C$21:C29)</f>
        <v>349524</v>
      </c>
      <c r="E29" s="9">
        <f t="shared" si="2"/>
        <v>-1887850.2256250069</v>
      </c>
      <c r="F29" s="9">
        <f t="shared" si="3"/>
        <v>7.3679270362881483E-4</v>
      </c>
      <c r="G29" s="257">
        <f t="shared" si="5"/>
        <v>-3.9795672737337551E-3</v>
      </c>
    </row>
    <row r="30" spans="1:7" ht="16.2" thickBot="1" x14ac:dyDescent="0.35">
      <c r="A30" s="129">
        <v>10</v>
      </c>
      <c r="B30" s="94">
        <f t="shared" si="4"/>
        <v>262144</v>
      </c>
      <c r="C30" s="109">
        <f t="shared" si="1"/>
        <v>1048576</v>
      </c>
      <c r="D30" s="10">
        <f>SUM($C$21:C30)</f>
        <v>1398100</v>
      </c>
      <c r="E30" s="10">
        <f t="shared" si="2"/>
        <v>-7555040.8833041871</v>
      </c>
      <c r="F30" s="10">
        <f t="shared" si="3"/>
        <v>2.0623986087775167E-4</v>
      </c>
      <c r="G30" s="258">
        <f>U16/D30</f>
        <v>-1.1144772052774348E-3</v>
      </c>
    </row>
    <row r="31" spans="1:7" ht="16.2" thickBot="1" x14ac:dyDescent="0.35">
      <c r="A31" s="524" t="s">
        <v>252</v>
      </c>
      <c r="B31" s="524"/>
      <c r="C31" s="524"/>
      <c r="D31" s="524"/>
      <c r="E31" s="524"/>
      <c r="F31" s="524"/>
      <c r="G31" s="524"/>
    </row>
    <row r="32" spans="1:7" ht="16.2" thickBot="1" x14ac:dyDescent="0.35">
      <c r="A32" s="115" t="s">
        <v>130</v>
      </c>
      <c r="B32" s="116" t="s">
        <v>135</v>
      </c>
      <c r="C32" s="116" t="s">
        <v>134</v>
      </c>
      <c r="D32" s="154" t="s">
        <v>133</v>
      </c>
      <c r="E32" s="350" t="s">
        <v>146</v>
      </c>
      <c r="F32" s="152" t="s">
        <v>147</v>
      </c>
      <c r="G32" s="260" t="s">
        <v>251</v>
      </c>
    </row>
    <row r="33" spans="1:7" x14ac:dyDescent="0.3">
      <c r="A33" s="95">
        <v>1</v>
      </c>
      <c r="B33" s="107">
        <v>1</v>
      </c>
      <c r="C33" s="108">
        <f t="shared" ref="C33:C42" si="6">B33*$O$2</f>
        <v>4</v>
      </c>
      <c r="D33" s="57">
        <f>SUM($C$33:C33)</f>
        <v>4</v>
      </c>
      <c r="E33" s="96">
        <f>D33/$R$7</f>
        <v>-9.5021749441790941</v>
      </c>
      <c r="F33" s="8">
        <f t="shared" ref="F33:F42" si="7">U7/E33</f>
        <v>12.509994314194222</v>
      </c>
      <c r="G33" s="259">
        <f>U7/D33</f>
        <v>-29.718038631039814</v>
      </c>
    </row>
    <row r="34" spans="1:7" x14ac:dyDescent="0.3">
      <c r="A34" s="97">
        <v>2</v>
      </c>
      <c r="B34" s="93">
        <f>C33+1</f>
        <v>5</v>
      </c>
      <c r="C34" s="1">
        <f t="shared" si="6"/>
        <v>20</v>
      </c>
      <c r="D34" s="9">
        <f>SUM($C$33:C34)</f>
        <v>24</v>
      </c>
      <c r="E34" s="96">
        <f t="shared" ref="E34:E42" si="8">D34/$R$7</f>
        <v>-57.013049665074561</v>
      </c>
      <c r="F34" s="9">
        <f t="shared" si="7"/>
        <v>4.4899163992871154</v>
      </c>
      <c r="G34" s="259">
        <f t="shared" ref="G34:G42" si="9">U8/D34</f>
        <v>-10.66599277769121</v>
      </c>
    </row>
    <row r="35" spans="1:7" x14ac:dyDescent="0.3">
      <c r="A35" s="97">
        <v>3</v>
      </c>
      <c r="B35" s="93">
        <f t="shared" ref="B35:B42" si="10">C34</f>
        <v>20</v>
      </c>
      <c r="C35" s="1">
        <f t="shared" si="6"/>
        <v>80</v>
      </c>
      <c r="D35" s="9">
        <f>SUM($C$33:C35)</f>
        <v>104</v>
      </c>
      <c r="E35" s="96">
        <f t="shared" si="8"/>
        <v>-247.05654854865642</v>
      </c>
      <c r="F35" s="9">
        <f t="shared" si="7"/>
        <v>1.6427163788989771</v>
      </c>
      <c r="G35" s="259">
        <f t="shared" si="9"/>
        <v>-3.9023446039916174</v>
      </c>
    </row>
    <row r="36" spans="1:7" x14ac:dyDescent="0.3">
      <c r="A36" s="97">
        <v>4</v>
      </c>
      <c r="B36" s="93">
        <f t="shared" si="10"/>
        <v>80</v>
      </c>
      <c r="C36" s="1">
        <f t="shared" si="6"/>
        <v>320</v>
      </c>
      <c r="D36" s="9">
        <f>SUM($C$33:C36)</f>
        <v>424</v>
      </c>
      <c r="E36" s="96">
        <f t="shared" si="8"/>
        <v>-1007.2305440829839</v>
      </c>
      <c r="F36" s="9">
        <f t="shared" si="7"/>
        <v>0.55963936373749301</v>
      </c>
      <c r="G36" s="259">
        <f t="shared" si="9"/>
        <v>-1.3294477849706838</v>
      </c>
    </row>
    <row r="37" spans="1:7" x14ac:dyDescent="0.3">
      <c r="A37" s="97">
        <v>5</v>
      </c>
      <c r="B37" s="93">
        <f t="shared" si="10"/>
        <v>320</v>
      </c>
      <c r="C37" s="1">
        <f t="shared" si="6"/>
        <v>1280</v>
      </c>
      <c r="D37" s="9">
        <f>SUM($C$33:C37)</f>
        <v>1704</v>
      </c>
      <c r="E37" s="96">
        <f t="shared" si="8"/>
        <v>-4047.9265262202939</v>
      </c>
      <c r="F37" s="9">
        <f t="shared" si="7"/>
        <v>0.1793781143208926</v>
      </c>
      <c r="G37" s="259">
        <f t="shared" si="9"/>
        <v>-0.42612055585851971</v>
      </c>
    </row>
    <row r="38" spans="1:7" x14ac:dyDescent="0.3">
      <c r="A38" s="97">
        <v>6</v>
      </c>
      <c r="B38" s="93">
        <f t="shared" si="10"/>
        <v>1280</v>
      </c>
      <c r="C38" s="1">
        <f t="shared" si="6"/>
        <v>5120</v>
      </c>
      <c r="D38" s="9">
        <f>SUM($C$33:C38)</f>
        <v>6824</v>
      </c>
      <c r="E38" s="96">
        <f t="shared" si="8"/>
        <v>-16210.710454769534</v>
      </c>
      <c r="F38" s="9">
        <f t="shared" si="7"/>
        <v>5.4963280416953114E-2</v>
      </c>
      <c r="G38" s="259">
        <f t="shared" si="9"/>
        <v>-0.13056767650696535</v>
      </c>
    </row>
    <row r="39" spans="1:7" x14ac:dyDescent="0.3">
      <c r="A39" s="97">
        <v>7</v>
      </c>
      <c r="B39" s="93">
        <f t="shared" si="10"/>
        <v>5120</v>
      </c>
      <c r="C39" s="1">
        <f t="shared" si="6"/>
        <v>20480</v>
      </c>
      <c r="D39" s="9">
        <f>SUM($C$33:C39)</f>
        <v>27304</v>
      </c>
      <c r="E39" s="96">
        <f t="shared" si="8"/>
        <v>-64861.846168966491</v>
      </c>
      <c r="F39" s="9">
        <f t="shared" si="7"/>
        <v>1.6298268129288369E-2</v>
      </c>
      <c r="G39" s="259">
        <f t="shared" si="9"/>
        <v>-3.8717248762909148E-2</v>
      </c>
    </row>
    <row r="40" spans="1:7" x14ac:dyDescent="0.3">
      <c r="A40" s="97">
        <v>8</v>
      </c>
      <c r="B40" s="93">
        <f t="shared" si="10"/>
        <v>20480</v>
      </c>
      <c r="C40" s="1">
        <f t="shared" si="6"/>
        <v>81920</v>
      </c>
      <c r="D40" s="9">
        <f>SUM($C$33:C40)</f>
        <v>109224</v>
      </c>
      <c r="E40" s="96">
        <f t="shared" si="8"/>
        <v>-259466.38902575432</v>
      </c>
      <c r="F40" s="9">
        <f t="shared" si="7"/>
        <v>4.7169763713758401E-3</v>
      </c>
      <c r="G40" s="259">
        <f t="shared" si="9"/>
        <v>-1.1205383672093082E-2</v>
      </c>
    </row>
    <row r="41" spans="1:7" x14ac:dyDescent="0.3">
      <c r="A41" s="97">
        <v>9</v>
      </c>
      <c r="B41" s="93">
        <f t="shared" si="10"/>
        <v>81920</v>
      </c>
      <c r="C41" s="1">
        <f t="shared" si="6"/>
        <v>327680</v>
      </c>
      <c r="D41" s="9">
        <f>SUM($C$33:C41)</f>
        <v>436904</v>
      </c>
      <c r="E41" s="96">
        <f t="shared" si="8"/>
        <v>-1037884.5604529057</v>
      </c>
      <c r="F41" s="9">
        <f t="shared" si="7"/>
        <v>1.3401820633862603E-3</v>
      </c>
      <c r="G41" s="259">
        <f t="shared" si="9"/>
        <v>-3.1836611058367902E-3</v>
      </c>
    </row>
    <row r="42" spans="1:7" ht="16.2" thickBot="1" x14ac:dyDescent="0.35">
      <c r="A42" s="129">
        <v>10</v>
      </c>
      <c r="B42" s="94">
        <f t="shared" si="10"/>
        <v>327680</v>
      </c>
      <c r="C42" s="109">
        <f t="shared" si="6"/>
        <v>1310720</v>
      </c>
      <c r="D42" s="10">
        <f>SUM($C$33:C42)</f>
        <v>1747624</v>
      </c>
      <c r="E42" s="351">
        <f t="shared" si="8"/>
        <v>-4151557.2461615112</v>
      </c>
      <c r="F42" s="10">
        <f t="shared" si="7"/>
        <v>3.7531713723543912E-4</v>
      </c>
      <c r="G42" s="259">
        <f t="shared" si="9"/>
        <v>-8.9158227438990406E-4</v>
      </c>
    </row>
    <row r="43" spans="1:7" ht="16.2" thickBot="1" x14ac:dyDescent="0.35">
      <c r="A43" s="524" t="s">
        <v>52</v>
      </c>
      <c r="B43" s="524"/>
      <c r="C43" s="524"/>
      <c r="D43" s="524"/>
      <c r="E43" s="524"/>
      <c r="F43" s="524"/>
      <c r="G43" s="524"/>
    </row>
    <row r="44" spans="1:7" ht="16.2" thickBot="1" x14ac:dyDescent="0.3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261" t="s">
        <v>147</v>
      </c>
      <c r="G44" s="260" t="s">
        <v>251</v>
      </c>
    </row>
    <row r="45" spans="1:7" x14ac:dyDescent="0.3">
      <c r="A45" s="95">
        <v>1</v>
      </c>
      <c r="B45" s="107">
        <v>1</v>
      </c>
      <c r="C45" s="108">
        <f t="shared" ref="C45:C54" si="11">B45*$O$2</f>
        <v>4</v>
      </c>
      <c r="D45" s="57">
        <f>SUM(C45:C45)</f>
        <v>4</v>
      </c>
      <c r="E45" s="57">
        <f t="shared" ref="E45:E54" si="12">D45/R7</f>
        <v>-9.5021749441790941</v>
      </c>
      <c r="F45" s="262">
        <f t="shared" ref="F45:F54" si="13">U7/E45</f>
        <v>12.509994314194222</v>
      </c>
      <c r="G45" s="256">
        <f>U7/D45</f>
        <v>-29.718038631039814</v>
      </c>
    </row>
    <row r="46" spans="1:7" x14ac:dyDescent="0.3">
      <c r="A46" s="97">
        <v>2</v>
      </c>
      <c r="B46" s="93">
        <f t="shared" ref="B46:B54" si="14">B45*$O$2*2</f>
        <v>8</v>
      </c>
      <c r="C46" s="1">
        <f t="shared" si="11"/>
        <v>32</v>
      </c>
      <c r="D46" s="9">
        <f>SUM($C$45:C46)</f>
        <v>36</v>
      </c>
      <c r="E46" s="9">
        <f t="shared" si="12"/>
        <v>-132.84026862030814</v>
      </c>
      <c r="F46" s="98">
        <f t="shared" si="13"/>
        <v>1.9270047352603379</v>
      </c>
      <c r="G46" s="257">
        <f t="shared" ref="G46:G54" si="15">U8/D46</f>
        <v>-7.1106618517941405</v>
      </c>
    </row>
    <row r="47" spans="1:7" x14ac:dyDescent="0.3">
      <c r="A47" s="97">
        <v>3</v>
      </c>
      <c r="B47" s="93">
        <f t="shared" si="14"/>
        <v>64</v>
      </c>
      <c r="C47" s="1">
        <f t="shared" si="11"/>
        <v>256</v>
      </c>
      <c r="D47" s="9">
        <f>SUM($C$45:C47)</f>
        <v>292</v>
      </c>
      <c r="E47" s="9">
        <f t="shared" si="12"/>
        <v>-1335.7874198732279</v>
      </c>
      <c r="F47" s="98">
        <f t="shared" si="13"/>
        <v>0.3038236719235195</v>
      </c>
      <c r="G47" s="257">
        <f t="shared" si="15"/>
        <v>-1.3898761603257814</v>
      </c>
    </row>
    <row r="48" spans="1:7" x14ac:dyDescent="0.3">
      <c r="A48" s="97">
        <v>4</v>
      </c>
      <c r="B48" s="93">
        <f t="shared" si="14"/>
        <v>512</v>
      </c>
      <c r="C48" s="1">
        <f t="shared" si="11"/>
        <v>2048</v>
      </c>
      <c r="D48" s="9">
        <f>SUM($C$45:C48)</f>
        <v>2340</v>
      </c>
      <c r="E48" s="9">
        <f t="shared" si="12"/>
        <v>-11790.701318709911</v>
      </c>
      <c r="F48" s="98">
        <f t="shared" si="13"/>
        <v>4.7807661782857044E-2</v>
      </c>
      <c r="G48" s="257">
        <f t="shared" si="15"/>
        <v>-0.24089139351605554</v>
      </c>
    </row>
    <row r="49" spans="1:7" x14ac:dyDescent="0.3">
      <c r="A49" s="97">
        <v>5</v>
      </c>
      <c r="B49" s="93">
        <f t="shared" si="14"/>
        <v>4096</v>
      </c>
      <c r="C49" s="1">
        <f t="shared" si="11"/>
        <v>16384</v>
      </c>
      <c r="D49" s="9">
        <f>SUM($C$45:C49)</f>
        <v>18724</v>
      </c>
      <c r="E49" s="9">
        <f t="shared" si="12"/>
        <v>-98316.845584299474</v>
      </c>
      <c r="F49" s="98">
        <f t="shared" si="13"/>
        <v>7.3854019915674781E-3</v>
      </c>
      <c r="G49" s="257">
        <f t="shared" si="15"/>
        <v>-3.8779610509662332E-2</v>
      </c>
    </row>
    <row r="50" spans="1:7" x14ac:dyDescent="0.3">
      <c r="A50" s="97">
        <v>6</v>
      </c>
      <c r="B50" s="93">
        <f t="shared" si="14"/>
        <v>32768</v>
      </c>
      <c r="C50" s="1">
        <f t="shared" si="11"/>
        <v>131072</v>
      </c>
      <c r="D50" s="9">
        <f>SUM($C$45:C50)</f>
        <v>149796</v>
      </c>
      <c r="E50" s="9">
        <f t="shared" si="12"/>
        <v>-800151.17663607455</v>
      </c>
      <c r="F50" s="98">
        <f t="shared" si="13"/>
        <v>1.1135318556042993E-3</v>
      </c>
      <c r="G50" s="257">
        <f t="shared" si="15"/>
        <v>-5.9480481754087657E-3</v>
      </c>
    </row>
    <row r="51" spans="1:7" x14ac:dyDescent="0.3">
      <c r="A51" s="97">
        <v>7</v>
      </c>
      <c r="B51" s="93">
        <f t="shared" si="14"/>
        <v>262144</v>
      </c>
      <c r="C51" s="1">
        <f t="shared" si="11"/>
        <v>1048576</v>
      </c>
      <c r="D51" s="9">
        <f>SUM($C$45:C51)</f>
        <v>1198372</v>
      </c>
      <c r="E51" s="9">
        <f t="shared" si="12"/>
        <v>-6446463.4296947531</v>
      </c>
      <c r="F51" s="98">
        <f t="shared" si="13"/>
        <v>1.6398693202119473E-4</v>
      </c>
      <c r="G51" s="257">
        <f t="shared" si="15"/>
        <v>-8.8214324118259717E-4</v>
      </c>
    </row>
    <row r="52" spans="1:7" x14ac:dyDescent="0.3">
      <c r="A52" s="97">
        <v>8</v>
      </c>
      <c r="B52" s="93">
        <f t="shared" si="14"/>
        <v>2097152</v>
      </c>
      <c r="C52" s="1">
        <f t="shared" si="11"/>
        <v>8388608</v>
      </c>
      <c r="D52" s="9">
        <f>SUM($C$45:C52)</f>
        <v>9586980</v>
      </c>
      <c r="E52" s="9">
        <f t="shared" si="12"/>
        <v>-51720426.826413557</v>
      </c>
      <c r="F52" s="98">
        <f t="shared" si="13"/>
        <v>2.3663703130455454E-5</v>
      </c>
      <c r="G52" s="257">
        <f t="shared" si="15"/>
        <v>-1.276623948522574E-4</v>
      </c>
    </row>
    <row r="53" spans="1:7" x14ac:dyDescent="0.3">
      <c r="A53" s="97">
        <v>9</v>
      </c>
      <c r="B53" s="93">
        <f t="shared" si="14"/>
        <v>16777216</v>
      </c>
      <c r="C53" s="1">
        <f t="shared" si="11"/>
        <v>67108864</v>
      </c>
      <c r="D53" s="9">
        <f>SUM($C$45:C53)</f>
        <v>76695844</v>
      </c>
      <c r="E53" s="9">
        <f t="shared" si="12"/>
        <v>-414249855.23140138</v>
      </c>
      <c r="F53" s="98">
        <f t="shared" si="13"/>
        <v>3.3577664644143937E-6</v>
      </c>
      <c r="G53" s="257">
        <f t="shared" si="15"/>
        <v>-1.8135979725114142E-5</v>
      </c>
    </row>
    <row r="54" spans="1:7" ht="16.2" thickBot="1" x14ac:dyDescent="0.35">
      <c r="A54" s="129">
        <v>10</v>
      </c>
      <c r="B54" s="94">
        <f t="shared" si="14"/>
        <v>134217728</v>
      </c>
      <c r="C54" s="109">
        <f t="shared" si="11"/>
        <v>536870912</v>
      </c>
      <c r="D54" s="10">
        <f>SUM($C$45:C54)</f>
        <v>613566756</v>
      </c>
      <c r="E54" s="10">
        <f t="shared" si="12"/>
        <v>-3315586815.1178918</v>
      </c>
      <c r="F54" s="99">
        <f t="shared" si="13"/>
        <v>4.6994715191705175E-7</v>
      </c>
      <c r="G54" s="258">
        <f t="shared" si="15"/>
        <v>-2.5394964206606748E-6</v>
      </c>
    </row>
  </sheetData>
  <mergeCells count="3">
    <mergeCell ref="A18:F18"/>
    <mergeCell ref="A31:G31"/>
    <mergeCell ref="A43:G43"/>
  </mergeCells>
  <conditionalFormatting sqref="F21:F30">
    <cfRule type="cellIs" dxfId="312" priority="76" operator="equal">
      <formula>MAX($F$21:$F$30)</formula>
    </cfRule>
  </conditionalFormatting>
  <conditionalFormatting sqref="E21:E30">
    <cfRule type="cellIs" dxfId="311" priority="68" stopIfTrue="1" operator="lessThan">
      <formula>0</formula>
    </cfRule>
    <cfRule type="cellIs" dxfId="310" priority="69" operator="equal">
      <formula>MIN($E$21:$E$30)</formula>
    </cfRule>
  </conditionalFormatting>
  <conditionalFormatting sqref="R7:R16">
    <cfRule type="cellIs" dxfId="309" priority="12" operator="lessThanOrEqual">
      <formula>0</formula>
    </cfRule>
    <cfRule type="cellIs" dxfId="308" priority="13" operator="greaterThan">
      <formula>0</formula>
    </cfRule>
  </conditionalFormatting>
  <conditionalFormatting sqref="U7:U16">
    <cfRule type="cellIs" dxfId="307" priority="10" operator="lessThanOrEqual">
      <formula>0</formula>
    </cfRule>
    <cfRule type="cellIs" dxfId="306" priority="11" operator="greaterThan">
      <formula>0</formula>
    </cfRule>
  </conditionalFormatting>
  <conditionalFormatting sqref="S7:T16">
    <cfRule type="cellIs" dxfId="305" priority="8" operator="lessThanOrEqual">
      <formula>0</formula>
    </cfRule>
    <cfRule type="cellIs" dxfId="304" priority="9" operator="greaterThan">
      <formula>0</formula>
    </cfRule>
  </conditionalFormatting>
  <conditionalFormatting sqref="F45:F54">
    <cfRule type="cellIs" dxfId="303" priority="7" operator="equal">
      <formula>MAX($F$45:$F$54)</formula>
    </cfRule>
  </conditionalFormatting>
  <conditionalFormatting sqref="E45:E54">
    <cfRule type="cellIs" dxfId="302" priority="5" stopIfTrue="1" operator="lessThan">
      <formula>0</formula>
    </cfRule>
    <cfRule type="cellIs" dxfId="301" priority="6" operator="equal">
      <formula>MIN($E$45:$E$54)</formula>
    </cfRule>
  </conditionalFormatting>
  <conditionalFormatting sqref="E33:E42">
    <cfRule type="cellIs" dxfId="300" priority="3" stopIfTrue="1" operator="lessThan">
      <formula>0</formula>
    </cfRule>
    <cfRule type="cellIs" dxfId="299" priority="4" operator="equal">
      <formula>MIN($E$33:$E$42)</formula>
    </cfRule>
  </conditionalFormatting>
  <conditionalFormatting sqref="F33:F42">
    <cfRule type="cellIs" dxfId="298" priority="1" operator="lessThanOrEqual">
      <formula>0</formula>
    </cfRule>
    <cfRule type="cellIs" dxfId="297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>
    <pageSetUpPr fitToPage="1"/>
  </sheetPr>
  <dimension ref="A1:U54"/>
  <sheetViews>
    <sheetView zoomScale="90" zoomScaleNormal="90" workbookViewId="0">
      <selection activeCell="A31" sqref="A31:G54"/>
    </sheetView>
  </sheetViews>
  <sheetFormatPr defaultColWidth="8.69921875" defaultRowHeight="15.6" x14ac:dyDescent="0.3"/>
  <cols>
    <col min="5" max="5" width="9.19921875" customWidth="1"/>
    <col min="14" max="14" width="5.69921875" bestFit="1" customWidth="1"/>
  </cols>
  <sheetData>
    <row r="1" spans="1:21" x14ac:dyDescent="0.3">
      <c r="C1" t="s">
        <v>93</v>
      </c>
      <c r="D1">
        <f>C2+E2</f>
        <v>1.0000000000000009</v>
      </c>
    </row>
    <row r="2" spans="1:21" x14ac:dyDescent="0.3">
      <c r="A2" t="s">
        <v>39</v>
      </c>
      <c r="B2" s="133" t="s">
        <v>122</v>
      </c>
      <c r="C2" s="139">
        <f>Analysis!B42</f>
        <v>0.30894254313971087</v>
      </c>
      <c r="D2" s="133" t="s">
        <v>123</v>
      </c>
      <c r="E2" s="139">
        <f>Analysis!J42</f>
        <v>0.69105745686029008</v>
      </c>
      <c r="F2" s="133" t="s">
        <v>46</v>
      </c>
      <c r="G2" s="139">
        <f>Analysis!S42</f>
        <v>361.04631809799531</v>
      </c>
      <c r="H2" t="s">
        <v>149</v>
      </c>
      <c r="I2" s="153">
        <f>Analysis!T42</f>
        <v>-361.50629508137473</v>
      </c>
      <c r="J2" t="s">
        <v>47</v>
      </c>
      <c r="K2" s="153">
        <f>G2*C2+I2*E2</f>
        <v>-138.2790532134967</v>
      </c>
      <c r="L2" t="s">
        <v>46</v>
      </c>
      <c r="M2" s="160">
        <v>3</v>
      </c>
      <c r="N2" t="s">
        <v>149</v>
      </c>
      <c r="O2" s="160">
        <v>5</v>
      </c>
    </row>
    <row r="4" spans="1:21" x14ac:dyDescent="0.3">
      <c r="A4" t="s">
        <v>120</v>
      </c>
      <c r="B4">
        <f>$C$2</f>
        <v>0.30894254313971087</v>
      </c>
      <c r="C4" t="s">
        <v>121</v>
      </c>
      <c r="D4">
        <f>$E$2</f>
        <v>0.69105745686029008</v>
      </c>
      <c r="E4" t="s">
        <v>46</v>
      </c>
      <c r="F4">
        <f>G2</f>
        <v>361.04631809799531</v>
      </c>
      <c r="G4" t="s">
        <v>149</v>
      </c>
      <c r="H4">
        <f>I2</f>
        <v>-361.50629508137473</v>
      </c>
      <c r="I4" t="s">
        <v>47</v>
      </c>
      <c r="J4">
        <f>B4*F4+D4*H4</f>
        <v>-138.2790532134967</v>
      </c>
    </row>
    <row r="5" spans="1:21" ht="16.2" thickBot="1" x14ac:dyDescent="0.35"/>
    <row r="6" spans="1:21" ht="16.2" thickBot="1" x14ac:dyDescent="0.3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5" t="s">
        <v>47</v>
      </c>
    </row>
    <row r="7" spans="1:21" x14ac:dyDescent="0.3">
      <c r="A7" s="100">
        <v>1</v>
      </c>
      <c r="B7" s="95">
        <f>C7*B4</f>
        <v>0.30894254313971087</v>
      </c>
      <c r="C7" s="95">
        <v>1</v>
      </c>
      <c r="D7" s="22">
        <f>C7*D4</f>
        <v>0.69105745686029008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1.0000000000000009</v>
      </c>
      <c r="R7" s="265">
        <f>B7-D7</f>
        <v>-0.38211491372057921</v>
      </c>
      <c r="S7" s="266">
        <f>IF(Rules!B23=Rules!D23,SUM(C7)*B4*F4,SUM(C7)*B4*F4*POWER(O2,A7-1))</f>
        <v>111.54256770442369</v>
      </c>
      <c r="T7" s="252">
        <f>IF(Rules!B23=Rules!D23,SUM(C7)*D4*H4,SUM(C7)*D4*H4*POWER(O2,A7-1))</f>
        <v>-249.8216209179204</v>
      </c>
      <c r="U7" s="263">
        <f>S7+T7</f>
        <v>-138.2790532134967</v>
      </c>
    </row>
    <row r="8" spans="1:21" x14ac:dyDescent="0.3">
      <c r="A8" s="98">
        <v>2</v>
      </c>
      <c r="B8" s="97">
        <f>C8*B4</f>
        <v>0.39280531932404145</v>
      </c>
      <c r="C8" s="97">
        <f>1/(1-B4*D4)</f>
        <v>1.2714510450132661</v>
      </c>
      <c r="D8" s="128">
        <f>C8*D4</f>
        <v>0.87864572568922583</v>
      </c>
      <c r="E8" s="1">
        <f>D8*D4</f>
        <v>0.6071946806759605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1.000000000000002</v>
      </c>
      <c r="R8" s="267">
        <f>B8-E8</f>
        <v>-0.21438936135191905</v>
      </c>
      <c r="S8" s="268">
        <f>IF(Rules!B23=Rules!D23,SUM(C8:D8)*B4*F4,SUM(C8:D8)*B4*F4*POWER(O2,A8-1))</f>
        <v>239.82731461714548</v>
      </c>
      <c r="T8" s="253">
        <f>IF(Rules!B23=Rules!D23,SUM(C8:D8)*D4*H4,SUM(C8:D8)*D4*H4*POWER(O2,A8-1))</f>
        <v>-537.14066038728288</v>
      </c>
      <c r="U8" s="264">
        <f>S8+T8</f>
        <v>-297.3133457701374</v>
      </c>
    </row>
    <row r="9" spans="1:21" x14ac:dyDescent="0.3">
      <c r="A9" s="98">
        <v>3</v>
      </c>
      <c r="B9" s="97">
        <f>C9*B4</f>
        <v>0.42405186504637349</v>
      </c>
      <c r="C9" s="97">
        <f>1/(1-D4*B4/(1-D4*B4))</f>
        <v>1.3725913586935405</v>
      </c>
      <c r="D9" s="128">
        <f>C9*D4*C8</f>
        <v>1.2060215304340465</v>
      </c>
      <c r="E9" s="1">
        <f>D9*(D4)</f>
        <v>0.83343017174050704</v>
      </c>
      <c r="F9" s="1">
        <f>E9*D4</f>
        <v>0.57594813495362962</v>
      </c>
      <c r="G9" s="1"/>
      <c r="H9" s="1"/>
      <c r="I9" s="1"/>
      <c r="J9" s="1"/>
      <c r="K9" s="1"/>
      <c r="L9" s="1"/>
      <c r="M9" s="235"/>
      <c r="N9" s="97">
        <f>B9+F9</f>
        <v>1.0000000000000031</v>
      </c>
      <c r="R9" s="267">
        <f>B9-F9</f>
        <v>-0.15189626990725613</v>
      </c>
      <c r="S9" s="268">
        <f>IF(Rules!B23=Rules!D23,SUM(C9:E9)*B4*F4,SUM(C9:E9)*B4*F4*POWER(O2,A9-1))</f>
        <v>380.58804412728847</v>
      </c>
      <c r="T9" s="253">
        <f>IF(Rules!B23=Rules!D23,SUM(C9:E9)*D4*H4,SUM(C9:E9)*D4*H4*POWER(O2,A9-1))</f>
        <v>-852.40212810780997</v>
      </c>
      <c r="U9" s="264">
        <f t="shared" ref="U9:U15" si="0">S9+T9</f>
        <v>-471.8140839805215</v>
      </c>
    </row>
    <row r="10" spans="1:21" x14ac:dyDescent="0.3">
      <c r="A10" s="98">
        <v>4</v>
      </c>
      <c r="B10" s="97">
        <f>C10*B4</f>
        <v>0.43700404557282602</v>
      </c>
      <c r="C10" s="97">
        <f>1/(1-D4*B4/(1-D4*B4/(1-D4*B4)))</f>
        <v>1.4145155961094125</v>
      </c>
      <c r="D10" s="128">
        <f>C10*D4*C9</f>
        <v>1.3417239072896445</v>
      </c>
      <c r="E10" s="1">
        <f>D10*D4*C8</f>
        <v>1.1788999761950933</v>
      </c>
      <c r="F10" s="1">
        <f>E10*D4</f>
        <v>0.81468761944203771</v>
      </c>
      <c r="G10" s="1">
        <f>F10*D4</f>
        <v>0.56299595442717842</v>
      </c>
      <c r="H10" s="1"/>
      <c r="I10" s="1"/>
      <c r="J10" s="1"/>
      <c r="K10" s="1"/>
      <c r="L10" s="1"/>
      <c r="M10" s="235"/>
      <c r="N10" s="97">
        <f>B10+G10</f>
        <v>1.0000000000000044</v>
      </c>
      <c r="R10" s="267">
        <f>B10-G10</f>
        <v>-0.12599190885435241</v>
      </c>
      <c r="S10" s="268">
        <f>IF(Rules!B23=Rules!D23,SUM(C10:F10)*B4*F4,SUM(C10:F10)*B4*F4*POWER(O2,A10-1))</f>
        <v>529.80791077855031</v>
      </c>
      <c r="T10" s="253">
        <f>IF(Rules!B23=Rules!D23,SUM(C10:F10)*D4*H4,SUM(C10:F10)*D4*H4*POWER(O2,A10-1))</f>
        <v>-1186.6095049610842</v>
      </c>
      <c r="U10" s="264">
        <f t="shared" si="0"/>
        <v>-656.8015941825339</v>
      </c>
    </row>
    <row r="11" spans="1:21" x14ac:dyDescent="0.3">
      <c r="A11" s="98">
        <v>5</v>
      </c>
      <c r="B11" s="97">
        <f>C11*B4</f>
        <v>0.44260786214090014</v>
      </c>
      <c r="C11" s="97">
        <f>1/(1-D4*B4/(1-D4*B4/(1-D4*B4/(1-D4*B4))))</f>
        <v>1.4326542976010357</v>
      </c>
      <c r="D11" s="128">
        <f>C11*D4*C10</f>
        <v>1.4004361238308944</v>
      </c>
      <c r="E11" s="1">
        <f>D11*D4*C9</f>
        <v>1.3283689717837597</v>
      </c>
      <c r="F11" s="1">
        <f>E11*D4*C8</f>
        <v>1.1671657191959923</v>
      </c>
      <c r="G11" s="1">
        <f>F11*D4</f>
        <v>0.80657857364209395</v>
      </c>
      <c r="H11" s="1">
        <f>G11*D4</f>
        <v>0.55739213785910569</v>
      </c>
      <c r="I11" s="1"/>
      <c r="J11" s="1"/>
      <c r="K11" s="1"/>
      <c r="L11" s="1"/>
      <c r="M11" s="235"/>
      <c r="N11" s="97">
        <f>B11+H11</f>
        <v>1.0000000000000058</v>
      </c>
      <c r="R11" s="267">
        <f>B11-H11</f>
        <v>-0.11478427571820554</v>
      </c>
      <c r="S11" s="268">
        <f>IF(Rules!B23=Rules!D23,SUM(C11:G11)*B4*F4,SUM(C11:G11)*B4*F4*POWER(O2,A11-1))</f>
        <v>684.33637253208303</v>
      </c>
      <c r="T11" s="253">
        <f>IF(Rules!B23=Rules!D23,SUM(C11:G11)*D4*H4,SUM(C11:G11)*D4*H4*POWER(O2,A11-1))</f>
        <v>-1532.7065295115547</v>
      </c>
      <c r="U11" s="264">
        <f t="shared" si="0"/>
        <v>-848.37015697947163</v>
      </c>
    </row>
    <row r="12" spans="1:21" x14ac:dyDescent="0.3">
      <c r="A12" s="98">
        <v>6</v>
      </c>
      <c r="B12" s="97">
        <f>C12*B4</f>
        <v>0.44507716745401149</v>
      </c>
      <c r="C12" s="97">
        <f>1/(1-D4*B4/(1-D4*B4/(1-D4*B4/(1-D4*B4/(1-D4*B4)))))</f>
        <v>1.4406470631425385</v>
      </c>
      <c r="D12" s="128">
        <f>C12*D4*C11</f>
        <v>1.4263074896203849</v>
      </c>
      <c r="E12" s="1">
        <f>D12*D4*C10</f>
        <v>1.3942320457207706</v>
      </c>
      <c r="F12" s="1">
        <f>E12*D4*C9</f>
        <v>1.3224841586746354</v>
      </c>
      <c r="G12" s="1">
        <f>F12*D4*C8</f>
        <v>1.1619950533111805</v>
      </c>
      <c r="H12" s="1">
        <f>G12*D4</f>
        <v>0.80300534642546162</v>
      </c>
      <c r="I12" s="1">
        <f>H12*D4</f>
        <v>0.55492283254599573</v>
      </c>
      <c r="J12" s="1"/>
      <c r="K12" s="1"/>
      <c r="L12" s="1"/>
      <c r="M12" s="235"/>
      <c r="N12" s="97">
        <f>B12+I12</f>
        <v>1.0000000000000071</v>
      </c>
      <c r="R12" s="267">
        <f>B12-I12</f>
        <v>-0.10984566509198423</v>
      </c>
      <c r="S12" s="268">
        <f>IF(Rules!B23=Rules!D23,SUM(C12:H12)*B4*F4,SUM(C12:H12)*B4*F4*POWER(O2,A12-1))</f>
        <v>841.99816359638771</v>
      </c>
      <c r="T12" s="253">
        <f>IF(Rules!B23=Rules!D23,SUM(C12:H12)*D4*H4,SUM(C12:H12)*D4*H4*POWER(O2,A12-1))</f>
        <v>-1885.8212641918553</v>
      </c>
      <c r="U12" s="264">
        <f t="shared" si="0"/>
        <v>-1043.8231005954676</v>
      </c>
    </row>
    <row r="13" spans="1:21" x14ac:dyDescent="0.3">
      <c r="A13" s="98">
        <v>7</v>
      </c>
      <c r="B13" s="97">
        <f>C13*B4</f>
        <v>0.44617402652562771</v>
      </c>
      <c r="C13" s="97">
        <f>1/(1-D4*B4/(1-D4*B4/(1-D4*B4/(1-D4*B4/(1-D4*B4/(1-D4*B4))))))</f>
        <v>1.4441974290470498</v>
      </c>
      <c r="D13" s="128">
        <f>C13*D4*C12</f>
        <v>1.4377994837900123</v>
      </c>
      <c r="E13" s="1">
        <f>D13*D4*C11</f>
        <v>1.4234882538327267</v>
      </c>
      <c r="F13" s="1">
        <f>E13*D4*C10</f>
        <v>1.3914762101746487</v>
      </c>
      <c r="G13" s="1">
        <f>F13*D4*C9</f>
        <v>1.3198701398211421</v>
      </c>
      <c r="H13" s="1">
        <f>G13*D4*C8</f>
        <v>1.1596982568186873</v>
      </c>
      <c r="I13" s="1">
        <f>H13*D4</f>
        <v>0.80141812808243362</v>
      </c>
      <c r="J13" s="1">
        <f>I13*D4</f>
        <v>0.55382597347438078</v>
      </c>
      <c r="K13" s="1"/>
      <c r="L13" s="1"/>
      <c r="M13" s="235"/>
      <c r="N13" s="97">
        <f>B13+J13</f>
        <v>1.0000000000000084</v>
      </c>
      <c r="R13" s="267">
        <f>B13-J13</f>
        <v>-0.10765194694875307</v>
      </c>
      <c r="S13" s="268">
        <f>IF(Rules!B23=Rules!D23,SUM(C13:I13)*B4*F4,SUM(C13:I13)*B4*F4*POWER(O2,A13-1))</f>
        <v>1001.4233616572922</v>
      </c>
      <c r="T13" s="253">
        <f>IF(Rules!B23=Rules!D23,SUM(C13:I13)*D4*H4,SUM(C13:I13)*D4*H4*POWER(O2,A13-1))</f>
        <v>-2242.8854972860349</v>
      </c>
      <c r="U13" s="264">
        <f t="shared" si="0"/>
        <v>-1241.4621356287428</v>
      </c>
    </row>
    <row r="14" spans="1:21" x14ac:dyDescent="0.3">
      <c r="A14" s="98">
        <v>8</v>
      </c>
      <c r="B14" s="97">
        <f>C14*B4</f>
        <v>0.44666298448493402</v>
      </c>
      <c r="C14" s="97">
        <f>1/(1-D4*B4/(1-D4*B4/(1-D4*B4/(1-D4*B4/(1-D4*B4/(1-D4*B4/(1-D4*B4)))))))</f>
        <v>1.4457801115560276</v>
      </c>
      <c r="D14" s="128">
        <f>C14*D4*C13</f>
        <v>1.4429223862329499</v>
      </c>
      <c r="E14" s="1">
        <f>D14*D4*C12</f>
        <v>1.4365300895485804</v>
      </c>
      <c r="F14" s="1">
        <f>E14*D4*C11</f>
        <v>1.4222314945888033</v>
      </c>
      <c r="G14" s="1">
        <f>F14*D4*C10</f>
        <v>1.3902477134974698</v>
      </c>
      <c r="H14" s="1">
        <f>G14*D4*C9</f>
        <v>1.3187048622050235</v>
      </c>
      <c r="I14" s="1">
        <f>H14*D4*C8</f>
        <v>1.1586743906220434</v>
      </c>
      <c r="J14" s="1">
        <f>I14*D4</f>
        <v>0.80071057771241561</v>
      </c>
      <c r="K14" s="1">
        <f>J14*D4</f>
        <v>0.55333701551507564</v>
      </c>
      <c r="L14" s="1"/>
      <c r="M14" s="235"/>
      <c r="N14" s="97">
        <f>B14+K14</f>
        <v>1.0000000000000098</v>
      </c>
      <c r="R14" s="267">
        <f>B14-K14</f>
        <v>-0.10667403103014161</v>
      </c>
      <c r="S14" s="268">
        <f>IF(Rules!B23=Rules!D23,SUM(C14:J14)*B4*F4,SUM(C14:J14)*B4*F4*POWER(O2,A14-1))</f>
        <v>1161.8052580598592</v>
      </c>
      <c r="T14" s="253">
        <f>IF(Rules!B23=Rules!D23,SUM(C14:J14)*D4*H4,SUM(C14:J14)*D4*H4*POWER(O2,A14-1))</f>
        <v>-2602.0924453576658</v>
      </c>
      <c r="U14" s="264">
        <f t="shared" si="0"/>
        <v>-1440.2871872978067</v>
      </c>
    </row>
    <row r="15" spans="1:21" x14ac:dyDescent="0.3">
      <c r="A15" s="98">
        <v>9</v>
      </c>
      <c r="B15" s="97">
        <f>C15*B4</f>
        <v>0.44688129773914881</v>
      </c>
      <c r="C15" s="97">
        <f>1/(1-D4*B4/(1-D4*B4/(1-D4*B4/(1-D4*B4/(1-D4*B4/(1-D4*B4/(1-D4*B4/(1-D4*B4))))))))</f>
        <v>1.4464867583389409</v>
      </c>
      <c r="D15" s="128">
        <f>C15*D4*C14</f>
        <v>1.4452096943379837</v>
      </c>
      <c r="E15" s="1">
        <f>D15*D4*C13</f>
        <v>1.442353096500141</v>
      </c>
      <c r="F15" s="1">
        <f>E15*D4*C12</f>
        <v>1.4359633218286714</v>
      </c>
      <c r="G15" s="1">
        <f>F15*D4*C11</f>
        <v>1.4216703682279734</v>
      </c>
      <c r="H15" s="1">
        <f>G15*D4*C10</f>
        <v>1.3896992059984481</v>
      </c>
      <c r="I15" s="1">
        <f>H15*D4*C9</f>
        <v>1.3181845811796398</v>
      </c>
      <c r="J15" s="1">
        <f>I15*D4*C8</f>
        <v>1.1582172479229329</v>
      </c>
      <c r="K15" s="1">
        <f>J15*D4</f>
        <v>0.80039466584134611</v>
      </c>
      <c r="L15" s="1">
        <f>K15*D4</f>
        <v>0.55311870226086235</v>
      </c>
      <c r="M15" s="235"/>
      <c r="N15" s="97">
        <f>B15+L15</f>
        <v>1.0000000000000111</v>
      </c>
      <c r="R15" s="267">
        <f>B15-L15</f>
        <v>-0.10623740452171354</v>
      </c>
      <c r="S15" s="268">
        <f>IF(Rules!B23=Rules!D23,SUM(C15:K15)*B4*F4,SUM(C15:K15)*B4*F4*POWER(O2,A15-1))</f>
        <v>1322.6917272857611</v>
      </c>
      <c r="T15" s="253">
        <f>IF(Rules!B23=Rules!D23,SUM(C15:K15)*D4*H4,SUM(C15:K15)*D4*H4*POWER(O2,A15-1))</f>
        <v>-2962.4294839695349</v>
      </c>
      <c r="U15" s="264">
        <f t="shared" si="0"/>
        <v>-1639.7377566837738</v>
      </c>
    </row>
    <row r="16" spans="1:21" ht="16.2" thickBot="1" x14ac:dyDescent="0.35">
      <c r="A16" s="99">
        <v>10</v>
      </c>
      <c r="B16" s="129">
        <f>C16*B4</f>
        <v>0.44697884064470594</v>
      </c>
      <c r="C16" s="129">
        <f>1/(1-D4*B4/(1-D4*B4/(1-D4*B4/(1-D4*B4/(1-D4*B4/(1-D4*B4/(1-D4*B4/(1-D4*B4/(1-D4*B4)))))))))</f>
        <v>1.446802489881013</v>
      </c>
      <c r="D16" s="137">
        <f>C16*D4*C15</f>
        <v>1.4462316692944381</v>
      </c>
      <c r="E16" s="109">
        <f>D16*D4*C14</f>
        <v>1.4449548305046929</v>
      </c>
      <c r="F16" s="109">
        <f>E16*D4*C13</f>
        <v>1.4420987364300604</v>
      </c>
      <c r="G16" s="109">
        <f>F16*D4*C12</f>
        <v>1.4357100886002339</v>
      </c>
      <c r="H16" s="109">
        <f>G16*D4*C11</f>
        <v>1.4214196555728189</v>
      </c>
      <c r="I16" s="109">
        <f>H16*D4*C10</f>
        <v>1.3894541314821689</v>
      </c>
      <c r="J16" s="109">
        <f>I16*D4*C9</f>
        <v>1.3179521183220626</v>
      </c>
      <c r="K16" s="109">
        <f>J16*D4*C8</f>
        <v>1.1580129954267413</v>
      </c>
      <c r="L16" s="109">
        <f>K16*D4</f>
        <v>0.80025351563077052</v>
      </c>
      <c r="M16" s="237">
        <f>L16*D4</f>
        <v>0.55302115935530671</v>
      </c>
      <c r="N16" s="129">
        <f>B16+M16</f>
        <v>1.0000000000000127</v>
      </c>
      <c r="R16" s="269">
        <f>B16-M16</f>
        <v>-0.10604231871060077</v>
      </c>
      <c r="S16" s="270">
        <f>IF(Rules!B23=Rules!D23,SUM(C16:L16)*B4*F4,SUM(C16:L16)*B4*F4*POWER(O2,A16-1))</f>
        <v>1483.8385342720078</v>
      </c>
      <c r="T16" s="254">
        <f>IF(Rules!B23=Rules!D23,SUM(C16:L16)*D4*H4,SUM(C16:L16)*D4*H4*POWER(O2,A16-1))</f>
        <v>-3323.3496004378126</v>
      </c>
      <c r="U16" s="271">
        <f>S16+T16</f>
        <v>-1839.5110661658048</v>
      </c>
    </row>
    <row r="18" spans="1:7" x14ac:dyDescent="0.3">
      <c r="A18" s="500" t="s">
        <v>181</v>
      </c>
      <c r="B18" s="500"/>
      <c r="C18" s="500"/>
      <c r="D18" s="500"/>
      <c r="E18" s="500"/>
      <c r="F18" s="500"/>
    </row>
    <row r="19" spans="1:7" ht="16.2" thickBot="1" x14ac:dyDescent="0.35"/>
    <row r="20" spans="1:7" ht="16.2" thickBot="1" x14ac:dyDescent="0.3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251</v>
      </c>
    </row>
    <row r="21" spans="1:7" x14ac:dyDescent="0.3">
      <c r="A21" s="95">
        <v>1</v>
      </c>
      <c r="B21" s="107">
        <v>1</v>
      </c>
      <c r="C21" s="108">
        <f t="shared" ref="C21:C30" si="1">B21*$O$2</f>
        <v>5</v>
      </c>
      <c r="D21" s="57">
        <f>SUM($C$21:C21)</f>
        <v>5</v>
      </c>
      <c r="E21" s="57">
        <f t="shared" ref="E21:E30" si="2">D21/R7</f>
        <v>-13.08506896869312</v>
      </c>
      <c r="F21" s="8">
        <f t="shared" ref="F21:F30" si="3">U7/E21</f>
        <v>10.567697697607734</v>
      </c>
      <c r="G21" s="256">
        <f>U7/D21</f>
        <v>-27.65581064269934</v>
      </c>
    </row>
    <row r="22" spans="1:7" x14ac:dyDescent="0.3">
      <c r="A22" s="97">
        <v>2</v>
      </c>
      <c r="B22" s="93">
        <f>C21</f>
        <v>5</v>
      </c>
      <c r="C22" s="1">
        <f t="shared" si="1"/>
        <v>25</v>
      </c>
      <c r="D22" s="9">
        <f>SUM($C$21:C22)</f>
        <v>30</v>
      </c>
      <c r="E22" s="9">
        <f t="shared" si="2"/>
        <v>-139.9323166542539</v>
      </c>
      <c r="F22" s="9">
        <f t="shared" si="3"/>
        <v>2.1246939440354016</v>
      </c>
      <c r="G22" s="257">
        <f>U8/D22</f>
        <v>-9.9104448590045795</v>
      </c>
    </row>
    <row r="23" spans="1:7" x14ac:dyDescent="0.3">
      <c r="A23" s="97">
        <v>3</v>
      </c>
      <c r="B23" s="93">
        <f t="shared" ref="B23:B30" si="4">C22</f>
        <v>25</v>
      </c>
      <c r="C23" s="1">
        <f t="shared" si="1"/>
        <v>125</v>
      </c>
      <c r="D23" s="9">
        <f>SUM($C$21:C23)</f>
        <v>155</v>
      </c>
      <c r="E23" s="9">
        <f t="shared" si="2"/>
        <v>-1020.4332212676383</v>
      </c>
      <c r="F23" s="9">
        <f t="shared" si="3"/>
        <v>0.46236644804096844</v>
      </c>
      <c r="G23" s="257">
        <f t="shared" ref="G23:G29" si="5">U9/D23</f>
        <v>-3.0439618321323967</v>
      </c>
    </row>
    <row r="24" spans="1:7" x14ac:dyDescent="0.3">
      <c r="A24" s="97">
        <v>4</v>
      </c>
      <c r="B24" s="93">
        <f t="shared" si="4"/>
        <v>125</v>
      </c>
      <c r="C24" s="1">
        <f t="shared" si="1"/>
        <v>625</v>
      </c>
      <c r="D24" s="9">
        <f>SUM($C$21:C24)</f>
        <v>780</v>
      </c>
      <c r="E24" s="9">
        <f t="shared" si="2"/>
        <v>-6190.8737401675999</v>
      </c>
      <c r="F24" s="9">
        <f t="shared" si="3"/>
        <v>0.10609190588415278</v>
      </c>
      <c r="G24" s="257">
        <f t="shared" si="5"/>
        <v>-0.84205332587504345</v>
      </c>
    </row>
    <row r="25" spans="1:7" x14ac:dyDescent="0.3">
      <c r="A25" s="97">
        <v>5</v>
      </c>
      <c r="B25" s="93">
        <f t="shared" si="4"/>
        <v>625</v>
      </c>
      <c r="C25" s="1">
        <f t="shared" si="1"/>
        <v>3125</v>
      </c>
      <c r="D25" s="9">
        <f>SUM($C$21:C25)</f>
        <v>3905</v>
      </c>
      <c r="E25" s="9">
        <f t="shared" si="2"/>
        <v>-34020.339245653675</v>
      </c>
      <c r="F25" s="9">
        <f t="shared" si="3"/>
        <v>2.4937145713144426E-2</v>
      </c>
      <c r="G25" s="257">
        <f t="shared" si="5"/>
        <v>-0.21725228091663806</v>
      </c>
    </row>
    <row r="26" spans="1:7" x14ac:dyDescent="0.3">
      <c r="A26" s="97">
        <v>6</v>
      </c>
      <c r="B26" s="93">
        <f t="shared" si="4"/>
        <v>3125</v>
      </c>
      <c r="C26" s="1">
        <f t="shared" si="1"/>
        <v>15625</v>
      </c>
      <c r="D26" s="9">
        <f>SUM($C$21:C26)</f>
        <v>19530</v>
      </c>
      <c r="E26" s="9">
        <f t="shared" si="2"/>
        <v>-177794.90873532125</v>
      </c>
      <c r="F26" s="9">
        <f t="shared" si="3"/>
        <v>5.8709392075415416E-3</v>
      </c>
      <c r="G26" s="257">
        <f t="shared" si="5"/>
        <v>-5.3447163368943555E-2</v>
      </c>
    </row>
    <row r="27" spans="1:7" x14ac:dyDescent="0.3">
      <c r="A27" s="97">
        <v>7</v>
      </c>
      <c r="B27" s="93">
        <f t="shared" si="4"/>
        <v>15625</v>
      </c>
      <c r="C27" s="1">
        <f t="shared" si="1"/>
        <v>78125</v>
      </c>
      <c r="D27" s="9">
        <f>SUM($C$21:C27)</f>
        <v>97655</v>
      </c>
      <c r="E27" s="9">
        <f t="shared" si="2"/>
        <v>-907136.40364059515</v>
      </c>
      <c r="F27" s="9">
        <f t="shared" si="3"/>
        <v>1.3685506729157863E-3</v>
      </c>
      <c r="G27" s="257">
        <f t="shared" si="5"/>
        <v>-1.2712734991846221E-2</v>
      </c>
    </row>
    <row r="28" spans="1:7" x14ac:dyDescent="0.3">
      <c r="A28" s="97">
        <v>8</v>
      </c>
      <c r="B28" s="93">
        <f t="shared" si="4"/>
        <v>78125</v>
      </c>
      <c r="C28" s="1">
        <f t="shared" si="1"/>
        <v>390625</v>
      </c>
      <c r="D28" s="9">
        <f>SUM($C$21:C28)</f>
        <v>488280</v>
      </c>
      <c r="E28" s="9">
        <f t="shared" si="2"/>
        <v>-4577308.9784338661</v>
      </c>
      <c r="F28" s="9">
        <f t="shared" si="3"/>
        <v>3.1465806527017614E-4</v>
      </c>
      <c r="G28" s="257">
        <f t="shared" si="5"/>
        <v>-2.9497157108581279E-3</v>
      </c>
    </row>
    <row r="29" spans="1:7" x14ac:dyDescent="0.3">
      <c r="A29" s="97">
        <v>9</v>
      </c>
      <c r="B29" s="93">
        <f t="shared" si="4"/>
        <v>390625</v>
      </c>
      <c r="C29" s="1">
        <f t="shared" si="1"/>
        <v>1953125</v>
      </c>
      <c r="D29" s="9">
        <f>SUM($C$21:C29)</f>
        <v>2441405</v>
      </c>
      <c r="E29" s="9">
        <f t="shared" si="2"/>
        <v>-22980653.668934546</v>
      </c>
      <c r="F29" s="9">
        <f t="shared" si="3"/>
        <v>7.135296411957098E-5</v>
      </c>
      <c r="G29" s="257">
        <f t="shared" si="5"/>
        <v>-6.7163692901578138E-4</v>
      </c>
    </row>
    <row r="30" spans="1:7" ht="16.2" thickBot="1" x14ac:dyDescent="0.35">
      <c r="A30" s="129">
        <v>10</v>
      </c>
      <c r="B30" s="94">
        <f t="shared" si="4"/>
        <v>1953125</v>
      </c>
      <c r="C30" s="109">
        <f t="shared" si="1"/>
        <v>9765625</v>
      </c>
      <c r="D30" s="10">
        <f>SUM($C$21:C30)</f>
        <v>12207030</v>
      </c>
      <c r="E30" s="10">
        <f t="shared" si="2"/>
        <v>-115114702.77554102</v>
      </c>
      <c r="F30" s="10">
        <f t="shared" si="3"/>
        <v>1.5979809892335095E-5</v>
      </c>
      <c r="G30" s="258">
        <f>U16/D30</f>
        <v>-1.5069276197124154E-4</v>
      </c>
    </row>
    <row r="31" spans="1:7" ht="16.2" thickBot="1" x14ac:dyDescent="0.35">
      <c r="A31" s="524" t="s">
        <v>252</v>
      </c>
      <c r="B31" s="524"/>
      <c r="C31" s="524"/>
      <c r="D31" s="524"/>
      <c r="E31" s="524"/>
      <c r="F31" s="524"/>
      <c r="G31" s="524"/>
    </row>
    <row r="32" spans="1:7" ht="16.2" thickBot="1" x14ac:dyDescent="0.35">
      <c r="A32" s="115" t="s">
        <v>130</v>
      </c>
      <c r="B32" s="116" t="s">
        <v>135</v>
      </c>
      <c r="C32" s="116" t="s">
        <v>134</v>
      </c>
      <c r="D32" s="154" t="s">
        <v>133</v>
      </c>
      <c r="E32" s="350" t="s">
        <v>146</v>
      </c>
      <c r="F32" s="152" t="s">
        <v>147</v>
      </c>
      <c r="G32" s="260" t="s">
        <v>251</v>
      </c>
    </row>
    <row r="33" spans="1:7" x14ac:dyDescent="0.3">
      <c r="A33" s="95">
        <v>1</v>
      </c>
      <c r="B33" s="107">
        <v>1</v>
      </c>
      <c r="C33" s="108">
        <f t="shared" ref="C33:C42" si="6">B33*$O$2</f>
        <v>5</v>
      </c>
      <c r="D33" s="57">
        <f>SUM($C$33:C33)</f>
        <v>5</v>
      </c>
      <c r="E33" s="96">
        <f>D33/$R$7</f>
        <v>-13.08506896869312</v>
      </c>
      <c r="F33" s="8">
        <f t="shared" ref="F33:F42" si="7">U7/E33</f>
        <v>10.567697697607734</v>
      </c>
      <c r="G33" s="259">
        <f>U7/D33</f>
        <v>-27.65581064269934</v>
      </c>
    </row>
    <row r="34" spans="1:7" x14ac:dyDescent="0.3">
      <c r="A34" s="97">
        <v>2</v>
      </c>
      <c r="B34" s="93">
        <f>C33+1</f>
        <v>6</v>
      </c>
      <c r="C34" s="1">
        <f t="shared" si="6"/>
        <v>30</v>
      </c>
      <c r="D34" s="9">
        <f>SUM($C$33:C34)</f>
        <v>35</v>
      </c>
      <c r="E34" s="96">
        <f t="shared" ref="E34:E42" si="8">D34/$R$7</f>
        <v>-91.595482780851839</v>
      </c>
      <c r="F34" s="9">
        <f t="shared" si="7"/>
        <v>3.2459389561980796</v>
      </c>
      <c r="G34" s="259">
        <f t="shared" ref="G34:G42" si="9">U8/D34</f>
        <v>-8.4946670220039255</v>
      </c>
    </row>
    <row r="35" spans="1:7" x14ac:dyDescent="0.3">
      <c r="A35" s="97">
        <v>3</v>
      </c>
      <c r="B35" s="93">
        <f t="shared" ref="B35:B42" si="10">C34</f>
        <v>30</v>
      </c>
      <c r="C35" s="1">
        <f t="shared" si="6"/>
        <v>150</v>
      </c>
      <c r="D35" s="9">
        <f>SUM($C$33:C35)</f>
        <v>185</v>
      </c>
      <c r="E35" s="96">
        <f t="shared" si="8"/>
        <v>-484.14755184164545</v>
      </c>
      <c r="F35" s="9">
        <f t="shared" si="7"/>
        <v>0.97452539455335718</v>
      </c>
      <c r="G35" s="259">
        <f t="shared" si="9"/>
        <v>-2.5503463998947109</v>
      </c>
    </row>
    <row r="36" spans="1:7" x14ac:dyDescent="0.3">
      <c r="A36" s="97">
        <v>4</v>
      </c>
      <c r="B36" s="93">
        <f t="shared" si="10"/>
        <v>150</v>
      </c>
      <c r="C36" s="1">
        <f t="shared" si="6"/>
        <v>750</v>
      </c>
      <c r="D36" s="9">
        <f>SUM($C$33:C36)</f>
        <v>935</v>
      </c>
      <c r="E36" s="96">
        <f t="shared" si="8"/>
        <v>-2446.9078971456133</v>
      </c>
      <c r="F36" s="9">
        <f t="shared" si="7"/>
        <v>0.26842105293325974</v>
      </c>
      <c r="G36" s="259">
        <f t="shared" si="9"/>
        <v>-0.70246159805618602</v>
      </c>
    </row>
    <row r="37" spans="1:7" x14ac:dyDescent="0.3">
      <c r="A37" s="97">
        <v>5</v>
      </c>
      <c r="B37" s="93">
        <f t="shared" si="10"/>
        <v>750</v>
      </c>
      <c r="C37" s="1">
        <f t="shared" si="6"/>
        <v>3750</v>
      </c>
      <c r="D37" s="9">
        <f>SUM($C$33:C37)</f>
        <v>4685</v>
      </c>
      <c r="E37" s="96">
        <f t="shared" si="8"/>
        <v>-12260.709623665454</v>
      </c>
      <c r="F37" s="9">
        <f t="shared" si="7"/>
        <v>6.9194213305725727E-2</v>
      </c>
      <c r="G37" s="259">
        <f t="shared" si="9"/>
        <v>-0.18108221066797686</v>
      </c>
    </row>
    <row r="38" spans="1:7" x14ac:dyDescent="0.3">
      <c r="A38" s="97">
        <v>6</v>
      </c>
      <c r="B38" s="93">
        <f t="shared" si="10"/>
        <v>3750</v>
      </c>
      <c r="C38" s="1">
        <f t="shared" si="6"/>
        <v>18750</v>
      </c>
      <c r="D38" s="9">
        <f>SUM($C$33:C38)</f>
        <v>23435</v>
      </c>
      <c r="E38" s="96">
        <f t="shared" si="8"/>
        <v>-61329.718256264656</v>
      </c>
      <c r="F38" s="9">
        <f t="shared" si="7"/>
        <v>1.7019858076534437E-2</v>
      </c>
      <c r="G38" s="259">
        <f t="shared" si="9"/>
        <v>-4.4541203353764353E-2</v>
      </c>
    </row>
    <row r="39" spans="1:7" x14ac:dyDescent="0.3">
      <c r="A39" s="97">
        <v>7</v>
      </c>
      <c r="B39" s="93">
        <f t="shared" si="10"/>
        <v>18750</v>
      </c>
      <c r="C39" s="1">
        <f t="shared" si="6"/>
        <v>93750</v>
      </c>
      <c r="D39" s="9">
        <f>SUM($C$33:C39)</f>
        <v>117185</v>
      </c>
      <c r="E39" s="96">
        <f t="shared" si="8"/>
        <v>-306674.76141926064</v>
      </c>
      <c r="F39" s="9">
        <f t="shared" si="7"/>
        <v>4.0481392400319414E-3</v>
      </c>
      <c r="G39" s="259">
        <f t="shared" si="9"/>
        <v>-1.059403623013818E-2</v>
      </c>
    </row>
    <row r="40" spans="1:7" x14ac:dyDescent="0.3">
      <c r="A40" s="97">
        <v>8</v>
      </c>
      <c r="B40" s="93">
        <f t="shared" si="10"/>
        <v>93750</v>
      </c>
      <c r="C40" s="1">
        <f t="shared" si="6"/>
        <v>468750</v>
      </c>
      <c r="D40" s="9">
        <f>SUM($C$33:C40)</f>
        <v>585935</v>
      </c>
      <c r="E40" s="96">
        <f t="shared" si="8"/>
        <v>-1533399.9772342406</v>
      </c>
      <c r="F40" s="9">
        <f t="shared" si="7"/>
        <v>9.3927690666568324E-4</v>
      </c>
      <c r="G40" s="259">
        <f t="shared" si="9"/>
        <v>-2.4581006208842389E-3</v>
      </c>
    </row>
    <row r="41" spans="1:7" x14ac:dyDescent="0.3">
      <c r="A41" s="97">
        <v>9</v>
      </c>
      <c r="B41" s="93">
        <f t="shared" si="10"/>
        <v>468750</v>
      </c>
      <c r="C41" s="1">
        <f t="shared" si="6"/>
        <v>2343750</v>
      </c>
      <c r="D41" s="9">
        <f>SUM($C$33:C41)</f>
        <v>2929685</v>
      </c>
      <c r="E41" s="96">
        <f t="shared" si="8"/>
        <v>-7667026.0563091412</v>
      </c>
      <c r="F41" s="9">
        <f t="shared" si="7"/>
        <v>2.1386881231927538E-4</v>
      </c>
      <c r="G41" s="259">
        <f t="shared" si="9"/>
        <v>-5.5969763189004068E-4</v>
      </c>
    </row>
    <row r="42" spans="1:7" ht="16.2" thickBot="1" x14ac:dyDescent="0.35">
      <c r="A42" s="129">
        <v>10</v>
      </c>
      <c r="B42" s="94">
        <f t="shared" si="10"/>
        <v>2343750</v>
      </c>
      <c r="C42" s="109">
        <f t="shared" si="6"/>
        <v>11718750</v>
      </c>
      <c r="D42" s="10">
        <f>SUM($C$33:C42)</f>
        <v>14648435</v>
      </c>
      <c r="E42" s="351">
        <f t="shared" si="8"/>
        <v>-38335156.45168364</v>
      </c>
      <c r="F42" s="10">
        <f t="shared" si="7"/>
        <v>4.7984963058237772E-5</v>
      </c>
      <c r="G42" s="259">
        <f t="shared" si="9"/>
        <v>-1.2557731021544655E-4</v>
      </c>
    </row>
    <row r="43" spans="1:7" ht="16.2" thickBot="1" x14ac:dyDescent="0.35">
      <c r="A43" s="524" t="s">
        <v>52</v>
      </c>
      <c r="B43" s="524"/>
      <c r="C43" s="524"/>
      <c r="D43" s="524"/>
      <c r="E43" s="524"/>
      <c r="F43" s="524"/>
      <c r="G43" s="524"/>
    </row>
    <row r="44" spans="1:7" ht="16.2" thickBot="1" x14ac:dyDescent="0.3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261" t="s">
        <v>147</v>
      </c>
      <c r="G44" s="260" t="s">
        <v>251</v>
      </c>
    </row>
    <row r="45" spans="1:7" x14ac:dyDescent="0.3">
      <c r="A45" s="95">
        <v>1</v>
      </c>
      <c r="B45" s="107">
        <v>1</v>
      </c>
      <c r="C45" s="108">
        <f t="shared" ref="C45:C54" si="11">B45*$O$2</f>
        <v>5</v>
      </c>
      <c r="D45" s="57">
        <f>SUM(C45:C45)</f>
        <v>5</v>
      </c>
      <c r="E45" s="57">
        <f t="shared" ref="E45:E54" si="12">D45/R7</f>
        <v>-13.08506896869312</v>
      </c>
      <c r="F45" s="262">
        <f t="shared" ref="F45:F54" si="13">U7/E45</f>
        <v>10.567697697607734</v>
      </c>
      <c r="G45" s="256">
        <f>U7/D45</f>
        <v>-27.65581064269934</v>
      </c>
    </row>
    <row r="46" spans="1:7" x14ac:dyDescent="0.3">
      <c r="A46" s="97">
        <v>2</v>
      </c>
      <c r="B46" s="93">
        <f t="shared" ref="B46:B54" si="14">B45*$O$2*2</f>
        <v>10</v>
      </c>
      <c r="C46" s="1">
        <f t="shared" si="11"/>
        <v>50</v>
      </c>
      <c r="D46" s="9">
        <f>SUM($C$45:C46)</f>
        <v>55</v>
      </c>
      <c r="E46" s="9">
        <f t="shared" si="12"/>
        <v>-256.54258053279881</v>
      </c>
      <c r="F46" s="98">
        <f t="shared" si="13"/>
        <v>1.1589239694738553</v>
      </c>
      <c r="G46" s="257">
        <f t="shared" ref="G46:G54" si="15">U8/D46</f>
        <v>-5.4056971958206796</v>
      </c>
    </row>
    <row r="47" spans="1:7" x14ac:dyDescent="0.3">
      <c r="A47" s="97">
        <v>3</v>
      </c>
      <c r="B47" s="93">
        <f t="shared" si="14"/>
        <v>100</v>
      </c>
      <c r="C47" s="1">
        <f t="shared" si="11"/>
        <v>500</v>
      </c>
      <c r="D47" s="9">
        <f>SUM($C$45:C47)</f>
        <v>555</v>
      </c>
      <c r="E47" s="9">
        <f t="shared" si="12"/>
        <v>-3653.809276151866</v>
      </c>
      <c r="F47" s="98">
        <f t="shared" si="13"/>
        <v>0.129129368371802</v>
      </c>
      <c r="G47" s="257">
        <f t="shared" si="15"/>
        <v>-0.85011546663157023</v>
      </c>
    </row>
    <row r="48" spans="1:7" x14ac:dyDescent="0.3">
      <c r="A48" s="97">
        <v>4</v>
      </c>
      <c r="B48" s="93">
        <f t="shared" si="14"/>
        <v>1000</v>
      </c>
      <c r="C48" s="1">
        <f t="shared" si="11"/>
        <v>5000</v>
      </c>
      <c r="D48" s="9">
        <f>SUM($C$45:C48)</f>
        <v>5555</v>
      </c>
      <c r="E48" s="9">
        <f t="shared" si="12"/>
        <v>-44090.132854655145</v>
      </c>
      <c r="F48" s="98">
        <f t="shared" si="13"/>
        <v>1.4896793265461597E-2</v>
      </c>
      <c r="G48" s="257">
        <f t="shared" si="15"/>
        <v>-0.11823611056391249</v>
      </c>
    </row>
    <row r="49" spans="1:7" x14ac:dyDescent="0.3">
      <c r="A49" s="97">
        <v>5</v>
      </c>
      <c r="B49" s="93">
        <f t="shared" si="14"/>
        <v>10000</v>
      </c>
      <c r="C49" s="1">
        <f t="shared" si="11"/>
        <v>50000</v>
      </c>
      <c r="D49" s="9">
        <f>SUM($C$45:C49)</f>
        <v>55555</v>
      </c>
      <c r="E49" s="9">
        <f t="shared" si="12"/>
        <v>-483994.86473554157</v>
      </c>
      <c r="F49" s="98">
        <f t="shared" si="13"/>
        <v>1.7528495006719285E-3</v>
      </c>
      <c r="G49" s="257">
        <f t="shared" si="15"/>
        <v>-1.5270815533785826E-2</v>
      </c>
    </row>
    <row r="50" spans="1:7" x14ac:dyDescent="0.3">
      <c r="A50" s="97">
        <v>6</v>
      </c>
      <c r="B50" s="93">
        <f t="shared" si="14"/>
        <v>100000</v>
      </c>
      <c r="C50" s="1">
        <f t="shared" si="11"/>
        <v>500000</v>
      </c>
      <c r="D50" s="9">
        <f>SUM($C$45:C50)</f>
        <v>555555</v>
      </c>
      <c r="E50" s="9">
        <f t="shared" si="12"/>
        <v>-5057596.0328956172</v>
      </c>
      <c r="F50" s="98">
        <f t="shared" si="13"/>
        <v>2.0638720328911863E-4</v>
      </c>
      <c r="G50" s="257">
        <f t="shared" si="15"/>
        <v>-1.8788834599553017E-3</v>
      </c>
    </row>
    <row r="51" spans="1:7" x14ac:dyDescent="0.3">
      <c r="A51" s="97">
        <v>7</v>
      </c>
      <c r="B51" s="93">
        <f t="shared" si="14"/>
        <v>1000000</v>
      </c>
      <c r="C51" s="1">
        <f t="shared" si="11"/>
        <v>5000000</v>
      </c>
      <c r="D51" s="9">
        <f>SUM($C$45:C51)</f>
        <v>5555555</v>
      </c>
      <c r="E51" s="9">
        <f t="shared" si="12"/>
        <v>-51606637.47813759</v>
      </c>
      <c r="F51" s="98">
        <f t="shared" si="13"/>
        <v>2.4056249279071328E-5</v>
      </c>
      <c r="G51" s="257">
        <f t="shared" si="15"/>
        <v>-2.2346320675949437E-4</v>
      </c>
    </row>
    <row r="52" spans="1:7" x14ac:dyDescent="0.3">
      <c r="A52" s="97">
        <v>8</v>
      </c>
      <c r="B52" s="93">
        <f t="shared" si="14"/>
        <v>10000000</v>
      </c>
      <c r="C52" s="1">
        <f t="shared" si="11"/>
        <v>50000000</v>
      </c>
      <c r="D52" s="9">
        <f>SUM($C$45:C52)</f>
        <v>55555555</v>
      </c>
      <c r="E52" s="9">
        <f t="shared" si="12"/>
        <v>-520797371.80178678</v>
      </c>
      <c r="F52" s="98">
        <f t="shared" si="13"/>
        <v>2.7655423496376123E-6</v>
      </c>
      <c r="G52" s="257">
        <f t="shared" si="15"/>
        <v>-2.5925169630612216E-5</v>
      </c>
    </row>
    <row r="53" spans="1:7" x14ac:dyDescent="0.3">
      <c r="A53" s="97">
        <v>9</v>
      </c>
      <c r="B53" s="93">
        <f t="shared" si="14"/>
        <v>100000000</v>
      </c>
      <c r="C53" s="1">
        <f t="shared" si="11"/>
        <v>500000000</v>
      </c>
      <c r="D53" s="9">
        <f>SUM($C$45:C53)</f>
        <v>555555555</v>
      </c>
      <c r="E53" s="9">
        <f t="shared" si="12"/>
        <v>-5229378084.876421</v>
      </c>
      <c r="F53" s="98">
        <f t="shared" si="13"/>
        <v>3.1356267037297678E-7</v>
      </c>
      <c r="G53" s="257">
        <f t="shared" si="15"/>
        <v>-2.9515279649823209E-6</v>
      </c>
    </row>
    <row r="54" spans="1:7" ht="16.2" thickBot="1" x14ac:dyDescent="0.35">
      <c r="A54" s="129">
        <v>10</v>
      </c>
      <c r="B54" s="94">
        <f t="shared" si="14"/>
        <v>1000000000</v>
      </c>
      <c r="C54" s="109">
        <f t="shared" si="11"/>
        <v>5000000000</v>
      </c>
      <c r="D54" s="10">
        <f>SUM($C$45:C54)</f>
        <v>5555555555</v>
      </c>
      <c r="E54" s="10">
        <f t="shared" si="12"/>
        <v>-52389985644.897316</v>
      </c>
      <c r="F54" s="99">
        <f t="shared" si="13"/>
        <v>3.5111883378516819E-8</v>
      </c>
      <c r="G54" s="258">
        <f t="shared" si="15"/>
        <v>-3.3111199194295607E-7</v>
      </c>
    </row>
  </sheetData>
  <mergeCells count="3">
    <mergeCell ref="A18:F18"/>
    <mergeCell ref="A31:G31"/>
    <mergeCell ref="A43:G43"/>
  </mergeCells>
  <conditionalFormatting sqref="F21:F30">
    <cfRule type="cellIs" dxfId="296" priority="80" operator="equal">
      <formula>MAX($F$21:$F$30)</formula>
    </cfRule>
  </conditionalFormatting>
  <conditionalFormatting sqref="E21:E30">
    <cfRule type="cellIs" dxfId="295" priority="74" stopIfTrue="1" operator="lessThan">
      <formula>0</formula>
    </cfRule>
    <cfRule type="cellIs" dxfId="294" priority="75" operator="equal">
      <formula>MIN($E$21:$E$30)</formula>
    </cfRule>
  </conditionalFormatting>
  <conditionalFormatting sqref="R7:R16">
    <cfRule type="cellIs" dxfId="293" priority="12" operator="lessThanOrEqual">
      <formula>0</formula>
    </cfRule>
    <cfRule type="cellIs" dxfId="292" priority="13" operator="greaterThan">
      <formula>0</formula>
    </cfRule>
  </conditionalFormatting>
  <conditionalFormatting sqref="U7:U16">
    <cfRule type="cellIs" dxfId="291" priority="10" operator="lessThanOrEqual">
      <formula>0</formula>
    </cfRule>
    <cfRule type="cellIs" dxfId="290" priority="11" operator="greaterThan">
      <formula>0</formula>
    </cfRule>
  </conditionalFormatting>
  <conditionalFormatting sqref="S7:T16">
    <cfRule type="cellIs" dxfId="289" priority="8" operator="lessThanOrEqual">
      <formula>0</formula>
    </cfRule>
    <cfRule type="cellIs" dxfId="288" priority="9" operator="greaterThan">
      <formula>0</formula>
    </cfRule>
  </conditionalFormatting>
  <conditionalFormatting sqref="F45:F54">
    <cfRule type="cellIs" dxfId="287" priority="7" operator="equal">
      <formula>MAX($F$45:$F$54)</formula>
    </cfRule>
  </conditionalFormatting>
  <conditionalFormatting sqref="E45:E54">
    <cfRule type="cellIs" dxfId="286" priority="5" stopIfTrue="1" operator="lessThan">
      <formula>0</formula>
    </cfRule>
    <cfRule type="cellIs" dxfId="285" priority="6" operator="equal">
      <formula>MIN($E$45:$E$54)</formula>
    </cfRule>
  </conditionalFormatting>
  <conditionalFormatting sqref="E33:E42">
    <cfRule type="cellIs" dxfId="284" priority="3" stopIfTrue="1" operator="lessThan">
      <formula>0</formula>
    </cfRule>
    <cfRule type="cellIs" dxfId="283" priority="4" operator="equal">
      <formula>MIN($E$33:$E$42)</formula>
    </cfRule>
  </conditionalFormatting>
  <conditionalFormatting sqref="F33:F42">
    <cfRule type="cellIs" dxfId="282" priority="1" operator="lessThanOrEqual">
      <formula>0</formula>
    </cfRule>
    <cfRule type="cellIs" dxfId="281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9">
    <pageSetUpPr fitToPage="1"/>
  </sheetPr>
  <dimension ref="A1:U54"/>
  <sheetViews>
    <sheetView topLeftCell="A5" zoomScale="90" zoomScaleNormal="90" workbookViewId="0">
      <selection activeCell="A31" sqref="A31:G54"/>
    </sheetView>
  </sheetViews>
  <sheetFormatPr defaultColWidth="8.69921875" defaultRowHeight="15.6" x14ac:dyDescent="0.3"/>
  <cols>
    <col min="5" max="5" width="9.19921875" customWidth="1"/>
    <col min="14" max="14" width="5.69921875" bestFit="1" customWidth="1"/>
  </cols>
  <sheetData>
    <row r="1" spans="1:21" x14ac:dyDescent="0.3">
      <c r="C1" t="s">
        <v>93</v>
      </c>
      <c r="D1">
        <f>C2+E2</f>
        <v>1.0000000000000009</v>
      </c>
    </row>
    <row r="2" spans="1:21" x14ac:dyDescent="0.3">
      <c r="A2" t="s">
        <v>39</v>
      </c>
      <c r="B2" s="133" t="s">
        <v>122</v>
      </c>
      <c r="C2" s="139">
        <f>Analysis!B43</f>
        <v>0.32202086870187641</v>
      </c>
      <c r="D2" s="133" t="s">
        <v>123</v>
      </c>
      <c r="E2" s="139">
        <f>Analysis!K43</f>
        <v>0.67797913129812448</v>
      </c>
      <c r="F2" s="133" t="s">
        <v>46</v>
      </c>
      <c r="G2" s="139">
        <f>Analysis!S43</f>
        <v>442.9170406044401</v>
      </c>
      <c r="H2" t="s">
        <v>149</v>
      </c>
      <c r="I2" s="153">
        <f>Analysis!T43</f>
        <v>-443.48132178946321</v>
      </c>
      <c r="J2" t="s">
        <v>47</v>
      </c>
      <c r="K2" s="153">
        <f>G2*C2+I2*E2</f>
        <v>-158.04255111545817</v>
      </c>
      <c r="L2" t="s">
        <v>46</v>
      </c>
      <c r="M2" s="160">
        <v>3</v>
      </c>
      <c r="N2" t="s">
        <v>149</v>
      </c>
      <c r="O2" s="160">
        <v>6</v>
      </c>
    </row>
    <row r="4" spans="1:21" x14ac:dyDescent="0.3">
      <c r="A4" t="s">
        <v>120</v>
      </c>
      <c r="B4">
        <f>$C$2</f>
        <v>0.32202086870187641</v>
      </c>
      <c r="C4" t="s">
        <v>121</v>
      </c>
      <c r="D4">
        <f>$E$2</f>
        <v>0.67797913129812448</v>
      </c>
      <c r="E4" t="s">
        <v>46</v>
      </c>
      <c r="F4">
        <f>G2</f>
        <v>442.9170406044401</v>
      </c>
      <c r="G4" t="s">
        <v>149</v>
      </c>
      <c r="H4">
        <f>I2</f>
        <v>-443.48132178946321</v>
      </c>
      <c r="I4" t="s">
        <v>47</v>
      </c>
      <c r="J4">
        <f>B4*F4+D4*H4</f>
        <v>-158.04255111545817</v>
      </c>
    </row>
    <row r="5" spans="1:21" ht="16.2" thickBot="1" x14ac:dyDescent="0.35"/>
    <row r="6" spans="1:21" ht="16.2" thickBot="1" x14ac:dyDescent="0.3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5" t="s">
        <v>47</v>
      </c>
    </row>
    <row r="7" spans="1:21" x14ac:dyDescent="0.3">
      <c r="A7" s="100">
        <v>1</v>
      </c>
      <c r="B7" s="95">
        <f>C7*B4</f>
        <v>0.32202086870187641</v>
      </c>
      <c r="C7" s="95">
        <v>1</v>
      </c>
      <c r="D7" s="22">
        <f>C7*D4</f>
        <v>0.67797913129812448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1.0000000000000009</v>
      </c>
      <c r="R7" s="265">
        <f>B7-D7</f>
        <v>-0.35595826259624808</v>
      </c>
      <c r="S7" s="266">
        <f>IF(Rules!B23=Rules!D23,SUM(C7)*B4*F4,SUM(C7)*B4*F4*POWER(O2,A7-1))</f>
        <v>142.62853017830608</v>
      </c>
      <c r="T7" s="252">
        <f>IF(Rules!B23=Rules!D23,SUM(C7)*D4*H4,SUM(C7)*D4*H4*POWER(O2,A7-1))</f>
        <v>-300.67108129376425</v>
      </c>
      <c r="U7" s="263">
        <f>S7+T7</f>
        <v>-158.04255111545817</v>
      </c>
    </row>
    <row r="8" spans="1:21" x14ac:dyDescent="0.3">
      <c r="A8" s="98">
        <v>2</v>
      </c>
      <c r="B8" s="97">
        <f>C8*B4</f>
        <v>0.41196177623276597</v>
      </c>
      <c r="C8" s="97">
        <f>1/(1-B4*D4)</f>
        <v>1.279301487178323</v>
      </c>
      <c r="D8" s="128">
        <f>C8*D4</f>
        <v>0.86733971094555817</v>
      </c>
      <c r="E8" s="1">
        <f>D8*D4</f>
        <v>0.58803822376723591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1.0000000000000018</v>
      </c>
      <c r="R8" s="267">
        <f>B8-E8</f>
        <v>-0.17607644753446994</v>
      </c>
      <c r="S8" s="268">
        <f>IF(Rules!B23=Rules!D23,SUM(C8:D8)*B4*F4,SUM(C8:D8)*B4*F4*POWER(O2,A8-1))</f>
        <v>306.1722789086071</v>
      </c>
      <c r="T8" s="253">
        <f>IF(Rules!B23=Rules!D23,SUM(C8:D8)*D4*H4,SUM(C8:D8)*D4*H4*POWER(O2,A8-1))</f>
        <v>-645.43293018964891</v>
      </c>
      <c r="U8" s="264">
        <f>S8+T8</f>
        <v>-339.26065128104182</v>
      </c>
    </row>
    <row r="9" spans="1:21" x14ac:dyDescent="0.3">
      <c r="A9" s="98">
        <v>3</v>
      </c>
      <c r="B9" s="97">
        <f>C9*B4</f>
        <v>0.44681772332386416</v>
      </c>
      <c r="C9" s="97">
        <f>1/(1-D4*B4/(1-D4*B4))</f>
        <v>1.3875427549930728</v>
      </c>
      <c r="D9" s="128">
        <f>C9*D4*C8</f>
        <v>1.2034709320402952</v>
      </c>
      <c r="E9" s="1">
        <f>D9*(D4)</f>
        <v>0.81592817704722354</v>
      </c>
      <c r="F9" s="1">
        <f>E9*D4</f>
        <v>0.55318227667613895</v>
      </c>
      <c r="G9" s="1"/>
      <c r="H9" s="1"/>
      <c r="I9" s="1"/>
      <c r="J9" s="1"/>
      <c r="K9" s="1"/>
      <c r="L9" s="1"/>
      <c r="M9" s="235"/>
      <c r="N9" s="97">
        <f>B9+F9</f>
        <v>1.0000000000000031</v>
      </c>
      <c r="R9" s="267">
        <f>B9-F9</f>
        <v>-0.10636455335227479</v>
      </c>
      <c r="S9" s="268">
        <f>IF(Rules!B23=Rules!D23,SUM(C9:E9)*B4*F4,SUM(C9:E9)*B4*F4*POWER(O2,A9-1))</f>
        <v>485.92711047675294</v>
      </c>
      <c r="T9" s="253">
        <f>IF(Rules!B23=Rules!D23,SUM(C9:E9)*D4*H4,SUM(C9:E9)*D4*H4*POWER(O2,A9-1))</f>
        <v>-1024.3688941781043</v>
      </c>
      <c r="U9" s="264">
        <f t="shared" ref="U9:U15" si="0">S9+T9</f>
        <v>-538.44178370135137</v>
      </c>
    </row>
    <row r="10" spans="1:21" x14ac:dyDescent="0.3">
      <c r="A10" s="98">
        <v>4</v>
      </c>
      <c r="B10" s="97">
        <f>C10*B4</f>
        <v>0.46196550856671253</v>
      </c>
      <c r="C10" s="97">
        <f>1/(1-D4*B4/(1-D4*B4/(1-D4*B4)))</f>
        <v>1.4345825176765032</v>
      </c>
      <c r="D10" s="128">
        <f>C10*D4*C9</f>
        <v>1.3495476843733234</v>
      </c>
      <c r="E10" s="1">
        <f>D10*D4*C8</f>
        <v>1.1705162984716058</v>
      </c>
      <c r="F10" s="1">
        <f>E10*D4</f>
        <v>0.79358562320807546</v>
      </c>
      <c r="G10" s="1">
        <f>F10*D4</f>
        <v>0.53803449143329174</v>
      </c>
      <c r="H10" s="1"/>
      <c r="I10" s="1"/>
      <c r="J10" s="1"/>
      <c r="K10" s="1"/>
      <c r="L10" s="1"/>
      <c r="M10" s="235"/>
      <c r="N10" s="97">
        <f>B10+G10</f>
        <v>1.0000000000000042</v>
      </c>
      <c r="R10" s="267">
        <f>B10-G10</f>
        <v>-7.6068982866579204E-2</v>
      </c>
      <c r="S10" s="268">
        <f>IF(Rules!B23=Rules!D23,SUM(C10:F10)*B4*F4,SUM(C10:F10)*B4*F4*POWER(O2,A10-1))</f>
        <v>677.23336875295649</v>
      </c>
      <c r="T10" s="253">
        <f>IF(Rules!B23=Rules!D23,SUM(C10:F10)*D4*H4,SUM(C10:F10)*D4*H4*POWER(O2,A10-1))</f>
        <v>-1427.656086875538</v>
      </c>
      <c r="U10" s="264">
        <f t="shared" si="0"/>
        <v>-750.4227181225815</v>
      </c>
    </row>
    <row r="11" spans="1:21" x14ac:dyDescent="0.3">
      <c r="A11" s="98">
        <v>5</v>
      </c>
      <c r="B11" s="97">
        <f>C11*B4</f>
        <v>0.46887341761714357</v>
      </c>
      <c r="C11" s="97">
        <f>1/(1-D4*B4/(1-D4*B4/(1-D4*B4/(1-D4*B4))))</f>
        <v>1.4560342610938726</v>
      </c>
      <c r="D11" s="128">
        <f>C11*D4*C10</f>
        <v>1.4161636881865083</v>
      </c>
      <c r="E11" s="1">
        <f>D11*D4*C9</f>
        <v>1.332220630418038</v>
      </c>
      <c r="F11" s="1">
        <f>E11*D4*C8</f>
        <v>1.1554878565024904</v>
      </c>
      <c r="G11" s="1">
        <f>F11*D4</f>
        <v>0.7833966531770904</v>
      </c>
      <c r="H11" s="1">
        <f>G11*D4</f>
        <v>0.53112658238286181</v>
      </c>
      <c r="I11" s="1"/>
      <c r="J11" s="1"/>
      <c r="K11" s="1"/>
      <c r="L11" s="1"/>
      <c r="M11" s="235"/>
      <c r="N11" s="97">
        <f>B11+H11</f>
        <v>1.0000000000000053</v>
      </c>
      <c r="R11" s="267">
        <f>B11-H11</f>
        <v>-6.2253164765718239E-2</v>
      </c>
      <c r="S11" s="268">
        <f>IF(Rules!B23=Rules!D23,SUM(C11:G11)*B4*F4,SUM(C11:G11)*B4*F4*POWER(O2,A11-1))</f>
        <v>876.2102900778309</v>
      </c>
      <c r="T11" s="253">
        <f>IF(Rules!B23=Rules!D23,SUM(C11:G11)*D4*H4,SUM(C11:G11)*D4*H4*POWER(O2,A11-1))</f>
        <v>-1847.1135825986057</v>
      </c>
      <c r="U11" s="264">
        <f t="shared" si="0"/>
        <v>-970.90329252077481</v>
      </c>
    </row>
    <row r="12" spans="1:21" x14ac:dyDescent="0.3">
      <c r="A12" s="98">
        <v>6</v>
      </c>
      <c r="B12" s="97">
        <f>C12*B4</f>
        <v>0.47209272047556222</v>
      </c>
      <c r="C12" s="97">
        <f>1/(1-D4*B4/(1-D4*B4/(1-D4*B4/(1-D4*B4/(1-D4*B4)))))</f>
        <v>1.4660314481438803</v>
      </c>
      <c r="D12" s="128">
        <f>C12*D4*C11</f>
        <v>1.4472088409131252</v>
      </c>
      <c r="E12" s="1">
        <f>D12*D4*C10</f>
        <v>1.4075799344061726</v>
      </c>
      <c r="F12" s="1">
        <f>E12*D4*C9</f>
        <v>1.3241456783711909</v>
      </c>
      <c r="G12" s="1">
        <f>F12*D4*C8</f>
        <v>1.1484841299282789</v>
      </c>
      <c r="H12" s="1">
        <f>G12*D4</f>
        <v>0.77864827271845682</v>
      </c>
      <c r="I12" s="1">
        <f>H12*D4</f>
        <v>0.52790727952444449</v>
      </c>
      <c r="J12" s="1"/>
      <c r="K12" s="1"/>
      <c r="L12" s="1"/>
      <c r="M12" s="235"/>
      <c r="N12" s="97">
        <f>B12+I12</f>
        <v>1.0000000000000067</v>
      </c>
      <c r="R12" s="267">
        <f>B12-I12</f>
        <v>-5.5814559048882273E-2</v>
      </c>
      <c r="S12" s="268">
        <f>IF(Rules!B23=Rules!D23,SUM(C12:H12)*B4*F4,SUM(C12:H12)*B4*F4*POWER(O2,A12-1))</f>
        <v>1079.9972515337834</v>
      </c>
      <c r="T12" s="253">
        <f>IF(Rules!B23=Rules!D23,SUM(C12:H12)*D4*H4,SUM(C12:H12)*D4*H4*POWER(O2,A12-1))</f>
        <v>-2276.7109848710129</v>
      </c>
      <c r="U12" s="264">
        <f t="shared" si="0"/>
        <v>-1196.7137333372295</v>
      </c>
    </row>
    <row r="13" spans="1:21" x14ac:dyDescent="0.3">
      <c r="A13" s="98">
        <v>7</v>
      </c>
      <c r="B13" s="97">
        <f>C13*B4</f>
        <v>0.47360816705156938</v>
      </c>
      <c r="C13" s="97">
        <f>1/(1-D4*B4/(1-D4*B4/(1-D4*B4/(1-D4*B4/(1-D4*B4/(1-D4*B4))))))</f>
        <v>1.4707374989725617</v>
      </c>
      <c r="D13" s="128">
        <f>C13*D4*C12</f>
        <v>1.4618229584628741</v>
      </c>
      <c r="E13" s="1">
        <f>D13*D4*C11</f>
        <v>1.44305438468986</v>
      </c>
      <c r="F13" s="1">
        <f>E13*D4*C10</f>
        <v>1.4035392396198227</v>
      </c>
      <c r="G13" s="1">
        <f>F13*D4*C9</f>
        <v>1.3203444956403365</v>
      </c>
      <c r="H13" s="1">
        <f>G13*D4*C8</f>
        <v>1.1451872131972483</v>
      </c>
      <c r="I13" s="1">
        <f>H13*D4</f>
        <v>0.77641303197719047</v>
      </c>
      <c r="J13" s="1">
        <f>I13*D4</f>
        <v>0.5263918329484385</v>
      </c>
      <c r="K13" s="1"/>
      <c r="L13" s="1"/>
      <c r="M13" s="235"/>
      <c r="N13" s="97">
        <f>B13+J13</f>
        <v>1.000000000000008</v>
      </c>
      <c r="R13" s="267">
        <f>B13-J13</f>
        <v>-5.2783665896869114E-2</v>
      </c>
      <c r="S13" s="268">
        <f>IF(Rules!B23=Rules!D23,SUM(C13:I13)*B4*F4,SUM(C13:I13)*B4*F4*POWER(O2,A13-1))</f>
        <v>1286.6660656549652</v>
      </c>
      <c r="T13" s="253">
        <f>IF(Rules!B23=Rules!D23,SUM(C13:I13)*D4*H4,SUM(C13:I13)*D4*H4*POWER(O2,A13-1))</f>
        <v>-2712.3835374369869</v>
      </c>
      <c r="U13" s="264">
        <f t="shared" si="0"/>
        <v>-1425.7174717820217</v>
      </c>
    </row>
    <row r="14" spans="1:21" x14ac:dyDescent="0.3">
      <c r="A14" s="98">
        <v>8</v>
      </c>
      <c r="B14" s="97">
        <f>C14*B4</f>
        <v>0.47432491764732065</v>
      </c>
      <c r="C14" s="97">
        <f>1/(1-D4*B4/(1-D4*B4/(1-D4*B4/(1-D4*B4/(1-D4*B4/(1-D4*B4/(1-D4*B4)))))))</f>
        <v>1.4729632882471533</v>
      </c>
      <c r="D14" s="128">
        <f>C14*D4*C13</f>
        <v>1.4687348995540339</v>
      </c>
      <c r="E14" s="1">
        <f>D14*D4*C12</f>
        <v>1.4598324973447934</v>
      </c>
      <c r="F14" s="1">
        <f>E14*D4*C11</f>
        <v>1.441089479413628</v>
      </c>
      <c r="G14" s="1">
        <f>F14*D4*C10</f>
        <v>1.4016281393268699</v>
      </c>
      <c r="H14" s="1">
        <f>G14*D4*C9</f>
        <v>1.3185466757567252</v>
      </c>
      <c r="I14" s="1">
        <f>H14*D4*C8</f>
        <v>1.1436278926190646</v>
      </c>
      <c r="J14" s="1">
        <f>I14*D4</f>
        <v>0.77535584516617817</v>
      </c>
      <c r="K14" s="1">
        <f>J14*D4</f>
        <v>0.52567508235268856</v>
      </c>
      <c r="L14" s="1"/>
      <c r="M14" s="235"/>
      <c r="N14" s="97">
        <f>B14+K14</f>
        <v>1.0000000000000093</v>
      </c>
      <c r="R14" s="267">
        <f>B14-K14</f>
        <v>-5.1350164705367907E-2</v>
      </c>
      <c r="S14" s="268">
        <f>IF(Rules!B23=Rules!D23,SUM(C14:J14)*B4*F4,SUM(C14:J14)*B4*F4*POWER(O2,A14-1))</f>
        <v>1495.0006921210693</v>
      </c>
      <c r="T14" s="253">
        <f>IF(Rules!B23=Rules!D23,SUM(C14:J14)*D4*H4,SUM(C14:J14)*D4*H4*POWER(O2,A14-1))</f>
        <v>-3151.5677408511765</v>
      </c>
      <c r="U14" s="264">
        <f t="shared" si="0"/>
        <v>-1656.5670487301072</v>
      </c>
    </row>
    <row r="15" spans="1:21" x14ac:dyDescent="0.3">
      <c r="A15" s="98">
        <v>9</v>
      </c>
      <c r="B15" s="97">
        <f>C15*B4</f>
        <v>0.47466467058438355</v>
      </c>
      <c r="C15" s="97">
        <f>1/(1-D4*B4/(1-D4*B4/(1-D4*B4/(1-D4*B4/(1-D4*B4/(1-D4*B4/(1-D4*B4/(1-D4*B4))))))))</f>
        <v>1.4740183532136957</v>
      </c>
      <c r="D15" s="128">
        <f>C15*D4*C14</f>
        <v>1.4720112864875756</v>
      </c>
      <c r="E15" s="1">
        <f>D15*D4*C13</f>
        <v>1.4677856306755186</v>
      </c>
      <c r="F15" s="1">
        <f>E15*D4*C12</f>
        <v>1.4588889822434667</v>
      </c>
      <c r="G15" s="1">
        <f>F15*D4*C11</f>
        <v>1.4401580782503693</v>
      </c>
      <c r="H15" s="1">
        <f>G15*D4*C10</f>
        <v>1.40072224271318</v>
      </c>
      <c r="I15" s="1">
        <f>H15*D4*C9</f>
        <v>1.3176944761361229</v>
      </c>
      <c r="J15" s="1">
        <f>I15*D4*C8</f>
        <v>1.1428887460464634</v>
      </c>
      <c r="K15" s="1">
        <f>J15*D4</f>
        <v>0.77485471921498406</v>
      </c>
      <c r="L15" s="1">
        <f>K15*D4</f>
        <v>0.52533532941562711</v>
      </c>
      <c r="M15" s="235"/>
      <c r="N15" s="97">
        <f>B15+L15</f>
        <v>1.0000000000000107</v>
      </c>
      <c r="R15" s="267">
        <f>B15-L15</f>
        <v>-5.0670658831243554E-2</v>
      </c>
      <c r="S15" s="268">
        <f>IF(Rules!B23=Rules!D23,SUM(C15:K15)*B4*F4,SUM(C15:K15)*B4*F4*POWER(O2,A15-1))</f>
        <v>1704.2715183792795</v>
      </c>
      <c r="T15" s="253">
        <f>IF(Rules!B23=Rules!D23,SUM(C15:K15)*D4*H4,SUM(C15:K15)*D4*H4*POWER(O2,A15-1))</f>
        <v>-3592.7255199829847</v>
      </c>
      <c r="U15" s="264">
        <f t="shared" si="0"/>
        <v>-1888.4540016037051</v>
      </c>
    </row>
    <row r="16" spans="1:21" ht="16.2" thickBot="1" x14ac:dyDescent="0.35">
      <c r="A16" s="99">
        <v>10</v>
      </c>
      <c r="B16" s="129">
        <f>C16*B4</f>
        <v>0.47482588980886536</v>
      </c>
      <c r="C16" s="129">
        <f>1/(1-D4*B4/(1-D4*B4/(1-D4*B4/(1-D4*B4/(1-D4*B4/(1-D4*B4/(1-D4*B4/(1-D4*B4/(1-D4*B4)))))))))</f>
        <v>1.4745190015882301</v>
      </c>
      <c r="D16" s="137">
        <f>C16*D4*C15</f>
        <v>1.4735659943440962</v>
      </c>
      <c r="E16" s="109">
        <f>D16*D4*C14</f>
        <v>1.4715595435631124</v>
      </c>
      <c r="F16" s="109">
        <f>E16*D4*C13</f>
        <v>1.4673351845550484</v>
      </c>
      <c r="G16" s="109">
        <f>F16*D4*C12</f>
        <v>1.4584412663996034</v>
      </c>
      <c r="H16" s="109">
        <f>G16*D4*C11</f>
        <v>1.4397161107003031</v>
      </c>
      <c r="I16" s="109">
        <f>H16*D4*C10</f>
        <v>1.400292377556511</v>
      </c>
      <c r="J16" s="109">
        <f>I16*D4*C9</f>
        <v>1.3172900912230021</v>
      </c>
      <c r="K16" s="109">
        <f>J16*D4*C8</f>
        <v>1.1425380069528066</v>
      </c>
      <c r="L16" s="109">
        <f>K16*D4</f>
        <v>0.77461692542895433</v>
      </c>
      <c r="M16" s="237">
        <f>L16*D4</f>
        <v>0.52517411019114657</v>
      </c>
      <c r="N16" s="129">
        <f>B16+M16</f>
        <v>1.000000000000012</v>
      </c>
      <c r="R16" s="269">
        <f>B16-M16</f>
        <v>-5.0348220382281206E-2</v>
      </c>
      <c r="S16" s="270">
        <f>IF(Rules!B23=Rules!D23,SUM(C16:L16)*B4*F4,SUM(C16:L16)*B4*F4*POWER(O2,A16-1))</f>
        <v>1914.0569754420399</v>
      </c>
      <c r="T16" s="254">
        <f>IF(Rules!B23=Rules!D23,SUM(C16:L16)*D4*H4,SUM(C16:L16)*D4*H4*POWER(O2,A16-1))</f>
        <v>-4034.9681774366659</v>
      </c>
      <c r="U16" s="271">
        <f>S16+T16</f>
        <v>-2120.911201994626</v>
      </c>
    </row>
    <row r="18" spans="1:7" x14ac:dyDescent="0.3">
      <c r="A18" s="500" t="s">
        <v>181</v>
      </c>
      <c r="B18" s="500"/>
      <c r="C18" s="500"/>
      <c r="D18" s="500"/>
      <c r="E18" s="500"/>
      <c r="F18" s="500"/>
    </row>
    <row r="19" spans="1:7" ht="16.2" thickBot="1" x14ac:dyDescent="0.35"/>
    <row r="20" spans="1:7" ht="16.2" thickBot="1" x14ac:dyDescent="0.3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251</v>
      </c>
    </row>
    <row r="21" spans="1:7" x14ac:dyDescent="0.3">
      <c r="A21" s="95">
        <v>1</v>
      </c>
      <c r="B21" s="107">
        <v>1</v>
      </c>
      <c r="C21" s="108">
        <f t="shared" ref="C21:C30" si="1">B21*$O$2</f>
        <v>6</v>
      </c>
      <c r="D21" s="57">
        <f>SUM($C$21:C21)</f>
        <v>6</v>
      </c>
      <c r="E21" s="57">
        <f t="shared" ref="E21:E30" si="2">D21/R7</f>
        <v>-16.8559087692975</v>
      </c>
      <c r="F21" s="8">
        <f t="shared" ref="F21:F30" si="3">U7/E21</f>
        <v>9.3760919852228692</v>
      </c>
      <c r="G21" s="256">
        <f>U7/D21</f>
        <v>-26.340425185909695</v>
      </c>
    </row>
    <row r="22" spans="1:7" x14ac:dyDescent="0.3">
      <c r="A22" s="97">
        <v>2</v>
      </c>
      <c r="B22" s="93">
        <f>C21</f>
        <v>6</v>
      </c>
      <c r="C22" s="1">
        <f t="shared" si="1"/>
        <v>36</v>
      </c>
      <c r="D22" s="9">
        <f>SUM($C$21:C22)</f>
        <v>42</v>
      </c>
      <c r="E22" s="9">
        <f t="shared" si="2"/>
        <v>-238.5327543127413</v>
      </c>
      <c r="F22" s="9">
        <f t="shared" si="3"/>
        <v>1.4222811968046776</v>
      </c>
      <c r="G22" s="257">
        <f>U8/D22</f>
        <v>-8.077634554310519</v>
      </c>
    </row>
    <row r="23" spans="1:7" x14ac:dyDescent="0.3">
      <c r="A23" s="97">
        <v>3</v>
      </c>
      <c r="B23" s="93">
        <f t="shared" ref="B23:B30" si="4">C22</f>
        <v>36</v>
      </c>
      <c r="C23" s="1">
        <f t="shared" si="1"/>
        <v>216</v>
      </c>
      <c r="D23" s="9">
        <f>SUM($C$21:C23)</f>
        <v>258</v>
      </c>
      <c r="E23" s="9">
        <f t="shared" si="2"/>
        <v>-2425.6201137376584</v>
      </c>
      <c r="F23" s="9">
        <f t="shared" si="3"/>
        <v>0.22198108461083871</v>
      </c>
      <c r="G23" s="257">
        <f t="shared" ref="G23:G29" si="5">U9/D23</f>
        <v>-2.0869836577571759</v>
      </c>
    </row>
    <row r="24" spans="1:7" x14ac:dyDescent="0.3">
      <c r="A24" s="97">
        <v>4</v>
      </c>
      <c r="B24" s="93">
        <f t="shared" si="4"/>
        <v>216</v>
      </c>
      <c r="C24" s="1">
        <f t="shared" si="1"/>
        <v>1296</v>
      </c>
      <c r="D24" s="9">
        <f>SUM($C$21:C24)</f>
        <v>1554</v>
      </c>
      <c r="E24" s="9">
        <f t="shared" si="2"/>
        <v>-20428.825803095464</v>
      </c>
      <c r="F24" s="9">
        <f t="shared" si="3"/>
        <v>3.673352180666567E-2</v>
      </c>
      <c r="G24" s="257">
        <f t="shared" si="5"/>
        <v>-0.48289750200938319</v>
      </c>
    </row>
    <row r="25" spans="1:7" x14ac:dyDescent="0.3">
      <c r="A25" s="97">
        <v>5</v>
      </c>
      <c r="B25" s="93">
        <f t="shared" si="4"/>
        <v>1296</v>
      </c>
      <c r="C25" s="1">
        <f t="shared" si="1"/>
        <v>7776</v>
      </c>
      <c r="D25" s="9">
        <f>SUM($C$21:C25)</f>
        <v>9330</v>
      </c>
      <c r="E25" s="9">
        <f t="shared" si="2"/>
        <v>-149871.89864342244</v>
      </c>
      <c r="F25" s="9">
        <f t="shared" si="3"/>
        <v>6.4782210761922957E-3</v>
      </c>
      <c r="G25" s="257">
        <f t="shared" si="5"/>
        <v>-0.10406251795506696</v>
      </c>
    </row>
    <row r="26" spans="1:7" x14ac:dyDescent="0.3">
      <c r="A26" s="97">
        <v>6</v>
      </c>
      <c r="B26" s="93">
        <f t="shared" si="4"/>
        <v>7776</v>
      </c>
      <c r="C26" s="1">
        <f t="shared" si="1"/>
        <v>46656</v>
      </c>
      <c r="D26" s="9">
        <f>SUM($C$21:C26)</f>
        <v>55986</v>
      </c>
      <c r="E26" s="9">
        <f t="shared" si="2"/>
        <v>-1003071.617048297</v>
      </c>
      <c r="F26" s="9">
        <f t="shared" si="3"/>
        <v>1.1930491432493686E-3</v>
      </c>
      <c r="G26" s="257">
        <f t="shared" si="5"/>
        <v>-2.1375231903283491E-2</v>
      </c>
    </row>
    <row r="27" spans="1:7" x14ac:dyDescent="0.3">
      <c r="A27" s="97">
        <v>7</v>
      </c>
      <c r="B27" s="93">
        <f t="shared" si="4"/>
        <v>46656</v>
      </c>
      <c r="C27" s="1">
        <f t="shared" si="1"/>
        <v>279936</v>
      </c>
      <c r="D27" s="9">
        <f>SUM($C$21:C27)</f>
        <v>335922</v>
      </c>
      <c r="E27" s="9">
        <f t="shared" si="2"/>
        <v>-6364127.8848713944</v>
      </c>
      <c r="F27" s="9">
        <f t="shared" si="3"/>
        <v>2.2402401359205754E-4</v>
      </c>
      <c r="G27" s="257">
        <f t="shared" si="5"/>
        <v>-4.2441920201178301E-3</v>
      </c>
    </row>
    <row r="28" spans="1:7" x14ac:dyDescent="0.3">
      <c r="A28" s="97">
        <v>8</v>
      </c>
      <c r="B28" s="93">
        <f t="shared" si="4"/>
        <v>279936</v>
      </c>
      <c r="C28" s="1">
        <f t="shared" si="1"/>
        <v>1679616</v>
      </c>
      <c r="D28" s="9">
        <f>SUM($C$21:C28)</f>
        <v>2015538</v>
      </c>
      <c r="E28" s="9">
        <f t="shared" si="2"/>
        <v>-39250857.549621552</v>
      </c>
      <c r="F28" s="9">
        <f t="shared" si="3"/>
        <v>4.2204607800883053E-5</v>
      </c>
      <c r="G28" s="257">
        <f t="shared" si="5"/>
        <v>-8.2189819727045946E-4</v>
      </c>
    </row>
    <row r="29" spans="1:7" x14ac:dyDescent="0.3">
      <c r="A29" s="97">
        <v>9</v>
      </c>
      <c r="B29" s="93">
        <f t="shared" si="4"/>
        <v>1679616</v>
      </c>
      <c r="C29" s="1">
        <f t="shared" si="1"/>
        <v>10077696</v>
      </c>
      <c r="D29" s="9">
        <f>SUM($C$21:C29)</f>
        <v>12093234</v>
      </c>
      <c r="E29" s="9">
        <f t="shared" si="2"/>
        <v>-238663445.05754295</v>
      </c>
      <c r="F29" s="9">
        <f t="shared" si="3"/>
        <v>7.9126235739553228E-6</v>
      </c>
      <c r="G29" s="257">
        <f t="shared" si="5"/>
        <v>-1.561578980117068E-4</v>
      </c>
    </row>
    <row r="30" spans="1:7" ht="16.2" thickBot="1" x14ac:dyDescent="0.35">
      <c r="A30" s="129">
        <v>10</v>
      </c>
      <c r="B30" s="94">
        <f t="shared" si="4"/>
        <v>10077696</v>
      </c>
      <c r="C30" s="109">
        <f t="shared" si="1"/>
        <v>60466176</v>
      </c>
      <c r="D30" s="10">
        <f>SUM($C$21:C30)</f>
        <v>72559410</v>
      </c>
      <c r="E30" s="10">
        <f t="shared" si="2"/>
        <v>-1441151433.9350009</v>
      </c>
      <c r="F30" s="10">
        <f t="shared" si="3"/>
        <v>1.4716782373130428E-6</v>
      </c>
      <c r="G30" s="258">
        <f>U16/D30</f>
        <v>-2.9229995144594287E-5</v>
      </c>
    </row>
    <row r="31" spans="1:7" ht="16.2" thickBot="1" x14ac:dyDescent="0.35">
      <c r="A31" s="524" t="s">
        <v>252</v>
      </c>
      <c r="B31" s="524"/>
      <c r="C31" s="524"/>
      <c r="D31" s="524"/>
      <c r="E31" s="524"/>
      <c r="F31" s="524"/>
      <c r="G31" s="524"/>
    </row>
    <row r="32" spans="1:7" ht="16.2" thickBot="1" x14ac:dyDescent="0.35">
      <c r="A32" s="115" t="s">
        <v>130</v>
      </c>
      <c r="B32" s="116" t="s">
        <v>135</v>
      </c>
      <c r="C32" s="116" t="s">
        <v>134</v>
      </c>
      <c r="D32" s="154" t="s">
        <v>133</v>
      </c>
      <c r="E32" s="350" t="s">
        <v>146</v>
      </c>
      <c r="F32" s="152" t="s">
        <v>147</v>
      </c>
      <c r="G32" s="260" t="s">
        <v>251</v>
      </c>
    </row>
    <row r="33" spans="1:7" x14ac:dyDescent="0.3">
      <c r="A33" s="95">
        <v>1</v>
      </c>
      <c r="B33" s="107">
        <v>1</v>
      </c>
      <c r="C33" s="108">
        <f t="shared" ref="C33:C42" si="6">B33*$O$2</f>
        <v>6</v>
      </c>
      <c r="D33" s="57">
        <f>SUM($C$33:C33)</f>
        <v>6</v>
      </c>
      <c r="E33" s="96">
        <f>D33/$R$7</f>
        <v>-16.8559087692975</v>
      </c>
      <c r="F33" s="8">
        <f t="shared" ref="F33:F42" si="7">U7/E33</f>
        <v>9.3760919852228692</v>
      </c>
      <c r="G33" s="259">
        <f>U7/D33</f>
        <v>-26.340425185909695</v>
      </c>
    </row>
    <row r="34" spans="1:7" x14ac:dyDescent="0.3">
      <c r="A34" s="97">
        <v>2</v>
      </c>
      <c r="B34" s="93">
        <f>C33+1</f>
        <v>7</v>
      </c>
      <c r="C34" s="1">
        <f t="shared" si="6"/>
        <v>42</v>
      </c>
      <c r="D34" s="9">
        <f>SUM($C$33:C34)</f>
        <v>48</v>
      </c>
      <c r="E34" s="96">
        <f t="shared" ref="E34:E42" si="8">D34/$R$7</f>
        <v>-134.84727015438</v>
      </c>
      <c r="F34" s="9">
        <f t="shared" si="7"/>
        <v>2.5158881666098174</v>
      </c>
      <c r="G34" s="259">
        <f t="shared" ref="G34:G42" si="9">U8/D34</f>
        <v>-7.0679302350217048</v>
      </c>
    </row>
    <row r="35" spans="1:7" x14ac:dyDescent="0.3">
      <c r="A35" s="97">
        <v>3</v>
      </c>
      <c r="B35" s="93">
        <f t="shared" ref="B35:B42" si="10">C34</f>
        <v>42</v>
      </c>
      <c r="C35" s="1">
        <f t="shared" si="6"/>
        <v>252</v>
      </c>
      <c r="D35" s="9">
        <f>SUM($C$33:C35)</f>
        <v>300</v>
      </c>
      <c r="E35" s="96">
        <f t="shared" si="8"/>
        <v>-842.79543846487502</v>
      </c>
      <c r="F35" s="9">
        <f t="shared" si="7"/>
        <v>0.63887600611852613</v>
      </c>
      <c r="G35" s="259">
        <f t="shared" si="9"/>
        <v>-1.7948059456711711</v>
      </c>
    </row>
    <row r="36" spans="1:7" x14ac:dyDescent="0.3">
      <c r="A36" s="97">
        <v>4</v>
      </c>
      <c r="B36" s="93">
        <f t="shared" si="10"/>
        <v>252</v>
      </c>
      <c r="C36" s="1">
        <f t="shared" si="6"/>
        <v>1512</v>
      </c>
      <c r="D36" s="9">
        <f>SUM($C$33:C36)</f>
        <v>1812</v>
      </c>
      <c r="E36" s="96">
        <f t="shared" si="8"/>
        <v>-5090.4844483278448</v>
      </c>
      <c r="F36" s="9">
        <f t="shared" si="7"/>
        <v>0.14741675880555635</v>
      </c>
      <c r="G36" s="259">
        <f t="shared" si="9"/>
        <v>-0.41414057291533196</v>
      </c>
    </row>
    <row r="37" spans="1:7" x14ac:dyDescent="0.3">
      <c r="A37" s="97">
        <v>5</v>
      </c>
      <c r="B37" s="93">
        <f t="shared" si="10"/>
        <v>1512</v>
      </c>
      <c r="C37" s="1">
        <f t="shared" si="6"/>
        <v>9072</v>
      </c>
      <c r="D37" s="9">
        <f>SUM($C$33:C37)</f>
        <v>10884</v>
      </c>
      <c r="E37" s="96">
        <f t="shared" si="8"/>
        <v>-30576.618507505664</v>
      </c>
      <c r="F37" s="9">
        <f t="shared" si="7"/>
        <v>3.1753128367757427E-2</v>
      </c>
      <c r="G37" s="259">
        <f t="shared" si="9"/>
        <v>-8.9204639151118592E-2</v>
      </c>
    </row>
    <row r="38" spans="1:7" x14ac:dyDescent="0.3">
      <c r="A38" s="97">
        <v>6</v>
      </c>
      <c r="B38" s="93">
        <f t="shared" si="10"/>
        <v>9072</v>
      </c>
      <c r="C38" s="1">
        <f t="shared" si="6"/>
        <v>54432</v>
      </c>
      <c r="D38" s="9">
        <f>SUM($C$33:C38)</f>
        <v>65316</v>
      </c>
      <c r="E38" s="96">
        <f t="shared" si="8"/>
        <v>-183493.42286257257</v>
      </c>
      <c r="F38" s="9">
        <f t="shared" si="7"/>
        <v>6.5218344868606462E-3</v>
      </c>
      <c r="G38" s="259">
        <f t="shared" si="9"/>
        <v>-1.8321907853163535E-2</v>
      </c>
    </row>
    <row r="39" spans="1:7" x14ac:dyDescent="0.3">
      <c r="A39" s="97">
        <v>7</v>
      </c>
      <c r="B39" s="93">
        <f t="shared" si="10"/>
        <v>54432</v>
      </c>
      <c r="C39" s="1">
        <f t="shared" si="6"/>
        <v>326592</v>
      </c>
      <c r="D39" s="9">
        <f>SUM($C$33:C39)</f>
        <v>391908</v>
      </c>
      <c r="E39" s="96">
        <f t="shared" si="8"/>
        <v>-1100994.2489929742</v>
      </c>
      <c r="F39" s="9">
        <f t="shared" si="7"/>
        <v>1.2949363478383798E-3</v>
      </c>
      <c r="G39" s="259">
        <f t="shared" si="9"/>
        <v>-3.637888156868504E-3</v>
      </c>
    </row>
    <row r="40" spans="1:7" x14ac:dyDescent="0.3">
      <c r="A40" s="97">
        <v>8</v>
      </c>
      <c r="B40" s="93">
        <f t="shared" si="10"/>
        <v>326592</v>
      </c>
      <c r="C40" s="1">
        <f t="shared" si="6"/>
        <v>1959552</v>
      </c>
      <c r="D40" s="9">
        <f>SUM($C$33:C40)</f>
        <v>2351460</v>
      </c>
      <c r="E40" s="96">
        <f t="shared" si="8"/>
        <v>-6605999.2057753829</v>
      </c>
      <c r="F40" s="9">
        <f t="shared" si="7"/>
        <v>2.5076706749855969E-4</v>
      </c>
      <c r="G40" s="259">
        <f t="shared" si="9"/>
        <v>-7.0448446868333174E-4</v>
      </c>
    </row>
    <row r="41" spans="1:7" x14ac:dyDescent="0.3">
      <c r="A41" s="97">
        <v>9</v>
      </c>
      <c r="B41" s="93">
        <f t="shared" si="10"/>
        <v>1959552</v>
      </c>
      <c r="C41" s="1">
        <f t="shared" si="6"/>
        <v>11757312</v>
      </c>
      <c r="D41" s="9">
        <f>SUM($C$33:C41)</f>
        <v>14108772</v>
      </c>
      <c r="E41" s="96">
        <f t="shared" si="8"/>
        <v>-39636028.946469836</v>
      </c>
      <c r="F41" s="9">
        <f t="shared" si="7"/>
        <v>4.7644884005765148E-5</v>
      </c>
      <c r="G41" s="259">
        <f t="shared" si="9"/>
        <v>-1.3384963635415647E-4</v>
      </c>
    </row>
    <row r="42" spans="1:7" ht="16.2" thickBot="1" x14ac:dyDescent="0.35">
      <c r="A42" s="129">
        <v>10</v>
      </c>
      <c r="B42" s="94">
        <f t="shared" si="10"/>
        <v>11757312</v>
      </c>
      <c r="C42" s="109">
        <f t="shared" si="6"/>
        <v>70543872</v>
      </c>
      <c r="D42" s="10">
        <f>SUM($C$33:C42)</f>
        <v>84652644</v>
      </c>
      <c r="E42" s="351">
        <f t="shared" si="8"/>
        <v>-237816207.39063656</v>
      </c>
      <c r="F42" s="10">
        <f t="shared" si="7"/>
        <v>8.9182786373799164E-6</v>
      </c>
      <c r="G42" s="259">
        <f t="shared" si="9"/>
        <v>-2.5054281848475115E-5</v>
      </c>
    </row>
    <row r="43" spans="1:7" ht="16.2" thickBot="1" x14ac:dyDescent="0.35">
      <c r="A43" s="524" t="s">
        <v>52</v>
      </c>
      <c r="B43" s="524"/>
      <c r="C43" s="524"/>
      <c r="D43" s="524"/>
      <c r="E43" s="524"/>
      <c r="F43" s="524"/>
      <c r="G43" s="524"/>
    </row>
    <row r="44" spans="1:7" ht="16.2" thickBot="1" x14ac:dyDescent="0.3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261" t="s">
        <v>147</v>
      </c>
      <c r="G44" s="260" t="s">
        <v>251</v>
      </c>
    </row>
    <row r="45" spans="1:7" x14ac:dyDescent="0.3">
      <c r="A45" s="95">
        <v>1</v>
      </c>
      <c r="B45" s="107">
        <v>1</v>
      </c>
      <c r="C45" s="108">
        <f t="shared" ref="C45:C54" si="11">B45*$O$2</f>
        <v>6</v>
      </c>
      <c r="D45" s="57">
        <f>SUM(C45:C45)</f>
        <v>6</v>
      </c>
      <c r="E45" s="57">
        <f t="shared" ref="E45:E54" si="12">D45/R7</f>
        <v>-16.8559087692975</v>
      </c>
      <c r="F45" s="262">
        <f t="shared" ref="F45:F54" si="13">U7/E45</f>
        <v>9.3760919852228692</v>
      </c>
      <c r="G45" s="256">
        <f>U7/D45</f>
        <v>-26.340425185909695</v>
      </c>
    </row>
    <row r="46" spans="1:7" x14ac:dyDescent="0.3">
      <c r="A46" s="97">
        <v>2</v>
      </c>
      <c r="B46" s="93">
        <f t="shared" ref="B46:B54" si="14">B45*$O$2*2</f>
        <v>12</v>
      </c>
      <c r="C46" s="1">
        <f t="shared" si="11"/>
        <v>72</v>
      </c>
      <c r="D46" s="9">
        <f>SUM($C$45:C46)</f>
        <v>78</v>
      </c>
      <c r="E46" s="9">
        <f t="shared" si="12"/>
        <v>-442.98940086651953</v>
      </c>
      <c r="F46" s="98">
        <f t="shared" si="13"/>
        <v>0.76584372135636491</v>
      </c>
      <c r="G46" s="257">
        <f t="shared" ref="G46:G54" si="15">U8/D46</f>
        <v>-4.349495529244126</v>
      </c>
    </row>
    <row r="47" spans="1:7" x14ac:dyDescent="0.3">
      <c r="A47" s="97">
        <v>3</v>
      </c>
      <c r="B47" s="93">
        <f t="shared" si="14"/>
        <v>144</v>
      </c>
      <c r="C47" s="1">
        <f t="shared" si="11"/>
        <v>864</v>
      </c>
      <c r="D47" s="9">
        <f>SUM($C$45:C47)</f>
        <v>942</v>
      </c>
      <c r="E47" s="9">
        <f t="shared" si="12"/>
        <v>-8856.3339036467987</v>
      </c>
      <c r="F47" s="98">
        <f t="shared" si="13"/>
        <v>6.0797367122713789E-2</v>
      </c>
      <c r="G47" s="257">
        <f t="shared" si="15"/>
        <v>-0.57159425021374877</v>
      </c>
    </row>
    <row r="48" spans="1:7" x14ac:dyDescent="0.3">
      <c r="A48" s="97">
        <v>4</v>
      </c>
      <c r="B48" s="93">
        <f t="shared" si="14"/>
        <v>1728</v>
      </c>
      <c r="C48" s="1">
        <f t="shared" si="11"/>
        <v>10368</v>
      </c>
      <c r="D48" s="9">
        <f>SUM($C$45:C48)</f>
        <v>11310</v>
      </c>
      <c r="E48" s="9">
        <f t="shared" si="12"/>
        <v>-148680.83644337818</v>
      </c>
      <c r="F48" s="98">
        <f t="shared" si="13"/>
        <v>5.0472053835153357E-3</v>
      </c>
      <c r="G48" s="257">
        <f t="shared" si="15"/>
        <v>-6.6350372955135406E-2</v>
      </c>
    </row>
    <row r="49" spans="1:7" x14ac:dyDescent="0.3">
      <c r="A49" s="97">
        <v>5</v>
      </c>
      <c r="B49" s="93">
        <f t="shared" si="14"/>
        <v>20736</v>
      </c>
      <c r="C49" s="1">
        <f t="shared" si="11"/>
        <v>124416</v>
      </c>
      <c r="D49" s="9">
        <f>SUM($C$45:C49)</f>
        <v>135726</v>
      </c>
      <c r="E49" s="9">
        <f t="shared" si="12"/>
        <v>-2180226.5075323852</v>
      </c>
      <c r="F49" s="98">
        <f t="shared" si="13"/>
        <v>4.4532221269966051E-4</v>
      </c>
      <c r="G49" s="257">
        <f t="shared" si="15"/>
        <v>-7.1534068087232717E-3</v>
      </c>
    </row>
    <row r="50" spans="1:7" x14ac:dyDescent="0.3">
      <c r="A50" s="97">
        <v>6</v>
      </c>
      <c r="B50" s="93">
        <f t="shared" si="14"/>
        <v>248832</v>
      </c>
      <c r="C50" s="1">
        <f t="shared" si="11"/>
        <v>1492992</v>
      </c>
      <c r="D50" s="9">
        <f>SUM($C$45:C50)</f>
        <v>1628718</v>
      </c>
      <c r="E50" s="9">
        <f t="shared" si="12"/>
        <v>-29180880.898361523</v>
      </c>
      <c r="F50" s="98">
        <f t="shared" si="13"/>
        <v>4.1010199023992581E-5</v>
      </c>
      <c r="G50" s="257">
        <f t="shared" si="15"/>
        <v>-7.34758093996155E-4</v>
      </c>
    </row>
    <row r="51" spans="1:7" x14ac:dyDescent="0.3">
      <c r="A51" s="97">
        <v>7</v>
      </c>
      <c r="B51" s="93">
        <f t="shared" si="14"/>
        <v>2985984</v>
      </c>
      <c r="C51" s="1">
        <f t="shared" si="11"/>
        <v>17915904</v>
      </c>
      <c r="D51" s="9">
        <f>SUM($C$45:C51)</f>
        <v>19544622</v>
      </c>
      <c r="E51" s="9">
        <f t="shared" si="12"/>
        <v>-370277843.8728959</v>
      </c>
      <c r="F51" s="98">
        <f t="shared" si="13"/>
        <v>3.850399086453099E-6</v>
      </c>
      <c r="G51" s="257">
        <f t="shared" si="15"/>
        <v>-7.2946791796844253E-5</v>
      </c>
    </row>
    <row r="52" spans="1:7" x14ac:dyDescent="0.3">
      <c r="A52" s="97">
        <v>8</v>
      </c>
      <c r="B52" s="93">
        <f t="shared" si="14"/>
        <v>35831808</v>
      </c>
      <c r="C52" s="1">
        <f t="shared" si="11"/>
        <v>214990848</v>
      </c>
      <c r="D52" s="9">
        <f>SUM($C$45:C52)</f>
        <v>234535470</v>
      </c>
      <c r="E52" s="9">
        <f t="shared" si="12"/>
        <v>-4567375223.5400867</v>
      </c>
      <c r="F52" s="98">
        <f t="shared" si="13"/>
        <v>3.6269563319260928E-7</v>
      </c>
      <c r="G52" s="257">
        <f t="shared" si="15"/>
        <v>-7.0631834439801676E-6</v>
      </c>
    </row>
    <row r="53" spans="1:7" x14ac:dyDescent="0.3">
      <c r="A53" s="97">
        <v>9</v>
      </c>
      <c r="B53" s="93">
        <f t="shared" si="14"/>
        <v>429981696</v>
      </c>
      <c r="C53" s="1">
        <f t="shared" si="11"/>
        <v>2579890176</v>
      </c>
      <c r="D53" s="9">
        <f>SUM($C$45:C53)</f>
        <v>2814425646</v>
      </c>
      <c r="E53" s="9">
        <f t="shared" si="12"/>
        <v>-55543498168.700027</v>
      </c>
      <c r="F53" s="98">
        <f t="shared" si="13"/>
        <v>3.3999551052185798E-8</v>
      </c>
      <c r="G53" s="257">
        <f t="shared" si="15"/>
        <v>-6.7099090156731222E-7</v>
      </c>
    </row>
    <row r="54" spans="1:7" ht="16.2" thickBot="1" x14ac:dyDescent="0.35">
      <c r="A54" s="129">
        <v>10</v>
      </c>
      <c r="B54" s="94">
        <f t="shared" si="14"/>
        <v>5159780352</v>
      </c>
      <c r="C54" s="109">
        <f t="shared" si="11"/>
        <v>30958682112</v>
      </c>
      <c r="D54" s="10">
        <f>SUM($C$45:C54)</f>
        <v>33773107758</v>
      </c>
      <c r="E54" s="10">
        <f t="shared" si="12"/>
        <v>-670790496696.19702</v>
      </c>
      <c r="F54" s="99">
        <f t="shared" si="13"/>
        <v>3.1618086607377695E-9</v>
      </c>
      <c r="G54" s="258">
        <f t="shared" si="15"/>
        <v>-6.2798816655900889E-8</v>
      </c>
    </row>
  </sheetData>
  <mergeCells count="3">
    <mergeCell ref="A18:F18"/>
    <mergeCell ref="A31:G31"/>
    <mergeCell ref="A43:G43"/>
  </mergeCells>
  <conditionalFormatting sqref="F21:F30">
    <cfRule type="cellIs" dxfId="280" priority="80" operator="equal">
      <formula>MAX($F$21:$F$30)</formula>
    </cfRule>
  </conditionalFormatting>
  <conditionalFormatting sqref="E21:E30">
    <cfRule type="cellIs" dxfId="279" priority="74" stopIfTrue="1" operator="lessThan">
      <formula>0</formula>
    </cfRule>
    <cfRule type="cellIs" dxfId="278" priority="75" operator="equal">
      <formula>MIN($E$21:$E$30)</formula>
    </cfRule>
  </conditionalFormatting>
  <conditionalFormatting sqref="R7:R16">
    <cfRule type="cellIs" dxfId="277" priority="12" operator="lessThanOrEqual">
      <formula>0</formula>
    </cfRule>
    <cfRule type="cellIs" dxfId="276" priority="13" operator="greaterThan">
      <formula>0</formula>
    </cfRule>
  </conditionalFormatting>
  <conditionalFormatting sqref="U7:U16">
    <cfRule type="cellIs" dxfId="275" priority="10" operator="lessThanOrEqual">
      <formula>0</formula>
    </cfRule>
    <cfRule type="cellIs" dxfId="274" priority="11" operator="greaterThan">
      <formula>0</formula>
    </cfRule>
  </conditionalFormatting>
  <conditionalFormatting sqref="S7:T16">
    <cfRule type="cellIs" dxfId="273" priority="8" operator="lessThanOrEqual">
      <formula>0</formula>
    </cfRule>
    <cfRule type="cellIs" dxfId="272" priority="9" operator="greaterThan">
      <formula>0</formula>
    </cfRule>
  </conditionalFormatting>
  <conditionalFormatting sqref="F45:F54">
    <cfRule type="cellIs" dxfId="271" priority="7" operator="equal">
      <formula>MAX($F$45:$F$54)</formula>
    </cfRule>
  </conditionalFormatting>
  <conditionalFormatting sqref="E45:E54">
    <cfRule type="cellIs" dxfId="270" priority="5" stopIfTrue="1" operator="lessThan">
      <formula>0</formula>
    </cfRule>
    <cfRule type="cellIs" dxfId="269" priority="6" operator="equal">
      <formula>MIN($E$45:$E$54)</formula>
    </cfRule>
  </conditionalFormatting>
  <conditionalFormatting sqref="E33:E42">
    <cfRule type="cellIs" dxfId="268" priority="3" stopIfTrue="1" operator="lessThan">
      <formula>0</formula>
    </cfRule>
    <cfRule type="cellIs" dxfId="267" priority="4" operator="equal">
      <formula>MIN($E$33:$E$42)</formula>
    </cfRule>
  </conditionalFormatting>
  <conditionalFormatting sqref="F33:F42">
    <cfRule type="cellIs" dxfId="266" priority="1" operator="lessThanOrEqual">
      <formula>0</formula>
    </cfRule>
    <cfRule type="cellIs" dxfId="265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>
    <pageSetUpPr fitToPage="1"/>
  </sheetPr>
  <dimension ref="A1:U54"/>
  <sheetViews>
    <sheetView zoomScale="90" zoomScaleNormal="90" workbookViewId="0">
      <selection activeCell="A31" sqref="A31:G54"/>
    </sheetView>
  </sheetViews>
  <sheetFormatPr defaultColWidth="8.69921875" defaultRowHeight="15.6" x14ac:dyDescent="0.3"/>
  <cols>
    <col min="5" max="5" width="9.19921875" customWidth="1"/>
    <col min="14" max="14" width="5.69921875" bestFit="1" customWidth="1"/>
  </cols>
  <sheetData>
    <row r="1" spans="1:21" x14ac:dyDescent="0.3">
      <c r="C1" t="s">
        <v>93</v>
      </c>
      <c r="D1">
        <f>C2+E2</f>
        <v>1.0000000000000013</v>
      </c>
    </row>
    <row r="2" spans="1:21" x14ac:dyDescent="0.3">
      <c r="A2" t="s">
        <v>39</v>
      </c>
      <c r="B2" s="133" t="s">
        <v>122</v>
      </c>
      <c r="C2" s="139">
        <f>Analysis!B44</f>
        <v>0.33095628447547337</v>
      </c>
      <c r="D2" s="133" t="s">
        <v>123</v>
      </c>
      <c r="E2" s="139">
        <f>Analysis!L44</f>
        <v>0.6690437155245279</v>
      </c>
      <c r="F2" s="133" t="s">
        <v>46</v>
      </c>
      <c r="G2" s="139">
        <f>Analysis!S44</f>
        <v>526.96856147200867</v>
      </c>
      <c r="H2" t="s">
        <v>149</v>
      </c>
      <c r="I2" s="153">
        <f>Analysis!T44</f>
        <v>-527.63992521979208</v>
      </c>
      <c r="J2" t="s">
        <v>47</v>
      </c>
      <c r="K2" s="153">
        <f>G2*C2+I2*E2</f>
        <v>-178.61061888797269</v>
      </c>
      <c r="L2" t="s">
        <v>46</v>
      </c>
      <c r="M2" s="160">
        <v>3</v>
      </c>
      <c r="N2" t="s">
        <v>149</v>
      </c>
      <c r="O2" s="160">
        <v>7</v>
      </c>
    </row>
    <row r="4" spans="1:21" x14ac:dyDescent="0.3">
      <c r="A4" t="s">
        <v>120</v>
      </c>
      <c r="B4">
        <f>$C$2</f>
        <v>0.33095628447547337</v>
      </c>
      <c r="C4" t="s">
        <v>121</v>
      </c>
      <c r="D4">
        <f>$E$2</f>
        <v>0.6690437155245279</v>
      </c>
      <c r="E4" t="s">
        <v>46</v>
      </c>
      <c r="F4">
        <f>G2</f>
        <v>526.96856147200867</v>
      </c>
      <c r="G4" t="s">
        <v>149</v>
      </c>
      <c r="H4">
        <f>I2</f>
        <v>-527.63992521979208</v>
      </c>
      <c r="I4" t="s">
        <v>47</v>
      </c>
      <c r="J4">
        <f>B4*F4+D4*H4</f>
        <v>-178.61061888797269</v>
      </c>
    </row>
    <row r="5" spans="1:21" ht="16.2" thickBot="1" x14ac:dyDescent="0.35"/>
    <row r="6" spans="1:21" ht="16.2" thickBot="1" x14ac:dyDescent="0.3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5" t="s">
        <v>47</v>
      </c>
    </row>
    <row r="7" spans="1:21" x14ac:dyDescent="0.3">
      <c r="A7" s="100">
        <v>1</v>
      </c>
      <c r="B7" s="95">
        <f>C7*B4</f>
        <v>0.33095628447547337</v>
      </c>
      <c r="C7" s="95">
        <v>1</v>
      </c>
      <c r="D7" s="22">
        <f>C7*D4</f>
        <v>0.6690437155245279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1.0000000000000013</v>
      </c>
      <c r="R7" s="265">
        <f>B7-D7</f>
        <v>-0.33808743104905453</v>
      </c>
      <c r="S7" s="266">
        <f>IF(Rules!B23=Rules!D23,SUM(C7)*B4*F4,SUM(C7)*B4*F4*POWER(O2,A7-1))</f>
        <v>174.40355714016107</v>
      </c>
      <c r="T7" s="252">
        <f>IF(Rules!B23=Rules!D23,SUM(C7)*D4*H4,SUM(C7)*D4*H4*POWER(O2,A7-1))</f>
        <v>-353.01417602813376</v>
      </c>
      <c r="U7" s="263">
        <f>S7+T7</f>
        <v>-178.61061888797269</v>
      </c>
    </row>
    <row r="8" spans="1:21" x14ac:dyDescent="0.3">
      <c r="A8" s="98">
        <v>2</v>
      </c>
      <c r="B8" s="97">
        <f>C8*B4</f>
        <v>0.42507909175951708</v>
      </c>
      <c r="C8" s="97">
        <f>1/(1-B4*D4)</f>
        <v>1.284396494942579</v>
      </c>
      <c r="D8" s="128">
        <f>C8*D4</f>
        <v>0.8593174031830636</v>
      </c>
      <c r="E8" s="1">
        <f>D8*D4</f>
        <v>0.5749209082404857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1.0000000000000027</v>
      </c>
      <c r="R8" s="267">
        <f>B8-E8</f>
        <v>-0.14984181648096861</v>
      </c>
      <c r="S8" s="268">
        <f>IF(Rules!B23=Rules!D23,SUM(C8:D8)*B4*F4,SUM(C8:D8)*B4*F4*POWER(O2,A8-1))</f>
        <v>373.87132932391302</v>
      </c>
      <c r="T8" s="253">
        <f>IF(Rules!B23=Rules!D23,SUM(C8:D8)*D4*H4,SUM(C8:D8)*D4*H4*POWER(O2,A8-1))</f>
        <v>-756.76139538688244</v>
      </c>
      <c r="U8" s="264">
        <f>S8+T8</f>
        <v>-382.89006606296942</v>
      </c>
    </row>
    <row r="9" spans="1:21" x14ac:dyDescent="0.3">
      <c r="A9" s="98">
        <v>3</v>
      </c>
      <c r="B9" s="97">
        <f>C9*B4</f>
        <v>0.46248555538994601</v>
      </c>
      <c r="C9" s="97">
        <f>1/(1-D4*B4/(1-D4*B4))</f>
        <v>1.3974218864673653</v>
      </c>
      <c r="D9" s="128">
        <f>C9*D4*C8</f>
        <v>1.2008289466303144</v>
      </c>
      <c r="E9" s="1">
        <f>D9*(D4)</f>
        <v>0.80340706016295049</v>
      </c>
      <c r="F9" s="1">
        <f>E9*D4</f>
        <v>0.53751444461005837</v>
      </c>
      <c r="G9" s="1"/>
      <c r="H9" s="1"/>
      <c r="I9" s="1"/>
      <c r="J9" s="1"/>
      <c r="K9" s="1"/>
      <c r="L9" s="1"/>
      <c r="M9" s="235"/>
      <c r="N9" s="97">
        <f>B9+F9</f>
        <v>1.0000000000000044</v>
      </c>
      <c r="R9" s="267">
        <f>B9-F9</f>
        <v>-7.502888922011236E-2</v>
      </c>
      <c r="S9" s="268">
        <f>IF(Rules!B23=Rules!D23,SUM(C9:E9)*B4*F4,SUM(C9:E9)*B4*F4*POWER(O2,A9-1))</f>
        <v>593.26123675856036</v>
      </c>
      <c r="T9" s="253">
        <f>IF(Rules!B23=Rules!D23,SUM(C9:E9)*D4*H4,SUM(C9:E9)*D4*H4*POWER(O2,A9-1))</f>
        <v>-1200.8334583189987</v>
      </c>
      <c r="U9" s="264">
        <f t="shared" ref="U9:U15" si="0">S9+T9</f>
        <v>-607.57222156043838</v>
      </c>
    </row>
    <row r="10" spans="1:21" x14ac:dyDescent="0.3">
      <c r="A10" s="98">
        <v>4</v>
      </c>
      <c r="B10" s="97">
        <f>C10*B4</f>
        <v>0.47924606600663006</v>
      </c>
      <c r="C10" s="97">
        <f>1/(1-D4*B4/(1-D4*B4/(1-D4*B4)))</f>
        <v>1.4480645586355263</v>
      </c>
      <c r="D10" s="128">
        <f>C10*D4*C9</f>
        <v>1.3538481656139441</v>
      </c>
      <c r="E10" s="1">
        <f>D10*D4*C8</f>
        <v>1.1633852899795285</v>
      </c>
      <c r="F10" s="1">
        <f>E10*D4</f>
        <v>0.77835561699448408</v>
      </c>
      <c r="G10" s="1">
        <f>F10*D4</f>
        <v>0.52075393399337599</v>
      </c>
      <c r="H10" s="1"/>
      <c r="I10" s="1"/>
      <c r="J10" s="1"/>
      <c r="K10" s="1"/>
      <c r="L10" s="1"/>
      <c r="M10" s="235"/>
      <c r="N10" s="97">
        <f>B10+G10</f>
        <v>1.000000000000006</v>
      </c>
      <c r="R10" s="267">
        <f>B10-G10</f>
        <v>-4.1507867986745939E-2</v>
      </c>
      <c r="S10" s="268">
        <f>IF(Rules!B23=Rules!D23,SUM(C10:F10)*B4*F4,SUM(C10:F10)*B4*F4*POWER(O2,A10-1))</f>
        <v>827.3100671262174</v>
      </c>
      <c r="T10" s="253">
        <f>IF(Rules!B23=Rules!D23,SUM(C10:F10)*D4*H4,SUM(C10:F10)*D4*H4*POWER(O2,A10-1))</f>
        <v>-1674.5769779892228</v>
      </c>
      <c r="U10" s="264">
        <f t="shared" si="0"/>
        <v>-847.26691086300536</v>
      </c>
    </row>
    <row r="11" spans="1:21" x14ac:dyDescent="0.3">
      <c r="A11" s="98">
        <v>5</v>
      </c>
      <c r="B11" s="97">
        <f>C11*B4</f>
        <v>0.48715646030370835</v>
      </c>
      <c r="C11" s="97">
        <f>1/(1-D4*B4/(1-D4*B4/(1-D4*B4/(1-D4*B4))))</f>
        <v>1.4719661875458683</v>
      </c>
      <c r="D11" s="128">
        <f>C11*D4*C10</f>
        <v>1.426068063018894</v>
      </c>
      <c r="E11" s="1">
        <f>D11*D4*C9</f>
        <v>1.3332828427055694</v>
      </c>
      <c r="F11" s="1">
        <f>E11*D4*C8</f>
        <v>1.1457131501022828</v>
      </c>
      <c r="G11" s="1">
        <f>F11*D4</f>
        <v>0.76653218286974245</v>
      </c>
      <c r="H11" s="1">
        <f>G11*D4</f>
        <v>0.51284353969629937</v>
      </c>
      <c r="I11" s="1"/>
      <c r="J11" s="1"/>
      <c r="K11" s="1"/>
      <c r="L11" s="1"/>
      <c r="M11" s="235"/>
      <c r="N11" s="97">
        <f>B11+H11</f>
        <v>1.0000000000000078</v>
      </c>
      <c r="R11" s="267">
        <f>B11-H11</f>
        <v>-2.5687079392591017E-2</v>
      </c>
      <c r="S11" s="268">
        <f>IF(Rules!B23=Rules!D23,SUM(C11:G11)*B4*F4,SUM(C11:G11)*B4*F4*POWER(O2,A11-1))</f>
        <v>1071.4591406493055</v>
      </c>
      <c r="T11" s="253">
        <f>IF(Rules!B23=Rules!D23,SUM(C11:G11)*D4*H4,SUM(C11:G11)*D4*H4*POWER(O2,A11-1))</f>
        <v>-2168.7646277773474</v>
      </c>
      <c r="U11" s="264">
        <f t="shared" si="0"/>
        <v>-1097.3054871280419</v>
      </c>
    </row>
    <row r="12" spans="1:21" x14ac:dyDescent="0.3">
      <c r="A12" s="98">
        <v>6</v>
      </c>
      <c r="B12" s="97">
        <f>C12*B4</f>
        <v>0.49098131930250882</v>
      </c>
      <c r="C12" s="97">
        <f>1/(1-D4*B4/(1-D4*B4/(1-D4*B4/(1-D4*B4/(1-D4*B4)))))</f>
        <v>1.4835231791433006</v>
      </c>
      <c r="D12" s="128">
        <f>C12*D4*C11</f>
        <v>1.4609880574095386</v>
      </c>
      <c r="E12" s="1">
        <f>D12*D4*C10</f>
        <v>1.4154322475283312</v>
      </c>
      <c r="F12" s="1">
        <f>E12*D4*C9</f>
        <v>1.323339032392806</v>
      </c>
      <c r="G12" s="1">
        <f>F12*D4*C8</f>
        <v>1.1371682608465743</v>
      </c>
      <c r="H12" s="1">
        <f>G12*D4</f>
        <v>0.76081527841335761</v>
      </c>
      <c r="I12" s="1">
        <f>H12*D4</f>
        <v>0.50901868069750089</v>
      </c>
      <c r="J12" s="1"/>
      <c r="K12" s="1"/>
      <c r="L12" s="1"/>
      <c r="M12" s="235"/>
      <c r="N12" s="97">
        <f>B12+I12</f>
        <v>1.0000000000000098</v>
      </c>
      <c r="R12" s="267">
        <f>B12-I12</f>
        <v>-1.8037361394992069E-2</v>
      </c>
      <c r="S12" s="268">
        <f>IF(Rules!B23=Rules!D23,SUM(C12:H12)*B4*F4,SUM(C12:H12)*B4*F4*POWER(O2,A12-1))</f>
        <v>1322.1997677459522</v>
      </c>
      <c r="T12" s="253">
        <f>IF(Rules!B23=Rules!D23,SUM(C12:H12)*D4*H4,SUM(C12:H12)*D4*H4*POWER(O2,A12-1))</f>
        <v>-2676.294389914965</v>
      </c>
      <c r="U12" s="264">
        <f t="shared" si="0"/>
        <v>-1354.0946221690128</v>
      </c>
    </row>
    <row r="13" spans="1:21" x14ac:dyDescent="0.3">
      <c r="A13" s="98">
        <v>7</v>
      </c>
      <c r="B13" s="97">
        <f>C13*B4</f>
        <v>0.49285235078045275</v>
      </c>
      <c r="C13" s="97">
        <f>1/(1-D4*B4/(1-D4*B4/(1-D4*B4/(1-D4*B4/(1-D4*B4/(1-D4*B4))))))</f>
        <v>1.4891765888705377</v>
      </c>
      <c r="D13" s="128">
        <f>C13*D4*C12</f>
        <v>1.4780701011489323</v>
      </c>
      <c r="E13" s="1">
        <f>D13*D4*C11</f>
        <v>1.4556178131572746</v>
      </c>
      <c r="F13" s="1">
        <f>E13*D4*C10</f>
        <v>1.4102294555868038</v>
      </c>
      <c r="G13" s="1">
        <f>F13*D4*C9</f>
        <v>1.3184747531836352</v>
      </c>
      <c r="H13" s="1">
        <f>G13*D4*C8</f>
        <v>1.132988301068192</v>
      </c>
      <c r="I13" s="1">
        <f>H13*D4</f>
        <v>0.7580187025924856</v>
      </c>
      <c r="J13" s="1">
        <f>I13*D4</f>
        <v>0.50714764921955868</v>
      </c>
      <c r="K13" s="1"/>
      <c r="L13" s="1"/>
      <c r="M13" s="235"/>
      <c r="N13" s="97">
        <f>B13+J13</f>
        <v>1.0000000000000115</v>
      </c>
      <c r="R13" s="267">
        <f>B13-J13</f>
        <v>-1.429529843910593E-2</v>
      </c>
      <c r="S13" s="268">
        <f>IF(Rules!B23=Rules!D23,SUM(C13:I13)*B4*F4,SUM(C13:I13)*B4*F4*POWER(O2,A13-1))</f>
        <v>1577.0573705112488</v>
      </c>
      <c r="T13" s="253">
        <f>IF(Rules!B23=Rules!D23,SUM(C13:I13)*D4*H4,SUM(C13:I13)*D4*H4*POWER(O2,A13-1))</f>
        <v>-3192.1574154173213</v>
      </c>
      <c r="U13" s="264">
        <f t="shared" si="0"/>
        <v>-1615.1000449060725</v>
      </c>
    </row>
    <row r="14" spans="1:21" x14ac:dyDescent="0.3">
      <c r="A14" s="98">
        <v>8</v>
      </c>
      <c r="B14" s="97">
        <f>C14*B4</f>
        <v>0.49377281936253836</v>
      </c>
      <c r="C14" s="97">
        <f>1/(1-D4*B4/(1-D4*B4/(1-D4*B4/(1-D4*B4/(1-D4*B4/(1-D4*B4/(1-D4*B4)))))))</f>
        <v>1.4919578280409751</v>
      </c>
      <c r="D14" s="128">
        <f>C14*D4*C13</f>
        <v>1.4864737462854654</v>
      </c>
      <c r="E14" s="1">
        <f>D14*D4*C12</f>
        <v>1.4753874167426877</v>
      </c>
      <c r="F14" s="1">
        <f>E14*D4*C11</f>
        <v>1.4529758794588838</v>
      </c>
      <c r="G14" s="1">
        <f>F14*D4*C10</f>
        <v>1.4076699013635035</v>
      </c>
      <c r="H14" s="1">
        <f>G14*D4*C9</f>
        <v>1.3160817329489092</v>
      </c>
      <c r="I14" s="1">
        <f>H14*D4*C8</f>
        <v>1.1309319371343227</v>
      </c>
      <c r="J14" s="1">
        <f>I14*D4</f>
        <v>0.7566429052256991</v>
      </c>
      <c r="K14" s="1">
        <f>J14*D4</f>
        <v>0.50622718063747496</v>
      </c>
      <c r="L14" s="1"/>
      <c r="M14" s="235"/>
      <c r="N14" s="97">
        <f>B14+K14</f>
        <v>1.0000000000000133</v>
      </c>
      <c r="R14" s="267">
        <f>B14-K14</f>
        <v>-1.2454361274936598E-2</v>
      </c>
      <c r="S14" s="268">
        <f>IF(Rules!B23=Rules!D23,SUM(C14:J14)*B4*F4,SUM(C14:J14)*B4*F4*POWER(O2,A14-1))</f>
        <v>1834.3977773836207</v>
      </c>
      <c r="T14" s="253">
        <f>IF(Rules!B23=Rules!D23,SUM(C14:J14)*D4*H4,SUM(C14:J14)*D4*H4*POWER(O2,A14-1))</f>
        <v>-3713.0459407458893</v>
      </c>
      <c r="U14" s="264">
        <f t="shared" si="0"/>
        <v>-1878.6481633622686</v>
      </c>
    </row>
    <row r="15" spans="1:21" x14ac:dyDescent="0.3">
      <c r="A15" s="98">
        <v>9</v>
      </c>
      <c r="B15" s="97">
        <f>C15*B4</f>
        <v>0.49422691403284524</v>
      </c>
      <c r="C15" s="97">
        <f>1/(1-D4*B4/(1-D4*B4/(1-D4*B4/(1-D4*B4/(1-D4*B4/(1-D4*B4/(1-D4*B4/(1-D4*B4))))))))</f>
        <v>1.4933298964729935</v>
      </c>
      <c r="D15" s="128">
        <f>C15*D4*C14</f>
        <v>1.490619515670667</v>
      </c>
      <c r="E15" s="1">
        <f>D15*D4*C13</f>
        <v>1.4851403532327916</v>
      </c>
      <c r="F15" s="1">
        <f>E15*D4*C12</f>
        <v>1.474063968322288</v>
      </c>
      <c r="G15" s="1">
        <f>F15*D4*C11</f>
        <v>1.4516725345809711</v>
      </c>
      <c r="H15" s="1">
        <f>G15*D4*C10</f>
        <v>1.4064071967435083</v>
      </c>
      <c r="I15" s="1">
        <f>H15*D4*C9</f>
        <v>1.3149011845242564</v>
      </c>
      <c r="J15" s="1">
        <f>I15*D4*C8</f>
        <v>1.1299174713277182</v>
      </c>
      <c r="K15" s="1">
        <f>J15*D4</f>
        <v>0.75596418325317583</v>
      </c>
      <c r="L15" s="1">
        <f>K15*D4</f>
        <v>0.50577308596716986</v>
      </c>
      <c r="M15" s="235"/>
      <c r="N15" s="97">
        <f>B15+L15</f>
        <v>1.0000000000000151</v>
      </c>
      <c r="R15" s="267">
        <f>B15-L15</f>
        <v>-1.1546171934324612E-2</v>
      </c>
      <c r="S15" s="268">
        <f>IF(Rules!B23=Rules!D23,SUM(C15:K15)*B4*F4,SUM(C15:K15)*B4*F4*POWER(O2,A15-1))</f>
        <v>2093.1943362941975</v>
      </c>
      <c r="T15" s="253">
        <f>IF(Rules!B23=Rules!D23,SUM(C15:K15)*D4*H4,SUM(C15:K15)*D4*H4*POWER(O2,A15-1))</f>
        <v>-4236.8818962781043</v>
      </c>
      <c r="U15" s="264">
        <f t="shared" si="0"/>
        <v>-2143.6875599839068</v>
      </c>
    </row>
    <row r="16" spans="1:21" ht="16.2" thickBot="1" x14ac:dyDescent="0.35">
      <c r="A16" s="99">
        <v>10</v>
      </c>
      <c r="B16" s="129">
        <f>C16*B4</f>
        <v>0.49445124030052706</v>
      </c>
      <c r="C16" s="129">
        <f>1/(1-D4*B4/(1-D4*B4/(1-D4*B4/(1-D4*B4/(1-D4*B4/(1-D4*B4/(1-D4*B4/(1-D4*B4/(1-D4*B4)))))))))</f>
        <v>1.4940077088554879</v>
      </c>
      <c r="D16" s="137">
        <f>C16*D4*C15</f>
        <v>1.4926675577060937</v>
      </c>
      <c r="E16" s="109">
        <f>D16*D4*C14</f>
        <v>1.489958379042881</v>
      </c>
      <c r="F16" s="109">
        <f>E16*D4*C13</f>
        <v>1.4844816467858393</v>
      </c>
      <c r="G16" s="109">
        <f>F16*D4*C12</f>
        <v>1.473410174600341</v>
      </c>
      <c r="H16" s="109">
        <f>G16*D4*C11</f>
        <v>1.4510286721639878</v>
      </c>
      <c r="I16" s="109">
        <f>H16*D4*C10</f>
        <v>1.4057834109272263</v>
      </c>
      <c r="J16" s="109">
        <f>I16*D4*C9</f>
        <v>1.3143179845018036</v>
      </c>
      <c r="K16" s="109">
        <f>J16*D4*C8</f>
        <v>1.1294163173988878</v>
      </c>
      <c r="L16" s="109">
        <f>K16*D4</f>
        <v>0.75562888936658146</v>
      </c>
      <c r="M16" s="237">
        <f>L16*D4</f>
        <v>0.50554875969949009</v>
      </c>
      <c r="N16" s="129">
        <f>B16+M16</f>
        <v>1.0000000000000171</v>
      </c>
      <c r="R16" s="269">
        <f>B16-M16</f>
        <v>-1.1097519398963029E-2</v>
      </c>
      <c r="S16" s="270">
        <f>IF(Rules!B23=Rules!D23,SUM(C16:L16)*B4*F4,SUM(C16:L16)*B4*F4*POWER(O2,A16-1))</f>
        <v>2352.8261976046961</v>
      </c>
      <c r="T16" s="254">
        <f>IF(Rules!B23=Rules!D23,SUM(C16:L16)*D4*H4,SUM(C16:L16)*D4*H4*POWER(O2,A16-1))</f>
        <v>-4762.4086062494962</v>
      </c>
      <c r="U16" s="271">
        <f>S16+T16</f>
        <v>-2409.5824086448001</v>
      </c>
    </row>
    <row r="18" spans="1:7" x14ac:dyDescent="0.3">
      <c r="A18" s="500" t="s">
        <v>181</v>
      </c>
      <c r="B18" s="500"/>
      <c r="C18" s="500"/>
      <c r="D18" s="500"/>
      <c r="E18" s="500"/>
      <c r="F18" s="500"/>
    </row>
    <row r="19" spans="1:7" ht="16.2" thickBot="1" x14ac:dyDescent="0.35"/>
    <row r="20" spans="1:7" ht="16.2" thickBot="1" x14ac:dyDescent="0.3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251</v>
      </c>
    </row>
    <row r="21" spans="1:7" x14ac:dyDescent="0.3">
      <c r="A21" s="95">
        <v>1</v>
      </c>
      <c r="B21" s="107">
        <v>1</v>
      </c>
      <c r="C21" s="108">
        <f t="shared" ref="C21:C30" si="1">B21*$O$2</f>
        <v>7</v>
      </c>
      <c r="D21" s="57">
        <f>SUM($C$21:C21)</f>
        <v>7</v>
      </c>
      <c r="E21" s="57">
        <f t="shared" ref="E21:E30" si="2">D21/R7</f>
        <v>-20.704703449872824</v>
      </c>
      <c r="F21" s="8">
        <f t="shared" ref="F21:F30" si="3">U7/E21</f>
        <v>8.6265721854166326</v>
      </c>
      <c r="G21" s="256">
        <f>U7/D21</f>
        <v>-25.515802698281814</v>
      </c>
    </row>
    <row r="22" spans="1:7" x14ac:dyDescent="0.3">
      <c r="A22" s="97">
        <v>2</v>
      </c>
      <c r="B22" s="93">
        <f>C21</f>
        <v>7</v>
      </c>
      <c r="C22" s="1">
        <f t="shared" si="1"/>
        <v>49</v>
      </c>
      <c r="D22" s="9">
        <f>SUM($C$21:C22)</f>
        <v>56</v>
      </c>
      <c r="E22" s="9">
        <f t="shared" si="2"/>
        <v>-373.72745015482747</v>
      </c>
      <c r="F22" s="9">
        <f t="shared" si="3"/>
        <v>1.0245168394891679</v>
      </c>
      <c r="G22" s="257">
        <f>U8/D22</f>
        <v>-6.8373226082673115</v>
      </c>
    </row>
    <row r="23" spans="1:7" x14ac:dyDescent="0.3">
      <c r="A23" s="97">
        <v>3</v>
      </c>
      <c r="B23" s="93">
        <f t="shared" ref="B23:B30" si="4">C22</f>
        <v>49</v>
      </c>
      <c r="C23" s="1">
        <f t="shared" si="1"/>
        <v>343</v>
      </c>
      <c r="D23" s="9">
        <f>SUM($C$21:C23)</f>
        <v>399</v>
      </c>
      <c r="E23" s="9">
        <f t="shared" si="2"/>
        <v>-5317.9515803499789</v>
      </c>
      <c r="F23" s="9">
        <f t="shared" si="3"/>
        <v>0.11424929550044033</v>
      </c>
      <c r="G23" s="257">
        <f t="shared" ref="G23:G29" si="5">U9/D23</f>
        <v>-1.5227373973945824</v>
      </c>
    </row>
    <row r="24" spans="1:7" x14ac:dyDescent="0.3">
      <c r="A24" s="97">
        <v>4</v>
      </c>
      <c r="B24" s="93">
        <f t="shared" si="4"/>
        <v>343</v>
      </c>
      <c r="C24" s="1">
        <f t="shared" si="1"/>
        <v>2401</v>
      </c>
      <c r="D24" s="9">
        <f>SUM($C$21:C24)</f>
        <v>2800</v>
      </c>
      <c r="E24" s="9">
        <f t="shared" si="2"/>
        <v>-67457.090325479512</v>
      </c>
      <c r="F24" s="9">
        <f t="shared" si="3"/>
        <v>1.256008681629988E-2</v>
      </c>
      <c r="G24" s="257">
        <f t="shared" si="5"/>
        <v>-0.3025953253082162</v>
      </c>
    </row>
    <row r="25" spans="1:7" x14ac:dyDescent="0.3">
      <c r="A25" s="97">
        <v>5</v>
      </c>
      <c r="B25" s="93">
        <f t="shared" si="4"/>
        <v>2401</v>
      </c>
      <c r="C25" s="1">
        <f t="shared" si="1"/>
        <v>16807</v>
      </c>
      <c r="D25" s="9">
        <f>SUM($C$21:C25)</f>
        <v>19607</v>
      </c>
      <c r="E25" s="9">
        <f t="shared" si="2"/>
        <v>-763302.03602887189</v>
      </c>
      <c r="F25" s="9">
        <f t="shared" si="3"/>
        <v>1.4375770472680048E-3</v>
      </c>
      <c r="G25" s="257">
        <f t="shared" si="5"/>
        <v>-5.5964986337942668E-2</v>
      </c>
    </row>
    <row r="26" spans="1:7" x14ac:dyDescent="0.3">
      <c r="A26" s="97">
        <v>6</v>
      </c>
      <c r="B26" s="93">
        <f t="shared" si="4"/>
        <v>16807</v>
      </c>
      <c r="C26" s="1">
        <f t="shared" si="1"/>
        <v>117649</v>
      </c>
      <c r="D26" s="9">
        <f>SUM($C$21:C26)</f>
        <v>137256</v>
      </c>
      <c r="E26" s="9">
        <f t="shared" si="2"/>
        <v>-7609538.7232252304</v>
      </c>
      <c r="F26" s="9">
        <f t="shared" si="3"/>
        <v>1.7794700459781521E-4</v>
      </c>
      <c r="G26" s="257">
        <f t="shared" si="5"/>
        <v>-9.8654676092047918E-3</v>
      </c>
    </row>
    <row r="27" spans="1:7" x14ac:dyDescent="0.3">
      <c r="A27" s="97">
        <v>7</v>
      </c>
      <c r="B27" s="93">
        <f t="shared" si="4"/>
        <v>117649</v>
      </c>
      <c r="C27" s="1">
        <f t="shared" si="1"/>
        <v>823543</v>
      </c>
      <c r="D27" s="9">
        <f>SUM($C$21:C27)</f>
        <v>960799</v>
      </c>
      <c r="E27" s="9">
        <f t="shared" si="2"/>
        <v>-67210838.870747715</v>
      </c>
      <c r="F27" s="9">
        <f t="shared" si="3"/>
        <v>2.4030350938068938E-5</v>
      </c>
      <c r="G27" s="257">
        <f t="shared" si="5"/>
        <v>-1.6809968004817578E-3</v>
      </c>
    </row>
    <row r="28" spans="1:7" x14ac:dyDescent="0.3">
      <c r="A28" s="97">
        <v>8</v>
      </c>
      <c r="B28" s="93">
        <f t="shared" si="4"/>
        <v>823543</v>
      </c>
      <c r="C28" s="1">
        <f t="shared" si="1"/>
        <v>5764801</v>
      </c>
      <c r="D28" s="9">
        <f>SUM($C$21:C28)</f>
        <v>6725600</v>
      </c>
      <c r="E28" s="9">
        <f t="shared" si="2"/>
        <v>-540019664.72056091</v>
      </c>
      <c r="F28" s="9">
        <f t="shared" si="3"/>
        <v>3.4788513939291371E-6</v>
      </c>
      <c r="G28" s="257">
        <f t="shared" si="5"/>
        <v>-2.7932796529116639E-4</v>
      </c>
    </row>
    <row r="29" spans="1:7" x14ac:dyDescent="0.3">
      <c r="A29" s="97">
        <v>9</v>
      </c>
      <c r="B29" s="93">
        <f t="shared" si="4"/>
        <v>5764801</v>
      </c>
      <c r="C29" s="1">
        <f t="shared" si="1"/>
        <v>40353607</v>
      </c>
      <c r="D29" s="9">
        <f>SUM($C$21:C29)</f>
        <v>47079207</v>
      </c>
      <c r="E29" s="9">
        <f t="shared" si="2"/>
        <v>-4077473232.4955525</v>
      </c>
      <c r="F29" s="9">
        <f t="shared" si="3"/>
        <v>5.2573921096519303E-7</v>
      </c>
      <c r="G29" s="257">
        <f t="shared" si="5"/>
        <v>-4.553363781135708E-5</v>
      </c>
    </row>
    <row r="30" spans="1:7" ht="16.2" thickBot="1" x14ac:dyDescent="0.35">
      <c r="A30" s="129">
        <v>10</v>
      </c>
      <c r="B30" s="94">
        <f t="shared" si="4"/>
        <v>40353607</v>
      </c>
      <c r="C30" s="109">
        <f t="shared" si="1"/>
        <v>282475249</v>
      </c>
      <c r="D30" s="10">
        <f>SUM($C$21:C30)</f>
        <v>329554456</v>
      </c>
      <c r="E30" s="10">
        <f t="shared" si="2"/>
        <v>-29696227071.321373</v>
      </c>
      <c r="F30" s="10">
        <f t="shared" si="3"/>
        <v>8.1141028550788978E-8</v>
      </c>
      <c r="G30" s="258">
        <f>U16/D30</f>
        <v>-7.3116365589206302E-6</v>
      </c>
    </row>
    <row r="31" spans="1:7" ht="16.2" thickBot="1" x14ac:dyDescent="0.35">
      <c r="A31" s="524" t="s">
        <v>252</v>
      </c>
      <c r="B31" s="524"/>
      <c r="C31" s="524"/>
      <c r="D31" s="524"/>
      <c r="E31" s="524"/>
      <c r="F31" s="524"/>
      <c r="G31" s="524"/>
    </row>
    <row r="32" spans="1:7" ht="16.2" thickBot="1" x14ac:dyDescent="0.35">
      <c r="A32" s="115" t="s">
        <v>130</v>
      </c>
      <c r="B32" s="116" t="s">
        <v>135</v>
      </c>
      <c r="C32" s="116" t="s">
        <v>134</v>
      </c>
      <c r="D32" s="154" t="s">
        <v>133</v>
      </c>
      <c r="E32" s="350" t="s">
        <v>146</v>
      </c>
      <c r="F32" s="152" t="s">
        <v>147</v>
      </c>
      <c r="G32" s="260" t="s">
        <v>251</v>
      </c>
    </row>
    <row r="33" spans="1:7" x14ac:dyDescent="0.3">
      <c r="A33" s="95">
        <v>1</v>
      </c>
      <c r="B33" s="107">
        <v>1</v>
      </c>
      <c r="C33" s="108">
        <f t="shared" ref="C33:C42" si="6">B33*$O$2</f>
        <v>7</v>
      </c>
      <c r="D33" s="57">
        <f>SUM($C$33:C33)</f>
        <v>7</v>
      </c>
      <c r="E33" s="96">
        <f>D33/$R$7</f>
        <v>-20.704703449872824</v>
      </c>
      <c r="F33" s="8">
        <f t="shared" ref="F33:F42" si="7">U7/E33</f>
        <v>8.6265721854166326</v>
      </c>
      <c r="G33" s="259">
        <f>U7/D33</f>
        <v>-25.515802698281814</v>
      </c>
    </row>
    <row r="34" spans="1:7" x14ac:dyDescent="0.3">
      <c r="A34" s="97">
        <v>2</v>
      </c>
      <c r="B34" s="93">
        <f>C33+1</f>
        <v>8</v>
      </c>
      <c r="C34" s="1">
        <f t="shared" si="6"/>
        <v>56</v>
      </c>
      <c r="D34" s="9">
        <f>SUM($C$33:C34)</f>
        <v>63</v>
      </c>
      <c r="E34" s="96">
        <f t="shared" ref="E34:E42" si="8">D34/$R$7</f>
        <v>-186.34233104885541</v>
      </c>
      <c r="F34" s="9">
        <f t="shared" si="7"/>
        <v>2.054766965229081</v>
      </c>
      <c r="G34" s="259">
        <f t="shared" ref="G34:G42" si="9">U8/D34</f>
        <v>-6.0776200962376103</v>
      </c>
    </row>
    <row r="35" spans="1:7" x14ac:dyDescent="0.3">
      <c r="A35" s="97">
        <v>3</v>
      </c>
      <c r="B35" s="93">
        <f t="shared" ref="B35:B42" si="10">C34</f>
        <v>56</v>
      </c>
      <c r="C35" s="1">
        <f t="shared" si="6"/>
        <v>392</v>
      </c>
      <c r="D35" s="9">
        <f>SUM($C$33:C35)</f>
        <v>455</v>
      </c>
      <c r="E35" s="96">
        <f t="shared" si="8"/>
        <v>-1345.8057242417335</v>
      </c>
      <c r="F35" s="9">
        <f t="shared" si="7"/>
        <v>0.45145611332777058</v>
      </c>
      <c r="G35" s="259">
        <f t="shared" si="9"/>
        <v>-1.3353235638690952</v>
      </c>
    </row>
    <row r="36" spans="1:7" x14ac:dyDescent="0.3">
      <c r="A36" s="97">
        <v>4</v>
      </c>
      <c r="B36" s="93">
        <f t="shared" si="10"/>
        <v>392</v>
      </c>
      <c r="C36" s="1">
        <f t="shared" si="6"/>
        <v>2744</v>
      </c>
      <c r="D36" s="9">
        <f>SUM($C$33:C36)</f>
        <v>3199</v>
      </c>
      <c r="E36" s="96">
        <f t="shared" si="8"/>
        <v>-9462.0494765918811</v>
      </c>
      <c r="F36" s="9">
        <f t="shared" si="7"/>
        <v>8.9543699064251872E-2</v>
      </c>
      <c r="G36" s="259">
        <f t="shared" si="9"/>
        <v>-0.26485367641856999</v>
      </c>
    </row>
    <row r="37" spans="1:7" x14ac:dyDescent="0.3">
      <c r="A37" s="97">
        <v>5</v>
      </c>
      <c r="B37" s="93">
        <f t="shared" si="10"/>
        <v>2744</v>
      </c>
      <c r="C37" s="1">
        <f t="shared" si="6"/>
        <v>19208</v>
      </c>
      <c r="D37" s="9">
        <f>SUM($C$33:C37)</f>
        <v>22407</v>
      </c>
      <c r="E37" s="96">
        <f t="shared" si="8"/>
        <v>-66275.755743042915</v>
      </c>
      <c r="F37" s="9">
        <f t="shared" si="7"/>
        <v>1.6556665025177445E-2</v>
      </c>
      <c r="G37" s="259">
        <f t="shared" si="9"/>
        <v>-4.8971548495025746E-2</v>
      </c>
    </row>
    <row r="38" spans="1:7" x14ac:dyDescent="0.3">
      <c r="A38" s="97">
        <v>6</v>
      </c>
      <c r="B38" s="93">
        <f t="shared" si="10"/>
        <v>19208</v>
      </c>
      <c r="C38" s="1">
        <f t="shared" si="6"/>
        <v>134456</v>
      </c>
      <c r="D38" s="9">
        <f>SUM($C$33:C38)</f>
        <v>156863</v>
      </c>
      <c r="E38" s="96">
        <f t="shared" si="8"/>
        <v>-463971.69960820011</v>
      </c>
      <c r="F38" s="9">
        <f t="shared" si="7"/>
        <v>2.9184853802774503E-3</v>
      </c>
      <c r="G38" s="259">
        <f t="shared" si="9"/>
        <v>-8.6323391887762752E-3</v>
      </c>
    </row>
    <row r="39" spans="1:7" x14ac:dyDescent="0.3">
      <c r="A39" s="97">
        <v>7</v>
      </c>
      <c r="B39" s="93">
        <f t="shared" si="10"/>
        <v>134456</v>
      </c>
      <c r="C39" s="1">
        <f t="shared" si="6"/>
        <v>941192</v>
      </c>
      <c r="D39" s="9">
        <f>SUM($C$33:C39)</f>
        <v>1098055</v>
      </c>
      <c r="E39" s="96">
        <f t="shared" si="8"/>
        <v>-3247843.3066643006</v>
      </c>
      <c r="F39" s="9">
        <f t="shared" si="7"/>
        <v>4.9728385651857758E-4</v>
      </c>
      <c r="G39" s="259">
        <f t="shared" si="9"/>
        <v>-1.470873539946608E-3</v>
      </c>
    </row>
    <row r="40" spans="1:7" x14ac:dyDescent="0.3">
      <c r="A40" s="97">
        <v>8</v>
      </c>
      <c r="B40" s="93">
        <f t="shared" si="10"/>
        <v>941192</v>
      </c>
      <c r="C40" s="1">
        <f t="shared" si="6"/>
        <v>6588344</v>
      </c>
      <c r="D40" s="9">
        <f>SUM($C$33:C40)</f>
        <v>7686399</v>
      </c>
      <c r="E40" s="96">
        <f t="shared" si="8"/>
        <v>-22734944.556057002</v>
      </c>
      <c r="F40" s="9">
        <f t="shared" si="7"/>
        <v>8.2632625680266404E-5</v>
      </c>
      <c r="G40" s="259">
        <f t="shared" si="9"/>
        <v>-2.4441200142775164E-4</v>
      </c>
    </row>
    <row r="41" spans="1:7" x14ac:dyDescent="0.3">
      <c r="A41" s="97">
        <v>9</v>
      </c>
      <c r="B41" s="93">
        <f t="shared" si="10"/>
        <v>6588344</v>
      </c>
      <c r="C41" s="1">
        <f t="shared" si="6"/>
        <v>46118408</v>
      </c>
      <c r="D41" s="9">
        <f>SUM($C$33:C41)</f>
        <v>53804807</v>
      </c>
      <c r="E41" s="96">
        <f t="shared" si="8"/>
        <v>-159144653.30180591</v>
      </c>
      <c r="F41" s="9">
        <f t="shared" si="7"/>
        <v>1.3470057055065267E-5</v>
      </c>
      <c r="G41" s="259">
        <f t="shared" si="9"/>
        <v>-3.9841933825427657E-5</v>
      </c>
    </row>
    <row r="42" spans="1:7" ht="16.2" thickBot="1" x14ac:dyDescent="0.35">
      <c r="A42" s="129">
        <v>10</v>
      </c>
      <c r="B42" s="94">
        <f t="shared" si="10"/>
        <v>46118408</v>
      </c>
      <c r="C42" s="109">
        <f t="shared" si="6"/>
        <v>322828856</v>
      </c>
      <c r="D42" s="10">
        <f>SUM($C$33:C42)</f>
        <v>376633663</v>
      </c>
      <c r="E42" s="351">
        <f t="shared" si="8"/>
        <v>-1114012614.5220485</v>
      </c>
      <c r="F42" s="10">
        <f t="shared" si="7"/>
        <v>2.1629758740915137E-6</v>
      </c>
      <c r="G42" s="259">
        <f t="shared" si="9"/>
        <v>-6.3976820060420356E-6</v>
      </c>
    </row>
    <row r="43" spans="1:7" ht="16.2" thickBot="1" x14ac:dyDescent="0.35">
      <c r="A43" s="524" t="s">
        <v>52</v>
      </c>
      <c r="B43" s="524"/>
      <c r="C43" s="524"/>
      <c r="D43" s="524"/>
      <c r="E43" s="524"/>
      <c r="F43" s="524"/>
      <c r="G43" s="524"/>
    </row>
    <row r="44" spans="1:7" ht="16.2" thickBot="1" x14ac:dyDescent="0.3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261" t="s">
        <v>147</v>
      </c>
      <c r="G44" s="260" t="s">
        <v>251</v>
      </c>
    </row>
    <row r="45" spans="1:7" x14ac:dyDescent="0.3">
      <c r="A45" s="95">
        <v>1</v>
      </c>
      <c r="B45" s="107">
        <v>1</v>
      </c>
      <c r="C45" s="108">
        <f t="shared" ref="C45:C54" si="11">B45*$O$2</f>
        <v>7</v>
      </c>
      <c r="D45" s="57">
        <f>SUM(C45:C45)</f>
        <v>7</v>
      </c>
      <c r="E45" s="57">
        <f t="shared" ref="E45:E54" si="12">D45/R7</f>
        <v>-20.704703449872824</v>
      </c>
      <c r="F45" s="262">
        <f t="shared" ref="F45:F54" si="13">U7/E45</f>
        <v>8.6265721854166326</v>
      </c>
      <c r="G45" s="256">
        <f>U7/D45</f>
        <v>-25.515802698281814</v>
      </c>
    </row>
    <row r="46" spans="1:7" x14ac:dyDescent="0.3">
      <c r="A46" s="97">
        <v>2</v>
      </c>
      <c r="B46" s="93">
        <f t="shared" ref="B46:B54" si="14">B45*$O$2*2</f>
        <v>14</v>
      </c>
      <c r="C46" s="1">
        <f t="shared" si="11"/>
        <v>98</v>
      </c>
      <c r="D46" s="9">
        <f>SUM($C$45:C46)</f>
        <v>105</v>
      </c>
      <c r="E46" s="9">
        <f t="shared" si="12"/>
        <v>-700.73896904030141</v>
      </c>
      <c r="F46" s="98">
        <f t="shared" si="13"/>
        <v>0.54640898106088964</v>
      </c>
      <c r="G46" s="257">
        <f t="shared" ref="G46:G54" si="15">U8/D46</f>
        <v>-3.6465720577425658</v>
      </c>
    </row>
    <row r="47" spans="1:7" x14ac:dyDescent="0.3">
      <c r="A47" s="97">
        <v>3</v>
      </c>
      <c r="B47" s="93">
        <f t="shared" si="14"/>
        <v>196</v>
      </c>
      <c r="C47" s="1">
        <f t="shared" si="11"/>
        <v>1372</v>
      </c>
      <c r="D47" s="9">
        <f>SUM($C$45:C47)</f>
        <v>1477</v>
      </c>
      <c r="E47" s="9">
        <f t="shared" si="12"/>
        <v>-19685.750586909569</v>
      </c>
      <c r="F47" s="98">
        <f t="shared" si="13"/>
        <v>3.086355376078246E-2</v>
      </c>
      <c r="G47" s="257">
        <f t="shared" si="15"/>
        <v>-0.41135560024403411</v>
      </c>
    </row>
    <row r="48" spans="1:7" x14ac:dyDescent="0.3">
      <c r="A48" s="97">
        <v>4</v>
      </c>
      <c r="B48" s="93">
        <f t="shared" si="14"/>
        <v>2744</v>
      </c>
      <c r="C48" s="1">
        <f t="shared" si="11"/>
        <v>19208</v>
      </c>
      <c r="D48" s="9">
        <f>SUM($C$45:C48)</f>
        <v>20685</v>
      </c>
      <c r="E48" s="9">
        <f t="shared" si="12"/>
        <v>-498339.25477947987</v>
      </c>
      <c r="F48" s="98">
        <f t="shared" si="13"/>
        <v>1.7001809565211344E-3</v>
      </c>
      <c r="G48" s="257">
        <f t="shared" si="15"/>
        <v>-4.0960450126323683E-2</v>
      </c>
    </row>
    <row r="49" spans="1:7" x14ac:dyDescent="0.3">
      <c r="A49" s="97">
        <v>5</v>
      </c>
      <c r="B49" s="93">
        <f t="shared" si="14"/>
        <v>38416</v>
      </c>
      <c r="C49" s="1">
        <f t="shared" si="11"/>
        <v>268912</v>
      </c>
      <c r="D49" s="9">
        <f>SUM($C$45:C49)</f>
        <v>289597</v>
      </c>
      <c r="E49" s="9">
        <f t="shared" si="12"/>
        <v>-11274033.749571744</v>
      </c>
      <c r="F49" s="98">
        <f t="shared" si="13"/>
        <v>9.7330335486154121E-5</v>
      </c>
      <c r="G49" s="257">
        <f t="shared" si="15"/>
        <v>-3.7890775357757225E-3</v>
      </c>
    </row>
    <row r="50" spans="1:7" x14ac:dyDescent="0.3">
      <c r="A50" s="97">
        <v>6</v>
      </c>
      <c r="B50" s="93">
        <f t="shared" si="14"/>
        <v>537824</v>
      </c>
      <c r="C50" s="1">
        <f t="shared" si="11"/>
        <v>3764768</v>
      </c>
      <c r="D50" s="9">
        <f>SUM($C$45:C50)</f>
        <v>4054365</v>
      </c>
      <c r="E50" s="9">
        <f t="shared" si="12"/>
        <v>-224775947.61313939</v>
      </c>
      <c r="F50" s="98">
        <f t="shared" si="13"/>
        <v>6.024197146304717E-6</v>
      </c>
      <c r="G50" s="257">
        <f t="shared" si="15"/>
        <v>-3.3398439019896158E-4</v>
      </c>
    </row>
    <row r="51" spans="1:7" x14ac:dyDescent="0.3">
      <c r="A51" s="97">
        <v>7</v>
      </c>
      <c r="B51" s="93">
        <f t="shared" si="14"/>
        <v>7529536</v>
      </c>
      <c r="C51" s="1">
        <f t="shared" si="11"/>
        <v>52706752</v>
      </c>
      <c r="D51" s="9">
        <f>SUM($C$45:C51)</f>
        <v>56761117</v>
      </c>
      <c r="E51" s="9">
        <f t="shared" si="12"/>
        <v>-3970614341.6163621</v>
      </c>
      <c r="F51" s="98">
        <f t="shared" si="13"/>
        <v>4.067632627974128E-7</v>
      </c>
      <c r="G51" s="257">
        <f t="shared" si="15"/>
        <v>-2.8454338643583643E-5</v>
      </c>
    </row>
    <row r="52" spans="1:7" x14ac:dyDescent="0.3">
      <c r="A52" s="97">
        <v>8</v>
      </c>
      <c r="B52" s="93">
        <f t="shared" si="14"/>
        <v>105413504</v>
      </c>
      <c r="C52" s="1">
        <f t="shared" si="11"/>
        <v>737894528</v>
      </c>
      <c r="D52" s="9">
        <f>SUM($C$45:C52)</f>
        <v>794655645</v>
      </c>
      <c r="E52" s="9">
        <f t="shared" si="12"/>
        <v>-63805411410.313004</v>
      </c>
      <c r="F52" s="98">
        <f t="shared" si="13"/>
        <v>2.944339863716667E-8</v>
      </c>
      <c r="G52" s="257">
        <f t="shared" si="15"/>
        <v>-2.3641034644160471E-6</v>
      </c>
    </row>
    <row r="53" spans="1:7" x14ac:dyDescent="0.3">
      <c r="A53" s="97">
        <v>9</v>
      </c>
      <c r="B53" s="93">
        <f t="shared" si="14"/>
        <v>1475789056</v>
      </c>
      <c r="C53" s="1">
        <f t="shared" si="11"/>
        <v>10330523392</v>
      </c>
      <c r="D53" s="9">
        <f>SUM($C$45:C53)</f>
        <v>11125179037</v>
      </c>
      <c r="E53" s="9">
        <f t="shared" si="12"/>
        <v>-963538313848.15271</v>
      </c>
      <c r="F53" s="98">
        <f t="shared" si="13"/>
        <v>2.2248078038770526E-9</v>
      </c>
      <c r="G53" s="257">
        <f t="shared" si="15"/>
        <v>-1.9268791566000457E-7</v>
      </c>
    </row>
    <row r="54" spans="1:7" ht="16.2" thickBot="1" x14ac:dyDescent="0.35">
      <c r="A54" s="129">
        <v>10</v>
      </c>
      <c r="B54" s="94">
        <f t="shared" si="14"/>
        <v>20661046784</v>
      </c>
      <c r="C54" s="109">
        <f t="shared" si="11"/>
        <v>144627327488</v>
      </c>
      <c r="D54" s="10">
        <f>SUM($C$45:C54)</f>
        <v>155752506525</v>
      </c>
      <c r="E54" s="10">
        <f t="shared" si="12"/>
        <v>-14034893828575.219</v>
      </c>
      <c r="F54" s="99">
        <f t="shared" si="13"/>
        <v>1.716851183967534E-10</v>
      </c>
      <c r="G54" s="258">
        <f t="shared" si="15"/>
        <v>-1.5470585112272563E-8</v>
      </c>
    </row>
  </sheetData>
  <mergeCells count="3">
    <mergeCell ref="A18:F18"/>
    <mergeCell ref="A31:G31"/>
    <mergeCell ref="A43:G43"/>
  </mergeCells>
  <conditionalFormatting sqref="F21:F30">
    <cfRule type="cellIs" dxfId="264" priority="80" operator="equal">
      <formula>MAX($F$21:$F$30)</formula>
    </cfRule>
  </conditionalFormatting>
  <conditionalFormatting sqref="E21:E30">
    <cfRule type="cellIs" dxfId="263" priority="74" stopIfTrue="1" operator="lessThan">
      <formula>0</formula>
    </cfRule>
    <cfRule type="cellIs" dxfId="262" priority="75" operator="equal">
      <formula>MIN($E$21:$E$30)</formula>
    </cfRule>
  </conditionalFormatting>
  <conditionalFormatting sqref="R7:R16">
    <cfRule type="cellIs" dxfId="261" priority="12" operator="lessThanOrEqual">
      <formula>0</formula>
    </cfRule>
    <cfRule type="cellIs" dxfId="260" priority="13" operator="greaterThan">
      <formula>0</formula>
    </cfRule>
  </conditionalFormatting>
  <conditionalFormatting sqref="U7:U16">
    <cfRule type="cellIs" dxfId="259" priority="10" operator="lessThanOrEqual">
      <formula>0</formula>
    </cfRule>
    <cfRule type="cellIs" dxfId="258" priority="11" operator="greaterThan">
      <formula>0</formula>
    </cfRule>
  </conditionalFormatting>
  <conditionalFormatting sqref="S7:T16">
    <cfRule type="cellIs" dxfId="257" priority="8" operator="lessThanOrEqual">
      <formula>0</formula>
    </cfRule>
    <cfRule type="cellIs" dxfId="256" priority="9" operator="greaterThan">
      <formula>0</formula>
    </cfRule>
  </conditionalFormatting>
  <conditionalFormatting sqref="F45:F54">
    <cfRule type="cellIs" dxfId="255" priority="7" operator="equal">
      <formula>MAX($F$45:$F$54)</formula>
    </cfRule>
  </conditionalFormatting>
  <conditionalFormatting sqref="E45:E54">
    <cfRule type="cellIs" dxfId="254" priority="5" stopIfTrue="1" operator="lessThan">
      <formula>0</formula>
    </cfRule>
    <cfRule type="cellIs" dxfId="253" priority="6" operator="equal">
      <formula>MIN($E$45:$E$54)</formula>
    </cfRule>
  </conditionalFormatting>
  <conditionalFormatting sqref="E33:E42">
    <cfRule type="cellIs" dxfId="252" priority="3" stopIfTrue="1" operator="lessThan">
      <formula>0</formula>
    </cfRule>
    <cfRule type="cellIs" dxfId="251" priority="4" operator="equal">
      <formula>MIN($E$33:$E$42)</formula>
    </cfRule>
  </conditionalFormatting>
  <conditionalFormatting sqref="F33:F42">
    <cfRule type="cellIs" dxfId="250" priority="1" operator="lessThanOrEqual">
      <formula>0</formula>
    </cfRule>
    <cfRule type="cellIs" dxfId="249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>
    <pageSetUpPr fitToPage="1"/>
  </sheetPr>
  <dimension ref="A1:U54"/>
  <sheetViews>
    <sheetView zoomScale="90" zoomScaleNormal="90" workbookViewId="0">
      <selection activeCell="A31" sqref="A31:G54"/>
    </sheetView>
  </sheetViews>
  <sheetFormatPr defaultColWidth="8.69921875" defaultRowHeight="15.6" x14ac:dyDescent="0.3"/>
  <cols>
    <col min="5" max="5" width="9.19921875" customWidth="1"/>
    <col min="14" max="14" width="5.69921875" bestFit="1" customWidth="1"/>
  </cols>
  <sheetData>
    <row r="1" spans="1:21" x14ac:dyDescent="0.3">
      <c r="C1" t="s">
        <v>93</v>
      </c>
      <c r="D1">
        <f>C2+E2</f>
        <v>1.0000000000000016</v>
      </c>
    </row>
    <row r="2" spans="1:21" x14ac:dyDescent="0.3">
      <c r="A2" t="s">
        <v>39</v>
      </c>
      <c r="B2" s="133" t="s">
        <v>122</v>
      </c>
      <c r="C2" s="139">
        <f>Analysis!B45</f>
        <v>0.33712158991080698</v>
      </c>
      <c r="D2" s="133" t="s">
        <v>123</v>
      </c>
      <c r="E2" s="139">
        <f>Analysis!M45</f>
        <v>0.66287841008919457</v>
      </c>
      <c r="F2" s="133" t="s">
        <v>46</v>
      </c>
      <c r="G2" s="139">
        <f>Analysis!S45</f>
        <v>612.81932860465372</v>
      </c>
      <c r="H2" t="s">
        <v>149</v>
      </c>
      <c r="I2" s="153">
        <f>Analysis!T45</f>
        <v>-613.6000671747438</v>
      </c>
      <c r="J2" t="s">
        <v>47</v>
      </c>
      <c r="K2" s="153">
        <f>G2*C2+I2*E2</f>
        <v>-200.14761057214301</v>
      </c>
      <c r="L2" t="s">
        <v>46</v>
      </c>
      <c r="M2" s="160">
        <v>3</v>
      </c>
      <c r="N2" t="s">
        <v>149</v>
      </c>
      <c r="O2" s="160">
        <v>8</v>
      </c>
    </row>
    <row r="4" spans="1:21" x14ac:dyDescent="0.3">
      <c r="A4" t="s">
        <v>120</v>
      </c>
      <c r="B4">
        <f>$C$2</f>
        <v>0.33712158991080698</v>
      </c>
      <c r="C4" t="s">
        <v>121</v>
      </c>
      <c r="D4">
        <f>$E$2</f>
        <v>0.66287841008919457</v>
      </c>
      <c r="E4" t="s">
        <v>46</v>
      </c>
      <c r="F4">
        <f>G2</f>
        <v>612.81932860465372</v>
      </c>
      <c r="G4" t="s">
        <v>149</v>
      </c>
      <c r="H4">
        <f>I2</f>
        <v>-613.6000671747438</v>
      </c>
      <c r="I4" t="s">
        <v>47</v>
      </c>
      <c r="J4">
        <f>B4*F4+D4*H4</f>
        <v>-200.14761057214301</v>
      </c>
    </row>
    <row r="5" spans="1:21" ht="16.2" thickBot="1" x14ac:dyDescent="0.35"/>
    <row r="6" spans="1:21" ht="16.2" thickBot="1" x14ac:dyDescent="0.3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5" t="s">
        <v>47</v>
      </c>
    </row>
    <row r="7" spans="1:21" x14ac:dyDescent="0.3">
      <c r="A7" s="100">
        <v>1</v>
      </c>
      <c r="B7" s="95">
        <f>C7*B4</f>
        <v>0.33712158991080698</v>
      </c>
      <c r="C7" s="95">
        <v>1</v>
      </c>
      <c r="D7" s="22">
        <f>C7*D4</f>
        <v>0.66287841008919457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1.0000000000000016</v>
      </c>
      <c r="R7" s="265">
        <f>B7-D7</f>
        <v>-0.32575682017838758</v>
      </c>
      <c r="S7" s="266">
        <f>IF(Rules!B23=Rules!D23,SUM(C7)*B4*F4,SUM(C7)*B4*F4*POWER(O2,A7-1))</f>
        <v>206.59462638727413</v>
      </c>
      <c r="T7" s="252">
        <f>IF(Rules!B23=Rules!D23,SUM(C7)*D4*H4,SUM(C7)*D4*H4*POWER(O2,A7-1))</f>
        <v>-406.74223695941714</v>
      </c>
      <c r="U7" s="263">
        <f>S7+T7</f>
        <v>-200.14761057214301</v>
      </c>
    </row>
    <row r="8" spans="1:21" x14ac:dyDescent="0.3">
      <c r="A8" s="98">
        <v>2</v>
      </c>
      <c r="B8" s="97">
        <f>C8*B4</f>
        <v>0.4341388750055219</v>
      </c>
      <c r="C8" s="97">
        <f>1/(1-B4*D4)</f>
        <v>1.2877812872215719</v>
      </c>
      <c r="D8" s="128">
        <f>C8*D4</f>
        <v>0.85364241221605197</v>
      </c>
      <c r="E8" s="1">
        <f>D8*D4</f>
        <v>0.56586112499448138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1.0000000000000033</v>
      </c>
      <c r="R8" s="267">
        <f>B8-E8</f>
        <v>-0.13172224998895948</v>
      </c>
      <c r="S8" s="268">
        <f>IF(Rules!B23=Rules!D23,SUM(C8:D8)*B4*F4,SUM(C8:D8)*B4*F4*POWER(O2,A8-1))</f>
        <v>442.40662912217039</v>
      </c>
      <c r="T8" s="253">
        <f>IF(Rules!B23=Rules!D23,SUM(C8:D8)*D4*H4,SUM(C8:D8)*D4*H4*POWER(O2,A8-1))</f>
        <v>-871.00746578716974</v>
      </c>
      <c r="U8" s="264">
        <f>S8+T8</f>
        <v>-428.60083666499935</v>
      </c>
    </row>
    <row r="9" spans="1:21" x14ac:dyDescent="0.3">
      <c r="A9" s="98">
        <v>3</v>
      </c>
      <c r="B9" s="97">
        <f>C9*B4</f>
        <v>0.47333997810260547</v>
      </c>
      <c r="C9" s="97">
        <f>1/(1-D4*B4/(1-D4*B4))</f>
        <v>1.4040630807058014</v>
      </c>
      <c r="D9" s="128">
        <f>C9*D4*C8</f>
        <v>1.1985677951172016</v>
      </c>
      <c r="E9" s="1">
        <f>D9*(D4)</f>
        <v>0.79450471441140214</v>
      </c>
      <c r="F9" s="1">
        <f>E9*D4</f>
        <v>0.5266600218973998</v>
      </c>
      <c r="G9" s="1"/>
      <c r="H9" s="1"/>
      <c r="I9" s="1"/>
      <c r="J9" s="1"/>
      <c r="K9" s="1"/>
      <c r="L9" s="1"/>
      <c r="M9" s="235"/>
      <c r="N9" s="97">
        <f>B9+F9</f>
        <v>1.0000000000000053</v>
      </c>
      <c r="R9" s="267">
        <f>B9-F9</f>
        <v>-5.3320043794794325E-2</v>
      </c>
      <c r="S9" s="268">
        <f>IF(Rules!B23=Rules!D23,SUM(C9:E9)*B4*F4,SUM(C9:E9)*B4*F4*POWER(O2,A9-1))</f>
        <v>701.82995805138887</v>
      </c>
      <c r="T9" s="253">
        <f>IF(Rules!B23=Rules!D23,SUM(C9:E9)*D4*H4,SUM(C9:E9)*D4*H4*POWER(O2,A9-1))</f>
        <v>-1381.7585292263918</v>
      </c>
      <c r="U9" s="264">
        <f t="shared" ref="U9:U15" si="0">S9+T9</f>
        <v>-679.92857117500296</v>
      </c>
    </row>
    <row r="10" spans="1:21" x14ac:dyDescent="0.3">
      <c r="A10" s="98">
        <v>4</v>
      </c>
      <c r="B10" s="97">
        <f>C10*B4</f>
        <v>0.4912639253152859</v>
      </c>
      <c r="C10" s="97">
        <f>1/(1-D4*B4/(1-D4*B4/(1-D4*B4)))</f>
        <v>1.4572306847664687</v>
      </c>
      <c r="D10" s="128">
        <f>C10*D4*C9</f>
        <v>1.3562782641344306</v>
      </c>
      <c r="E10" s="1">
        <f>D10*D4*C8</f>
        <v>1.1577766490319152</v>
      </c>
      <c r="F10" s="1">
        <f>E10*D4</f>
        <v>0.76746514434867141</v>
      </c>
      <c r="G10" s="1">
        <f>F10*D4</f>
        <v>0.50873607468472148</v>
      </c>
      <c r="H10" s="1"/>
      <c r="I10" s="1"/>
      <c r="J10" s="1"/>
      <c r="K10" s="1"/>
      <c r="L10" s="1"/>
      <c r="M10" s="235"/>
      <c r="N10" s="97">
        <f>B10+G10</f>
        <v>1.0000000000000073</v>
      </c>
      <c r="R10" s="267">
        <f>B10-G10</f>
        <v>-1.7472149369435586E-2</v>
      </c>
      <c r="S10" s="268">
        <f>IF(Rules!B23=Rules!D23,SUM(C10:F10)*B4*F4,SUM(C10:F10)*B4*F4*POWER(O2,A10-1))</f>
        <v>979.00043914406149</v>
      </c>
      <c r="T10" s="253">
        <f>IF(Rules!B23=Rules!D23,SUM(C10:F10)*D4*H4,SUM(C10:F10)*D4*H4*POWER(O2,A10-1))</f>
        <v>-1927.45007730867</v>
      </c>
      <c r="U10" s="264">
        <f t="shared" si="0"/>
        <v>-948.44963816460847</v>
      </c>
    </row>
    <row r="11" spans="1:21" x14ac:dyDescent="0.3">
      <c r="A11" s="98">
        <v>5</v>
      </c>
      <c r="B11" s="97">
        <f>C11*B4</f>
        <v>0.49991950014871933</v>
      </c>
      <c r="C11" s="97">
        <f>1/(1-D4*B4/(1-D4*B4/(1-D4*B4/(1-D4*B4))))</f>
        <v>1.4829056195451147</v>
      </c>
      <c r="D11" s="128">
        <f>C11*D4*C10</f>
        <v>1.4324375358839463</v>
      </c>
      <c r="E11" s="1">
        <f>D11*D4*C9</f>
        <v>1.3332027076831865</v>
      </c>
      <c r="F11" s="1">
        <f>E11*D4*C8</f>
        <v>1.1380783753596473</v>
      </c>
      <c r="G11" s="1">
        <f>F11*D4</f>
        <v>0.75440758401529662</v>
      </c>
      <c r="H11" s="1">
        <f>G11*D4</f>
        <v>0.50008049985129033</v>
      </c>
      <c r="I11" s="1"/>
      <c r="J11" s="1"/>
      <c r="K11" s="1"/>
      <c r="L11" s="1"/>
      <c r="M11" s="235"/>
      <c r="N11" s="97">
        <f>B11+H11</f>
        <v>1.0000000000000098</v>
      </c>
      <c r="R11" s="267">
        <f>B11-H11</f>
        <v>-1.6099970257099638E-4</v>
      </c>
      <c r="S11" s="268">
        <f>IF(Rules!B23=Rules!D23,SUM(C11:G11)*B4*F4,SUM(C11:G11)*B4*F4*POWER(O2,A11-1))</f>
        <v>1268.7041749991026</v>
      </c>
      <c r="T11" s="253">
        <f>IF(Rules!B23=Rules!D23,SUM(C11:G11)*D4*H4,SUM(C11:G11)*D4*H4*POWER(O2,A11-1))</f>
        <v>-2497.8170207174062</v>
      </c>
      <c r="U11" s="264">
        <f t="shared" si="0"/>
        <v>-1229.1128457183036</v>
      </c>
    </row>
    <row r="12" spans="1:21" x14ac:dyDescent="0.3">
      <c r="A12" s="98">
        <v>6</v>
      </c>
      <c r="B12" s="97">
        <f>C12*B4</f>
        <v>0.50420947058739274</v>
      </c>
      <c r="C12" s="97">
        <f>1/(1-D4*B4/(1-D4*B4/(1-D4*B4/(1-D4*B4/(1-D4*B4)))))</f>
        <v>1.4956309108556132</v>
      </c>
      <c r="D12" s="128">
        <f>C12*D4*C11</f>
        <v>1.4701844251112588</v>
      </c>
      <c r="E12" s="1">
        <f>D12*D4*C10</f>
        <v>1.4201492849203261</v>
      </c>
      <c r="F12" s="1">
        <f>E12*D4*C9</f>
        <v>1.3217657486207592</v>
      </c>
      <c r="G12" s="1">
        <f>F12*D4*C8</f>
        <v>1.1283153020371808</v>
      </c>
      <c r="H12" s="1">
        <f>G12*D4</f>
        <v>0.74793585349371572</v>
      </c>
      <c r="I12" s="1">
        <f>H12*D4</f>
        <v>0.49579052941261903</v>
      </c>
      <c r="J12" s="1"/>
      <c r="K12" s="1"/>
      <c r="L12" s="1"/>
      <c r="M12" s="235"/>
      <c r="N12" s="97">
        <f>B12+I12</f>
        <v>1.0000000000000118</v>
      </c>
      <c r="R12" s="267">
        <f>B12-I12</f>
        <v>8.4189411747737086E-3</v>
      </c>
      <c r="S12" s="268">
        <f>IF(Rules!B23=Rules!D23,SUM(C12:H12)*B4*F4,SUM(C12:H12)*B4*F4*POWER(O2,A12-1))</f>
        <v>1566.8098296933917</v>
      </c>
      <c r="T12" s="253">
        <f>IF(Rules!B23=Rules!D23,SUM(C12:H12)*D4*H4,SUM(C12:H12)*D4*H4*POWER(O2,A12-1))</f>
        <v>-3084.7256105531951</v>
      </c>
      <c r="U12" s="264">
        <f t="shared" si="0"/>
        <v>-1517.9157808598034</v>
      </c>
    </row>
    <row r="13" spans="1:21" x14ac:dyDescent="0.3">
      <c r="A13" s="98">
        <v>7</v>
      </c>
      <c r="B13" s="97">
        <f>C13*B4</f>
        <v>0.50636311833846881</v>
      </c>
      <c r="C13" s="97">
        <f>1/(1-D4*B4/(1-D4*B4/(1-D4*B4/(1-D4*B4/(1-D4*B4/(1-D4*B4))))))</f>
        <v>1.5020192520818332</v>
      </c>
      <c r="D13" s="128">
        <f>C13*D4*C12</f>
        <v>1.4891340902095698</v>
      </c>
      <c r="E13" s="1">
        <f>D13*D4*C11</f>
        <v>1.4637981405959901</v>
      </c>
      <c r="F13" s="1">
        <f>E13*D4*C10</f>
        <v>1.4139803463621787</v>
      </c>
      <c r="G13" s="1">
        <f>F13*D4*C9</f>
        <v>1.3160241749861517</v>
      </c>
      <c r="H13" s="1">
        <f>G13*D4*C8</f>
        <v>1.1234140512698183</v>
      </c>
      <c r="I13" s="1">
        <f>H13*D4</f>
        <v>0.74468692017759808</v>
      </c>
      <c r="J13" s="1">
        <f>I13*D4</f>
        <v>0.49363688166154518</v>
      </c>
      <c r="K13" s="1"/>
      <c r="L13" s="1"/>
      <c r="M13" s="235"/>
      <c r="N13" s="97">
        <f>B13+J13</f>
        <v>1.000000000000014</v>
      </c>
      <c r="R13" s="267">
        <f>B13-J13</f>
        <v>1.272623667692363E-2</v>
      </c>
      <c r="S13" s="268">
        <f>IF(Rules!B23=Rules!D23,SUM(C13:I13)*B4*F4,SUM(C13:I13)*B4*F4*POWER(O2,A13-1))</f>
        <v>1870.3129235539641</v>
      </c>
      <c r="T13" s="253">
        <f>IF(Rules!B23=Rules!D23,SUM(C13:I13)*D4*H4,SUM(C13:I13)*D4*H4*POWER(O2,A13-1))</f>
        <v>-3682.2606456104158</v>
      </c>
      <c r="U13" s="264">
        <f t="shared" si="0"/>
        <v>-1811.9477220564518</v>
      </c>
    </row>
    <row r="14" spans="1:21" x14ac:dyDescent="0.3">
      <c r="A14" s="98">
        <v>8</v>
      </c>
      <c r="B14" s="97">
        <f>C14*B4</f>
        <v>0.5074512422787385</v>
      </c>
      <c r="C14" s="97">
        <f>1/(1-D4*B4/(1-D4*B4/(1-D4*B4/(1-D4*B4/(1-D4*B4/(1-D4*B4/(1-D4*B4)))))))</f>
        <v>1.5052469419505172</v>
      </c>
      <c r="D14" s="128">
        <f>C14*D4*C13</f>
        <v>1.498708350551478</v>
      </c>
      <c r="E14" s="1">
        <f>D14*D4*C12</f>
        <v>1.4858515914457588</v>
      </c>
      <c r="F14" s="1">
        <f>E14*D4*C11</f>
        <v>1.4605714898742281</v>
      </c>
      <c r="G14" s="1">
        <f>F14*D4*C10</f>
        <v>1.4108635090205974</v>
      </c>
      <c r="H14" s="1">
        <f>G14*D4*C9</f>
        <v>1.3131232624652855</v>
      </c>
      <c r="I14" s="1">
        <f>H14*D4*C8</f>
        <v>1.1209377093078783</v>
      </c>
      <c r="J14" s="1">
        <f>I14*D4</f>
        <v>0.74304540655503015</v>
      </c>
      <c r="K14" s="1">
        <f>J14*D4</f>
        <v>0.4925487577212776</v>
      </c>
      <c r="L14" s="1"/>
      <c r="M14" s="235"/>
      <c r="N14" s="97">
        <f>B14+K14</f>
        <v>1.000000000000016</v>
      </c>
      <c r="R14" s="267">
        <f>B14-K14</f>
        <v>1.4902484557460904E-2</v>
      </c>
      <c r="S14" s="268">
        <f>IF(Rules!B23=Rules!D23,SUM(C14:J14)*B4*F4,SUM(C14:J14)*B4*F4*POWER(O2,A14-1))</f>
        <v>2177.1661217555561</v>
      </c>
      <c r="T14" s="253">
        <f>IF(Rules!B23=Rules!D23,SUM(C14:J14)*D4*H4,SUM(C14:J14)*D4*H4*POWER(O2,A14-1))</f>
        <v>-4286.3913456059845</v>
      </c>
      <c r="U14" s="264">
        <f t="shared" si="0"/>
        <v>-2109.2252238504284</v>
      </c>
    </row>
    <row r="15" spans="1:21" x14ac:dyDescent="0.3">
      <c r="A15" s="98">
        <v>9</v>
      </c>
      <c r="B15" s="97">
        <f>C15*B4</f>
        <v>0.50800279380931035</v>
      </c>
      <c r="C15" s="97">
        <f>1/(1-D4*B4/(1-D4*B4/(1-D4*B4/(1-D4*B4/(1-D4*B4/(1-D4*B4/(1-D4*B4/(1-D4*B4))))))))</f>
        <v>1.5068830030841804</v>
      </c>
      <c r="D15" s="128">
        <f>C15*D4*C14</f>
        <v>1.5035613803858945</v>
      </c>
      <c r="E15" s="1">
        <f>D15*D4*C13</f>
        <v>1.4970301108408592</v>
      </c>
      <c r="F15" s="1">
        <f>E15*D4*C12</f>
        <v>1.4841877486147419</v>
      </c>
      <c r="G15" s="1">
        <f>F15*D4*C11</f>
        <v>1.4589359554664814</v>
      </c>
      <c r="H15" s="1">
        <f>G15*D4*C10</f>
        <v>1.4092836371487756</v>
      </c>
      <c r="I15" s="1">
        <f>H15*D4*C9</f>
        <v>1.311652839215028</v>
      </c>
      <c r="J15" s="1">
        <f>I15*D4*C8</f>
        <v>1.1196824936575498</v>
      </c>
      <c r="K15" s="1">
        <f>J15*D4</f>
        <v>0.74221335120042131</v>
      </c>
      <c r="L15" s="1">
        <f>K15*D4</f>
        <v>0.49199720619070825</v>
      </c>
      <c r="M15" s="235"/>
      <c r="N15" s="97">
        <f>B15+L15</f>
        <v>1.0000000000000187</v>
      </c>
      <c r="R15" s="267">
        <f>B15-L15</f>
        <v>1.6005587618602102E-2</v>
      </c>
      <c r="S15" s="268">
        <f>IF(Rules!B23=Rules!D23,SUM(C15:K15)*B4*F4,SUM(C15:K15)*B4*F4*POWER(O2,A15-1))</f>
        <v>2486.042082356862</v>
      </c>
      <c r="T15" s="253">
        <f>IF(Rules!B23=Rules!D23,SUM(C15:K15)*D4*H4,SUM(C15:K15)*D4*H4*POWER(O2,A15-1))</f>
        <v>-4894.504447843492</v>
      </c>
      <c r="U15" s="264">
        <f t="shared" si="0"/>
        <v>-2408.46236548663</v>
      </c>
    </row>
    <row r="16" spans="1:21" ht="16.2" thickBot="1" x14ac:dyDescent="0.35">
      <c r="A16" s="99">
        <v>10</v>
      </c>
      <c r="B16" s="129">
        <f>C16*B4</f>
        <v>0.5082828240520787</v>
      </c>
      <c r="C16" s="129">
        <f>1/(1-D4*B4/(1-D4*B4/(1-D4*B4/(1-D4*B4/(1-D4*B4/(1-D4*B4/(1-D4*B4/(1-D4*B4/(1-D4*B4)))))))))</f>
        <v>1.5077136536599636</v>
      </c>
      <c r="D16" s="137">
        <f>C16*D4*C15</f>
        <v>1.5060253298944468</v>
      </c>
      <c r="E16" s="109">
        <f>D16*D4*C14</f>
        <v>1.5027055977654544</v>
      </c>
      <c r="F16" s="109">
        <f>E16*D4*C13</f>
        <v>1.496178045625667</v>
      </c>
      <c r="G16" s="109">
        <f>F16*D4*C12</f>
        <v>1.4833429928918935</v>
      </c>
      <c r="H16" s="109">
        <f>G16*D4*C11</f>
        <v>1.4581055723166407</v>
      </c>
      <c r="I16" s="109">
        <f>H16*D4*C10</f>
        <v>1.4084815146284211</v>
      </c>
      <c r="J16" s="109">
        <f>I16*D4*C9</f>
        <v>1.3109062852542159</v>
      </c>
      <c r="K16" s="109">
        <f>J16*D4*C8</f>
        <v>1.1190452035335927</v>
      </c>
      <c r="L16" s="109">
        <f>K16*D4</f>
        <v>0.74179090533628711</v>
      </c>
      <c r="M16" s="237">
        <f>L16*D4</f>
        <v>0.49171717594794223</v>
      </c>
      <c r="N16" s="129">
        <f>B16+M16</f>
        <v>1.0000000000000209</v>
      </c>
      <c r="R16" s="269">
        <f>B16-M16</f>
        <v>1.6565648104136466E-2</v>
      </c>
      <c r="S16" s="270">
        <f>IF(Rules!B23=Rules!D23,SUM(C16:L16)*B4*F4,SUM(C16:L16)*B4*F4*POWER(O2,A16-1))</f>
        <v>2796.1126397869107</v>
      </c>
      <c r="T16" s="254">
        <f>IF(Rules!B23=Rules!D23,SUM(C16:L16)*D4*H4,SUM(C16:L16)*D4*H4*POWER(O2,A16-1))</f>
        <v>-5504.9694650116253</v>
      </c>
      <c r="U16" s="271">
        <f>S16+T16</f>
        <v>-2708.8568252247146</v>
      </c>
    </row>
    <row r="18" spans="1:7" x14ac:dyDescent="0.3">
      <c r="A18" s="500" t="s">
        <v>181</v>
      </c>
      <c r="B18" s="500"/>
      <c r="C18" s="500"/>
      <c r="D18" s="500"/>
      <c r="E18" s="500"/>
      <c r="F18" s="500"/>
    </row>
    <row r="19" spans="1:7" ht="16.2" thickBot="1" x14ac:dyDescent="0.35"/>
    <row r="20" spans="1:7" ht="16.2" thickBot="1" x14ac:dyDescent="0.3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251</v>
      </c>
    </row>
    <row r="21" spans="1:7" x14ac:dyDescent="0.3">
      <c r="A21" s="95">
        <v>1</v>
      </c>
      <c r="B21" s="107">
        <v>1</v>
      </c>
      <c r="C21" s="108">
        <f t="shared" ref="C21:C30" si="1">B21*$O$2</f>
        <v>8</v>
      </c>
      <c r="D21" s="57">
        <f>SUM($C$21:C21)</f>
        <v>8</v>
      </c>
      <c r="E21" s="57">
        <f t="shared" ref="E21:E30" si="2">D21/R7</f>
        <v>-24.55819649645132</v>
      </c>
      <c r="F21" s="8">
        <f t="shared" ref="F21:F30" si="3">U7/E21</f>
        <v>8.1499311482854413</v>
      </c>
      <c r="G21" s="256">
        <f>U7/D21</f>
        <v>-25.018451321517876</v>
      </c>
    </row>
    <row r="22" spans="1:7" x14ac:dyDescent="0.3">
      <c r="A22" s="97">
        <v>2</v>
      </c>
      <c r="B22" s="93">
        <f>C21</f>
        <v>8</v>
      </c>
      <c r="C22" s="1">
        <f t="shared" si="1"/>
        <v>64</v>
      </c>
      <c r="D22" s="9">
        <f>SUM($C$21:C22)</f>
        <v>72</v>
      </c>
      <c r="E22" s="9">
        <f t="shared" si="2"/>
        <v>-546.60469287485444</v>
      </c>
      <c r="F22" s="9">
        <f t="shared" si="3"/>
        <v>0.78411481323144772</v>
      </c>
      <c r="G22" s="257">
        <f>U8/D22</f>
        <v>-5.9527893981249909</v>
      </c>
    </row>
    <row r="23" spans="1:7" x14ac:dyDescent="0.3">
      <c r="A23" s="97">
        <v>3</v>
      </c>
      <c r="B23" s="93">
        <f t="shared" ref="B23:B30" si="4">C22</f>
        <v>64</v>
      </c>
      <c r="C23" s="1">
        <f t="shared" si="1"/>
        <v>512</v>
      </c>
      <c r="D23" s="9">
        <f>SUM($C$21:C23)</f>
        <v>584</v>
      </c>
      <c r="E23" s="9">
        <f t="shared" si="2"/>
        <v>-10952.729188437319</v>
      </c>
      <c r="F23" s="9">
        <f t="shared" si="3"/>
        <v>6.2078460945861461E-2</v>
      </c>
      <c r="G23" s="257">
        <f t="shared" ref="G23:G29" si="5">U9/D23</f>
        <v>-1.1642612520119913</v>
      </c>
    </row>
    <row r="24" spans="1:7" x14ac:dyDescent="0.3">
      <c r="A24" s="97">
        <v>4</v>
      </c>
      <c r="B24" s="93">
        <f t="shared" si="4"/>
        <v>512</v>
      </c>
      <c r="C24" s="1">
        <f t="shared" si="1"/>
        <v>4096</v>
      </c>
      <c r="D24" s="9">
        <f>SUM($C$21:C24)</f>
        <v>4680</v>
      </c>
      <c r="E24" s="9">
        <f t="shared" si="2"/>
        <v>-267854.85294595908</v>
      </c>
      <c r="F24" s="9">
        <f t="shared" si="3"/>
        <v>3.5409089203844385E-3</v>
      </c>
      <c r="G24" s="257">
        <f t="shared" si="5"/>
        <v>-0.20266017909500181</v>
      </c>
    </row>
    <row r="25" spans="1:7" x14ac:dyDescent="0.3">
      <c r="A25" s="97">
        <v>5</v>
      </c>
      <c r="B25" s="93">
        <f t="shared" si="4"/>
        <v>4096</v>
      </c>
      <c r="C25" s="1">
        <f t="shared" si="1"/>
        <v>32768</v>
      </c>
      <c r="D25" s="9">
        <f>SUM($C$21:C25)</f>
        <v>37448</v>
      </c>
      <c r="E25" s="9">
        <f t="shared" si="2"/>
        <v>-232596702.98761252</v>
      </c>
      <c r="F25" s="9">
        <f t="shared" si="3"/>
        <v>5.2843089774310468E-6</v>
      </c>
      <c r="G25" s="257">
        <f t="shared" si="5"/>
        <v>-3.2821855525483432E-2</v>
      </c>
    </row>
    <row r="26" spans="1:7" x14ac:dyDescent="0.3">
      <c r="A26" s="97">
        <v>6</v>
      </c>
      <c r="B26" s="93">
        <f t="shared" si="4"/>
        <v>32768</v>
      </c>
      <c r="C26" s="1">
        <f t="shared" si="1"/>
        <v>262144</v>
      </c>
      <c r="D26" s="9">
        <f>SUM($C$21:C26)</f>
        <v>299592</v>
      </c>
      <c r="E26" s="9">
        <f t="shared" si="2"/>
        <v>35585472.541094542</v>
      </c>
      <c r="F26" s="9">
        <f t="shared" si="3"/>
        <v>-4.2655490357951425E-5</v>
      </c>
      <c r="G26" s="257">
        <f t="shared" si="5"/>
        <v>-5.0666098589408374E-3</v>
      </c>
    </row>
    <row r="27" spans="1:7" x14ac:dyDescent="0.3">
      <c r="A27" s="97">
        <v>7</v>
      </c>
      <c r="B27" s="93">
        <f t="shared" si="4"/>
        <v>262144</v>
      </c>
      <c r="C27" s="1">
        <f t="shared" si="1"/>
        <v>2097152</v>
      </c>
      <c r="D27" s="9">
        <f>SUM($C$21:C27)</f>
        <v>2396744</v>
      </c>
      <c r="E27" s="9">
        <f t="shared" si="2"/>
        <v>188330930.88281113</v>
      </c>
      <c r="F27" s="9">
        <f t="shared" si="3"/>
        <v>-9.6210840862032152E-6</v>
      </c>
      <c r="G27" s="257">
        <f t="shared" si="5"/>
        <v>-7.5600386276400476E-4</v>
      </c>
    </row>
    <row r="28" spans="1:7" x14ac:dyDescent="0.3">
      <c r="A28" s="97">
        <v>8</v>
      </c>
      <c r="B28" s="93">
        <f t="shared" si="4"/>
        <v>2097152</v>
      </c>
      <c r="C28" s="1">
        <f t="shared" si="1"/>
        <v>16777216</v>
      </c>
      <c r="D28" s="9">
        <f>SUM($C$21:C28)</f>
        <v>19173960</v>
      </c>
      <c r="E28" s="9">
        <f t="shared" si="2"/>
        <v>1286628409.2474089</v>
      </c>
      <c r="F28" s="9">
        <f t="shared" si="3"/>
        <v>-1.6393429592341921E-6</v>
      </c>
      <c r="G28" s="257">
        <f t="shared" si="5"/>
        <v>-1.1000467424832578E-4</v>
      </c>
    </row>
    <row r="29" spans="1:7" x14ac:dyDescent="0.3">
      <c r="A29" s="97">
        <v>9</v>
      </c>
      <c r="B29" s="93">
        <f t="shared" si="4"/>
        <v>16777216</v>
      </c>
      <c r="C29" s="1">
        <f t="shared" si="1"/>
        <v>134217728</v>
      </c>
      <c r="D29" s="9">
        <f>SUM($C$21:C29)</f>
        <v>153391688</v>
      </c>
      <c r="E29" s="9">
        <f t="shared" si="2"/>
        <v>9583633644.3983021</v>
      </c>
      <c r="F29" s="9">
        <f t="shared" si="3"/>
        <v>-2.5130993679984757E-7</v>
      </c>
      <c r="G29" s="257">
        <f t="shared" si="5"/>
        <v>-1.5701387714610913E-5</v>
      </c>
    </row>
    <row r="30" spans="1:7" ht="16.2" thickBot="1" x14ac:dyDescent="0.35">
      <c r="A30" s="129">
        <v>10</v>
      </c>
      <c r="B30" s="94">
        <f t="shared" si="4"/>
        <v>134217728</v>
      </c>
      <c r="C30" s="109">
        <f t="shared" si="1"/>
        <v>1073741824</v>
      </c>
      <c r="D30" s="10">
        <f>SUM($C$21:C30)</f>
        <v>1227133512</v>
      </c>
      <c r="E30" s="10">
        <f t="shared" si="2"/>
        <v>74076999842.437988</v>
      </c>
      <c r="F30" s="10">
        <f t="shared" si="3"/>
        <v>-3.656812277746752E-8</v>
      </c>
      <c r="G30" s="258">
        <f>U16/D30</f>
        <v>-2.2074670756972323E-6</v>
      </c>
    </row>
    <row r="31" spans="1:7" ht="16.2" thickBot="1" x14ac:dyDescent="0.35">
      <c r="A31" s="524" t="s">
        <v>252</v>
      </c>
      <c r="B31" s="524"/>
      <c r="C31" s="524"/>
      <c r="D31" s="524"/>
      <c r="E31" s="524"/>
      <c r="F31" s="524"/>
      <c r="G31" s="524"/>
    </row>
    <row r="32" spans="1:7" ht="16.2" thickBot="1" x14ac:dyDescent="0.35">
      <c r="A32" s="115" t="s">
        <v>130</v>
      </c>
      <c r="B32" s="116" t="s">
        <v>135</v>
      </c>
      <c r="C32" s="116" t="s">
        <v>134</v>
      </c>
      <c r="D32" s="154" t="s">
        <v>133</v>
      </c>
      <c r="E32" s="350" t="s">
        <v>146</v>
      </c>
      <c r="F32" s="152" t="s">
        <v>147</v>
      </c>
      <c r="G32" s="260" t="s">
        <v>251</v>
      </c>
    </row>
    <row r="33" spans="1:7" x14ac:dyDescent="0.3">
      <c r="A33" s="95">
        <v>1</v>
      </c>
      <c r="B33" s="107">
        <v>1</v>
      </c>
      <c r="C33" s="108">
        <f t="shared" ref="C33:C42" si="6">B33*$O$2</f>
        <v>8</v>
      </c>
      <c r="D33" s="57">
        <f>SUM($C$33:C33)</f>
        <v>8</v>
      </c>
      <c r="E33" s="96">
        <f>D33/$R$7</f>
        <v>-24.55819649645132</v>
      </c>
      <c r="F33" s="8">
        <f t="shared" ref="F33:F42" si="7">U7/E33</f>
        <v>8.1499311482854413</v>
      </c>
      <c r="G33" s="259">
        <f>U7/D33</f>
        <v>-25.018451321517876</v>
      </c>
    </row>
    <row r="34" spans="1:7" x14ac:dyDescent="0.3">
      <c r="A34" s="97">
        <v>2</v>
      </c>
      <c r="B34" s="93">
        <f>C33+1</f>
        <v>9</v>
      </c>
      <c r="C34" s="1">
        <f t="shared" si="6"/>
        <v>72</v>
      </c>
      <c r="D34" s="9">
        <f>SUM($C$33:C34)</f>
        <v>80</v>
      </c>
      <c r="E34" s="96">
        <f t="shared" ref="E34:E42" si="8">D34/$R$7</f>
        <v>-245.58196496451319</v>
      </c>
      <c r="F34" s="9">
        <f t="shared" si="7"/>
        <v>1.7452455709723331</v>
      </c>
      <c r="G34" s="259">
        <f t="shared" ref="G34:G42" si="9">U8/D34</f>
        <v>-5.3575104583124915</v>
      </c>
    </row>
    <row r="35" spans="1:7" x14ac:dyDescent="0.3">
      <c r="A35" s="97">
        <v>3</v>
      </c>
      <c r="B35" s="93">
        <f t="shared" ref="B35:B42" si="10">C34</f>
        <v>72</v>
      </c>
      <c r="C35" s="1">
        <f t="shared" si="6"/>
        <v>576</v>
      </c>
      <c r="D35" s="9">
        <f>SUM($C$33:C35)</f>
        <v>656</v>
      </c>
      <c r="E35" s="96">
        <f t="shared" si="8"/>
        <v>-2013.7721127090081</v>
      </c>
      <c r="F35" s="9">
        <f t="shared" si="7"/>
        <v>0.33763928246098085</v>
      </c>
      <c r="G35" s="259">
        <f t="shared" si="9"/>
        <v>-1.0364764804496995</v>
      </c>
    </row>
    <row r="36" spans="1:7" x14ac:dyDescent="0.3">
      <c r="A36" s="97">
        <v>4</v>
      </c>
      <c r="B36" s="93">
        <f t="shared" si="10"/>
        <v>576</v>
      </c>
      <c r="C36" s="1">
        <f t="shared" si="6"/>
        <v>4608</v>
      </c>
      <c r="D36" s="9">
        <f>SUM($C$33:C36)</f>
        <v>5264</v>
      </c>
      <c r="E36" s="96">
        <f t="shared" si="8"/>
        <v>-16159.293294664967</v>
      </c>
      <c r="F36" s="9">
        <f t="shared" si="7"/>
        <v>5.8693757262128637E-2</v>
      </c>
      <c r="G36" s="259">
        <f t="shared" si="9"/>
        <v>-0.18017660299479643</v>
      </c>
    </row>
    <row r="37" spans="1:7" x14ac:dyDescent="0.3">
      <c r="A37" s="97">
        <v>5</v>
      </c>
      <c r="B37" s="93">
        <f t="shared" si="10"/>
        <v>4608</v>
      </c>
      <c r="C37" s="1">
        <f t="shared" si="6"/>
        <v>36864</v>
      </c>
      <c r="D37" s="9">
        <f>SUM($C$33:C37)</f>
        <v>42128</v>
      </c>
      <c r="E37" s="96">
        <f t="shared" si="8"/>
        <v>-129323.46275031264</v>
      </c>
      <c r="F37" s="9">
        <f t="shared" si="7"/>
        <v>9.504175186612316E-3</v>
      </c>
      <c r="G37" s="259">
        <f t="shared" si="9"/>
        <v>-2.9175675221190266E-2</v>
      </c>
    </row>
    <row r="38" spans="1:7" x14ac:dyDescent="0.3">
      <c r="A38" s="97">
        <v>6</v>
      </c>
      <c r="B38" s="93">
        <f t="shared" si="10"/>
        <v>36864</v>
      </c>
      <c r="C38" s="1">
        <f t="shared" si="6"/>
        <v>294912</v>
      </c>
      <c r="D38" s="9">
        <f>SUM($C$33:C38)</f>
        <v>337040</v>
      </c>
      <c r="E38" s="96">
        <f t="shared" si="8"/>
        <v>-1034636.818395494</v>
      </c>
      <c r="F38" s="9">
        <f t="shared" si="7"/>
        <v>1.4671001010903267E-3</v>
      </c>
      <c r="G38" s="259">
        <f t="shared" si="9"/>
        <v>-4.5036665703174798E-3</v>
      </c>
    </row>
    <row r="39" spans="1:7" x14ac:dyDescent="0.3">
      <c r="A39" s="97">
        <v>7</v>
      </c>
      <c r="B39" s="93">
        <f t="shared" si="10"/>
        <v>294912</v>
      </c>
      <c r="C39" s="1">
        <f t="shared" si="6"/>
        <v>2359296</v>
      </c>
      <c r="D39" s="9">
        <f>SUM($C$33:C39)</f>
        <v>2696336</v>
      </c>
      <c r="E39" s="96">
        <f t="shared" si="8"/>
        <v>-8277143.6635569455</v>
      </c>
      <c r="F39" s="9">
        <f t="shared" si="7"/>
        <v>2.1890978285591355E-4</v>
      </c>
      <c r="G39" s="259">
        <f t="shared" si="9"/>
        <v>-6.7200368279637696E-4</v>
      </c>
    </row>
    <row r="40" spans="1:7" x14ac:dyDescent="0.3">
      <c r="A40" s="97">
        <v>8</v>
      </c>
      <c r="B40" s="93">
        <f t="shared" si="10"/>
        <v>2359296</v>
      </c>
      <c r="C40" s="1">
        <f t="shared" si="6"/>
        <v>18874368</v>
      </c>
      <c r="D40" s="9">
        <f>SUM($C$33:C40)</f>
        <v>21570704</v>
      </c>
      <c r="E40" s="96">
        <f t="shared" si="8"/>
        <v>-66217198.424848557</v>
      </c>
      <c r="F40" s="9">
        <f t="shared" si="7"/>
        <v>3.1853132932590576E-5</v>
      </c>
      <c r="G40" s="259">
        <f t="shared" si="9"/>
        <v>-9.7781937198267998E-5</v>
      </c>
    </row>
    <row r="41" spans="1:7" x14ac:dyDescent="0.3">
      <c r="A41" s="97">
        <v>9</v>
      </c>
      <c r="B41" s="93">
        <f t="shared" si="10"/>
        <v>18874368</v>
      </c>
      <c r="C41" s="1">
        <f t="shared" si="6"/>
        <v>150994944</v>
      </c>
      <c r="D41" s="9">
        <f>SUM($C$33:C41)</f>
        <v>172565648</v>
      </c>
      <c r="E41" s="96">
        <f t="shared" si="8"/>
        <v>-529737636.51518142</v>
      </c>
      <c r="F41" s="9">
        <f t="shared" si="7"/>
        <v>4.5465192568351846E-6</v>
      </c>
      <c r="G41" s="259">
        <f t="shared" si="9"/>
        <v>-1.3956789160532286E-5</v>
      </c>
    </row>
    <row r="42" spans="1:7" ht="16.2" thickBot="1" x14ac:dyDescent="0.35">
      <c r="A42" s="129">
        <v>10</v>
      </c>
      <c r="B42" s="94">
        <f t="shared" si="10"/>
        <v>150994944</v>
      </c>
      <c r="C42" s="109">
        <f t="shared" si="6"/>
        <v>1207959552</v>
      </c>
      <c r="D42" s="10">
        <f>SUM($C$33:C42)</f>
        <v>1380525200</v>
      </c>
      <c r="E42" s="351">
        <f t="shared" si="8"/>
        <v>-4237901141.2378445</v>
      </c>
      <c r="F42" s="10">
        <f t="shared" si="7"/>
        <v>6.3919773844311227E-7</v>
      </c>
      <c r="G42" s="259">
        <f t="shared" si="9"/>
        <v>-1.9621929575966557E-6</v>
      </c>
    </row>
    <row r="43" spans="1:7" ht="16.2" thickBot="1" x14ac:dyDescent="0.35">
      <c r="A43" s="524" t="s">
        <v>52</v>
      </c>
      <c r="B43" s="524"/>
      <c r="C43" s="524"/>
      <c r="D43" s="524"/>
      <c r="E43" s="524"/>
      <c r="F43" s="524"/>
      <c r="G43" s="524"/>
    </row>
    <row r="44" spans="1:7" ht="16.2" thickBot="1" x14ac:dyDescent="0.3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261" t="s">
        <v>147</v>
      </c>
      <c r="G44" s="260" t="s">
        <v>251</v>
      </c>
    </row>
    <row r="45" spans="1:7" x14ac:dyDescent="0.3">
      <c r="A45" s="95">
        <v>1</v>
      </c>
      <c r="B45" s="107">
        <v>1</v>
      </c>
      <c r="C45" s="108">
        <f t="shared" ref="C45:C54" si="11">B45*$O$2</f>
        <v>8</v>
      </c>
      <c r="D45" s="57">
        <f>SUM(C45:C45)</f>
        <v>8</v>
      </c>
      <c r="E45" s="57">
        <f t="shared" ref="E45:E54" si="12">D45/R7</f>
        <v>-24.55819649645132</v>
      </c>
      <c r="F45" s="262">
        <f t="shared" ref="F45:F54" si="13">U7/E45</f>
        <v>8.1499311482854413</v>
      </c>
      <c r="G45" s="256">
        <f>U7/D45</f>
        <v>-25.018451321517876</v>
      </c>
    </row>
    <row r="46" spans="1:7" x14ac:dyDescent="0.3">
      <c r="A46" s="97">
        <v>2</v>
      </c>
      <c r="B46" s="93">
        <f t="shared" ref="B46:B54" si="14">B45*$O$2*2</f>
        <v>16</v>
      </c>
      <c r="C46" s="1">
        <f t="shared" si="11"/>
        <v>128</v>
      </c>
      <c r="D46" s="9">
        <f>SUM($C$45:C46)</f>
        <v>136</v>
      </c>
      <c r="E46" s="9">
        <f t="shared" si="12"/>
        <v>-1032.4755309858363</v>
      </c>
      <c r="F46" s="98">
        <f t="shared" si="13"/>
        <v>0.41511960700488404</v>
      </c>
      <c r="G46" s="257">
        <f t="shared" ref="G46:G54" si="15">U8/D46</f>
        <v>-3.1514767401838188</v>
      </c>
    </row>
    <row r="47" spans="1:7" x14ac:dyDescent="0.3">
      <c r="A47" s="97">
        <v>3</v>
      </c>
      <c r="B47" s="93">
        <f t="shared" si="14"/>
        <v>256</v>
      </c>
      <c r="C47" s="1">
        <f t="shared" si="11"/>
        <v>2048</v>
      </c>
      <c r="D47" s="9">
        <f>SUM($C$45:C47)</f>
        <v>2184</v>
      </c>
      <c r="E47" s="9">
        <f t="shared" si="12"/>
        <v>-40960.206417032714</v>
      </c>
      <c r="F47" s="98">
        <f t="shared" si="13"/>
        <v>1.6599734978197386E-2</v>
      </c>
      <c r="G47" s="257">
        <f t="shared" si="15"/>
        <v>-0.31132260584936033</v>
      </c>
    </row>
    <row r="48" spans="1:7" x14ac:dyDescent="0.3">
      <c r="A48" s="97">
        <v>4</v>
      </c>
      <c r="B48" s="93">
        <f t="shared" si="14"/>
        <v>4096</v>
      </c>
      <c r="C48" s="1">
        <f t="shared" si="11"/>
        <v>32768</v>
      </c>
      <c r="D48" s="9">
        <f>SUM($C$45:C48)</f>
        <v>34952</v>
      </c>
      <c r="E48" s="9">
        <f t="shared" si="12"/>
        <v>-2000440.7735399916</v>
      </c>
      <c r="F48" s="98">
        <f t="shared" si="13"/>
        <v>4.7412032923435491E-4</v>
      </c>
      <c r="G48" s="257">
        <f t="shared" si="15"/>
        <v>-2.7135775868751672E-2</v>
      </c>
    </row>
    <row r="49" spans="1:7" x14ac:dyDescent="0.3">
      <c r="A49" s="97">
        <v>5</v>
      </c>
      <c r="B49" s="93">
        <f t="shared" si="14"/>
        <v>65536</v>
      </c>
      <c r="C49" s="1">
        <f t="shared" si="11"/>
        <v>524288</v>
      </c>
      <c r="D49" s="9">
        <f>SUM($C$45:C49)</f>
        <v>559240</v>
      </c>
      <c r="E49" s="9">
        <f t="shared" si="12"/>
        <v>-3473546789.6494451</v>
      </c>
      <c r="F49" s="98">
        <f t="shared" si="13"/>
        <v>3.5384951467498361E-7</v>
      </c>
      <c r="G49" s="257">
        <f t="shared" si="15"/>
        <v>-2.1978271327485581E-3</v>
      </c>
    </row>
    <row r="50" spans="1:7" x14ac:dyDescent="0.3">
      <c r="A50" s="97">
        <v>6</v>
      </c>
      <c r="B50" s="93">
        <f t="shared" si="14"/>
        <v>1048576</v>
      </c>
      <c r="C50" s="1">
        <f t="shared" si="11"/>
        <v>8388608</v>
      </c>
      <c r="D50" s="9">
        <f>SUM($C$45:C50)</f>
        <v>8947848</v>
      </c>
      <c r="E50" s="9">
        <f t="shared" si="12"/>
        <v>1062823437.5613757</v>
      </c>
      <c r="F50" s="98">
        <f t="shared" si="13"/>
        <v>-1.4281918587932411E-6</v>
      </c>
      <c r="G50" s="257">
        <f t="shared" si="15"/>
        <v>-1.6964031808092887E-4</v>
      </c>
    </row>
    <row r="51" spans="1:7" x14ac:dyDescent="0.3">
      <c r="A51" s="97">
        <v>7</v>
      </c>
      <c r="B51" s="93">
        <f t="shared" si="14"/>
        <v>16777216</v>
      </c>
      <c r="C51" s="1">
        <f t="shared" si="11"/>
        <v>134217728</v>
      </c>
      <c r="D51" s="9">
        <f>SUM($C$45:C51)</f>
        <v>143165576</v>
      </c>
      <c r="E51" s="9">
        <f t="shared" si="12"/>
        <v>11249639593.737938</v>
      </c>
      <c r="F51" s="98">
        <f t="shared" si="13"/>
        <v>-1.6106717970458933E-7</v>
      </c>
      <c r="G51" s="257">
        <f t="shared" si="15"/>
        <v>-1.265630867895542E-5</v>
      </c>
    </row>
    <row r="52" spans="1:7" x14ac:dyDescent="0.3">
      <c r="A52" s="97">
        <v>8</v>
      </c>
      <c r="B52" s="93">
        <f t="shared" si="14"/>
        <v>268435456</v>
      </c>
      <c r="C52" s="1">
        <f t="shared" si="11"/>
        <v>2147483648</v>
      </c>
      <c r="D52" s="9">
        <f>SUM($C$45:C52)</f>
        <v>2290649224</v>
      </c>
      <c r="E52" s="9">
        <f t="shared" si="12"/>
        <v>153709216417.41882</v>
      </c>
      <c r="F52" s="98">
        <f t="shared" si="13"/>
        <v>-1.3722177973521984E-8</v>
      </c>
      <c r="G52" s="257">
        <f t="shared" si="15"/>
        <v>-9.2079799986452596E-7</v>
      </c>
    </row>
    <row r="53" spans="1:7" x14ac:dyDescent="0.3">
      <c r="A53" s="97">
        <v>9</v>
      </c>
      <c r="B53" s="93">
        <f t="shared" si="14"/>
        <v>4294967296</v>
      </c>
      <c r="C53" s="1">
        <f t="shared" si="11"/>
        <v>34359738368</v>
      </c>
      <c r="D53" s="9">
        <f>SUM($C$45:C53)</f>
        <v>36650387592</v>
      </c>
      <c r="E53" s="9">
        <f t="shared" si="12"/>
        <v>2289849549128.9546</v>
      </c>
      <c r="F53" s="98">
        <f t="shared" si="13"/>
        <v>-1.0517993928477943E-9</v>
      </c>
      <c r="G53" s="257">
        <f t="shared" si="15"/>
        <v>-6.5714512825843789E-8</v>
      </c>
    </row>
    <row r="54" spans="1:7" ht="16.2" thickBot="1" x14ac:dyDescent="0.35">
      <c r="A54" s="129">
        <v>10</v>
      </c>
      <c r="B54" s="94">
        <f t="shared" si="14"/>
        <v>68719476736</v>
      </c>
      <c r="C54" s="109">
        <f t="shared" si="11"/>
        <v>549755813888</v>
      </c>
      <c r="D54" s="10">
        <f>SUM($C$45:C54)</f>
        <v>586406201480</v>
      </c>
      <c r="E54" s="10">
        <f t="shared" si="12"/>
        <v>35398929024308.656</v>
      </c>
      <c r="F54" s="99">
        <f t="shared" si="13"/>
        <v>-7.6523694357095561E-11</v>
      </c>
      <c r="G54" s="258">
        <f t="shared" si="15"/>
        <v>-4.6194204945104133E-9</v>
      </c>
    </row>
  </sheetData>
  <mergeCells count="3">
    <mergeCell ref="A18:F18"/>
    <mergeCell ref="A31:G31"/>
    <mergeCell ref="A43:G43"/>
  </mergeCells>
  <conditionalFormatting sqref="F21:F30">
    <cfRule type="cellIs" dxfId="248" priority="86" operator="equal">
      <formula>MAX($F$21:$F$30)</formula>
    </cfRule>
  </conditionalFormatting>
  <conditionalFormatting sqref="E21:E30">
    <cfRule type="cellIs" dxfId="247" priority="80" stopIfTrue="1" operator="lessThan">
      <formula>0</formula>
    </cfRule>
    <cfRule type="cellIs" dxfId="246" priority="81" operator="equal">
      <formula>MIN($E$21:$E$30)</formula>
    </cfRule>
  </conditionalFormatting>
  <conditionalFormatting sqref="R7:R16">
    <cfRule type="cellIs" dxfId="245" priority="12" operator="lessThanOrEqual">
      <formula>0</formula>
    </cfRule>
    <cfRule type="cellIs" dxfId="244" priority="13" operator="greaterThan">
      <formula>0</formula>
    </cfRule>
  </conditionalFormatting>
  <conditionalFormatting sqref="U7:U16">
    <cfRule type="cellIs" dxfId="243" priority="10" operator="lessThanOrEqual">
      <formula>0</formula>
    </cfRule>
    <cfRule type="cellIs" dxfId="242" priority="11" operator="greaterThan">
      <formula>0</formula>
    </cfRule>
  </conditionalFormatting>
  <conditionalFormatting sqref="S7:T16">
    <cfRule type="cellIs" dxfId="241" priority="8" operator="lessThanOrEqual">
      <formula>0</formula>
    </cfRule>
    <cfRule type="cellIs" dxfId="240" priority="9" operator="greaterThan">
      <formula>0</formula>
    </cfRule>
  </conditionalFormatting>
  <conditionalFormatting sqref="F45:F54">
    <cfRule type="cellIs" dxfId="239" priority="7" operator="equal">
      <formula>MAX($F$45:$F$54)</formula>
    </cfRule>
  </conditionalFormatting>
  <conditionalFormatting sqref="E45:E54">
    <cfRule type="cellIs" dxfId="238" priority="5" stopIfTrue="1" operator="lessThan">
      <formula>0</formula>
    </cfRule>
    <cfRule type="cellIs" dxfId="237" priority="6" operator="equal">
      <formula>MIN($E$45:$E$54)</formula>
    </cfRule>
  </conditionalFormatting>
  <conditionalFormatting sqref="E33:E42">
    <cfRule type="cellIs" dxfId="236" priority="3" stopIfTrue="1" operator="lessThan">
      <formula>0</formula>
    </cfRule>
    <cfRule type="cellIs" dxfId="235" priority="4" operator="equal">
      <formula>MIN($E$33:$E$42)</formula>
    </cfRule>
  </conditionalFormatting>
  <conditionalFormatting sqref="F33:F42">
    <cfRule type="cellIs" dxfId="234" priority="1" operator="lessThanOrEqual">
      <formula>0</formula>
    </cfRule>
    <cfRule type="cellIs" dxfId="233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2">
    <pageSetUpPr fitToPage="1"/>
  </sheetPr>
  <dimension ref="A1:U54"/>
  <sheetViews>
    <sheetView zoomScale="90" zoomScaleNormal="90" workbookViewId="0">
      <selection activeCell="A31" sqref="A31:G54"/>
    </sheetView>
  </sheetViews>
  <sheetFormatPr defaultColWidth="8.69921875" defaultRowHeight="15.6" x14ac:dyDescent="0.3"/>
  <cols>
    <col min="5" max="5" width="9.19921875" customWidth="1"/>
    <col min="14" max="14" width="5.69921875" bestFit="1" customWidth="1"/>
  </cols>
  <sheetData>
    <row r="1" spans="1:21" x14ac:dyDescent="0.3">
      <c r="C1" t="s">
        <v>93</v>
      </c>
      <c r="D1">
        <f>C2+E2</f>
        <v>1.0000000000000018</v>
      </c>
    </row>
    <row r="2" spans="1:21" x14ac:dyDescent="0.3">
      <c r="A2" t="s">
        <v>39</v>
      </c>
      <c r="B2" s="133" t="s">
        <v>122</v>
      </c>
      <c r="C2" s="139">
        <f>Analysis!B46</f>
        <v>0.34140452141910255</v>
      </c>
      <c r="D2" s="133" t="s">
        <v>123</v>
      </c>
      <c r="E2" s="139">
        <f>Analysis!N46</f>
        <v>0.65859547858089917</v>
      </c>
      <c r="F2" s="133" t="s">
        <v>46</v>
      </c>
      <c r="G2" s="139">
        <f>Analysis!S46</f>
        <v>700.13484857438038</v>
      </c>
      <c r="H2" t="s">
        <v>149</v>
      </c>
      <c r="I2" s="153">
        <f>Analysis!T46</f>
        <v>-701.02682807801466</v>
      </c>
      <c r="J2" t="s">
        <v>47</v>
      </c>
      <c r="K2" s="153">
        <f>G2*C2+I2*E2</f>
        <v>-222.66389642971762</v>
      </c>
      <c r="L2" t="s">
        <v>46</v>
      </c>
      <c r="M2" s="160">
        <v>3</v>
      </c>
      <c r="N2" t="s">
        <v>149</v>
      </c>
      <c r="O2" s="160">
        <v>9</v>
      </c>
    </row>
    <row r="4" spans="1:21" x14ac:dyDescent="0.3">
      <c r="A4" t="s">
        <v>120</v>
      </c>
      <c r="B4">
        <f>$C$2</f>
        <v>0.34140452141910255</v>
      </c>
      <c r="C4" t="s">
        <v>121</v>
      </c>
      <c r="D4">
        <f>$E$2</f>
        <v>0.65859547858089917</v>
      </c>
      <c r="E4" t="s">
        <v>46</v>
      </c>
      <c r="F4">
        <f>G2</f>
        <v>700.13484857438038</v>
      </c>
      <c r="G4" t="s">
        <v>149</v>
      </c>
      <c r="H4">
        <f>I2</f>
        <v>-701.02682807801466</v>
      </c>
      <c r="I4" t="s">
        <v>47</v>
      </c>
      <c r="J4">
        <f>B4*F4+D4*H4</f>
        <v>-222.66389642971762</v>
      </c>
    </row>
    <row r="5" spans="1:21" ht="16.2" thickBot="1" x14ac:dyDescent="0.35"/>
    <row r="6" spans="1:21" ht="16.2" thickBot="1" x14ac:dyDescent="0.3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</row>
    <row r="7" spans="1:21" x14ac:dyDescent="0.3">
      <c r="A7" s="100">
        <v>1</v>
      </c>
      <c r="B7" s="95">
        <f>C7*B4</f>
        <v>0.34140452141910255</v>
      </c>
      <c r="C7" s="95">
        <v>1</v>
      </c>
      <c r="D7" s="22">
        <f>C7*D4</f>
        <v>0.65859547858089917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1.0000000000000018</v>
      </c>
      <c r="R7" s="265">
        <f>B7-D7</f>
        <v>-0.31719095716179663</v>
      </c>
      <c r="S7" s="266">
        <f>IF(Rules!B23=Rules!D23,SUM(C7)*B4*F4,SUM(C7)*B4*F4*POWER(O2,A7-1))</f>
        <v>239.02920290637218</v>
      </c>
      <c r="T7" s="252">
        <f>IF(Rules!B23=Rules!D23,SUM(C7)*D4*H4,SUM(C7)*D4*H4*POWER(O2,A7-1))</f>
        <v>-461.6930993360898</v>
      </c>
      <c r="U7" s="263">
        <f>S7+T7</f>
        <v>-222.66389642971762</v>
      </c>
    </row>
    <row r="8" spans="1:21" x14ac:dyDescent="0.3">
      <c r="A8" s="98">
        <v>2</v>
      </c>
      <c r="B8" s="97">
        <f>C8*B4</f>
        <v>0.44043528214678707</v>
      </c>
      <c r="C8" s="97">
        <f>1/(1-B4*D4)</f>
        <v>1.2900686854293766</v>
      </c>
      <c r="D8" s="128">
        <f>C8*D4</f>
        <v>0.84963340328259174</v>
      </c>
      <c r="E8" s="1">
        <f>D8*D4</f>
        <v>0.5595647178532166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1.0000000000000036</v>
      </c>
      <c r="R8" s="267">
        <f>B8-E8</f>
        <v>-0.11912943570642953</v>
      </c>
      <c r="S8" s="268">
        <f>IF(Rules!B23=Rules!D23,SUM(C8:D8)*B4*F4,SUM(C8:D8)*B4*F4*POWER(O2,A8-1))</f>
        <v>511.45128472192141</v>
      </c>
      <c r="T8" s="253">
        <f>IF(Rules!B23=Rules!D23,SUM(C8:D8)*D4*H4,SUM(C8:D8)*D4*H4*POWER(O2,A8-1))</f>
        <v>-987.88568899333347</v>
      </c>
      <c r="U8" s="264">
        <f>S8+T8</f>
        <v>-476.43440427141206</v>
      </c>
    </row>
    <row r="9" spans="1:21" x14ac:dyDescent="0.3">
      <c r="A9" s="98">
        <v>3</v>
      </c>
      <c r="B9" s="97">
        <f>C9*B4</f>
        <v>0.48089796070707047</v>
      </c>
      <c r="C9" s="97">
        <f>1/(1-D4*B4/(1-D4*B4))</f>
        <v>1.4085869709872063</v>
      </c>
      <c r="D9" s="128">
        <f>C9*D4*C8</f>
        <v>1.1967825419793774</v>
      </c>
      <c r="E9" s="1">
        <f>D9*(D4)</f>
        <v>0.78819557099217308</v>
      </c>
      <c r="F9" s="1">
        <f>E9*D4</f>
        <v>0.5191020392929353</v>
      </c>
      <c r="G9" s="1"/>
      <c r="H9" s="1"/>
      <c r="I9" s="1"/>
      <c r="J9" s="1"/>
      <c r="K9" s="1"/>
      <c r="L9" s="1"/>
      <c r="M9" s="235"/>
      <c r="N9" s="97">
        <f>B9+F9</f>
        <v>1.0000000000000058</v>
      </c>
      <c r="R9" s="267">
        <f>B9-F9</f>
        <v>-3.8204078585864831E-2</v>
      </c>
      <c r="S9" s="268">
        <f>IF(Rules!B23=Rules!D23,SUM(C9:E9)*B4*F4,SUM(C9:E9)*B4*F4*POWER(O2,A9-1))</f>
        <v>811.16115702955756</v>
      </c>
      <c r="T9" s="253">
        <f>IF(Rules!B23=Rules!D23,SUM(C9:E9)*D4*H4,SUM(C9:E9)*D4*H4*POWER(O2,A9-1))</f>
        <v>-1566.785581411656</v>
      </c>
      <c r="U9" s="264">
        <f t="shared" ref="U9:U15" si="0">S9+T9</f>
        <v>-755.62442438209848</v>
      </c>
    </row>
    <row r="10" spans="1:21" x14ac:dyDescent="0.3">
      <c r="A10" s="98">
        <v>4</v>
      </c>
      <c r="B10" s="97">
        <f>C10*B4</f>
        <v>0.49965333929304312</v>
      </c>
      <c r="C10" s="97">
        <f>1/(1-D4*B4/(1-D4*B4/(1-D4*B4)))</f>
        <v>1.4635229118119293</v>
      </c>
      <c r="D10" s="128">
        <f>C10*D4*C9</f>
        <v>1.3576941215811149</v>
      </c>
      <c r="E10" s="1">
        <f>D10*D4*C8</f>
        <v>1.1535422771357315</v>
      </c>
      <c r="F10" s="1">
        <f>E10*D4</f>
        <v>0.75971772807350735</v>
      </c>
      <c r="G10" s="1">
        <f>F10*D4</f>
        <v>0.50034666070696499</v>
      </c>
      <c r="H10" s="1"/>
      <c r="I10" s="1"/>
      <c r="J10" s="1"/>
      <c r="K10" s="1"/>
      <c r="L10" s="1"/>
      <c r="M10" s="235"/>
      <c r="N10" s="97">
        <f>B10+G10</f>
        <v>1.000000000000008</v>
      </c>
      <c r="R10" s="267">
        <f>B10-G10</f>
        <v>-6.9332141392186575E-4</v>
      </c>
      <c r="S10" s="268">
        <f>IF(Rules!B23=Rules!D23,SUM(C10:F10)*B4*F4,SUM(C10:F10)*B4*F4*POWER(O2,A10-1))</f>
        <v>1131.6782727156251</v>
      </c>
      <c r="T10" s="253">
        <f>IF(Rules!B23=Rules!D23,SUM(C10:F10)*D4*H4,SUM(C10:F10)*D4*H4*POWER(O2,A10-1))</f>
        <v>-2185.8753776878402</v>
      </c>
      <c r="U10" s="264">
        <f t="shared" si="0"/>
        <v>-1054.1971049722151</v>
      </c>
    </row>
    <row r="11" spans="1:21" x14ac:dyDescent="0.3">
      <c r="A11" s="98">
        <v>5</v>
      </c>
      <c r="B11" s="97">
        <f>C11*B4</f>
        <v>0.5088522370925127</v>
      </c>
      <c r="C11" s="97">
        <f>1/(1-D4*B4/(1-D4*B4/(1-D4*B4/(1-D4*B4))))</f>
        <v>1.4904671882416405</v>
      </c>
      <c r="D11" s="128">
        <f>C11*D4*C10</f>
        <v>1.4366159715839</v>
      </c>
      <c r="E11" s="1">
        <f>D11*D4*C9</f>
        <v>1.3327328488313075</v>
      </c>
      <c r="F11" s="1">
        <f>E11*D4*C8</f>
        <v>1.1323343460190476</v>
      </c>
      <c r="G11" s="1">
        <f>F11*D4</f>
        <v>0.74575028053000414</v>
      </c>
      <c r="H11" s="1">
        <f>G11*D4</f>
        <v>0.4911477629074979</v>
      </c>
      <c r="I11" s="1"/>
      <c r="J11" s="1"/>
      <c r="K11" s="1"/>
      <c r="L11" s="1"/>
      <c r="M11" s="235"/>
      <c r="N11" s="97">
        <f>B11+H11</f>
        <v>1.0000000000000107</v>
      </c>
      <c r="R11" s="267">
        <f>B11-H11</f>
        <v>1.7704474185014807E-2</v>
      </c>
      <c r="S11" s="268">
        <f>IF(Rules!B23=Rules!D23,SUM(C11:G11)*B4*F4,SUM(C11:G11)*B4*F4*POWER(O2,A11-1))</f>
        <v>1467.1374963517817</v>
      </c>
      <c r="T11" s="253">
        <f>IF(Rules!B23=Rules!D23,SUM(C11:G11)*D4*H4,SUM(C11:G11)*D4*H4*POWER(O2,A11-1))</f>
        <v>-2833.8263676851661</v>
      </c>
      <c r="U11" s="264">
        <f t="shared" si="0"/>
        <v>-1366.6888713333844</v>
      </c>
    </row>
    <row r="12" spans="1:21" x14ac:dyDescent="0.3">
      <c r="A12" s="98">
        <v>6</v>
      </c>
      <c r="B12" s="97">
        <f>C12*B4</f>
        <v>0.51348892688256265</v>
      </c>
      <c r="C12" s="97">
        <f>1/(1-D4*B4/(1-D4*B4/(1-D4*B4/(1-D4*B4/(1-D4*B4)))))</f>
        <v>1.5040484078774461</v>
      </c>
      <c r="D12" s="128">
        <f>C12*D4*C11</f>
        <v>1.4763964044245466</v>
      </c>
      <c r="E12" s="1">
        <f>D12*D4*C10</f>
        <v>1.4230535712011119</v>
      </c>
      <c r="F12" s="1">
        <f>E12*D4*C9</f>
        <v>1.3201511590431758</v>
      </c>
      <c r="G12" s="1">
        <f>F12*D4*C8</f>
        <v>1.1216445221053115</v>
      </c>
      <c r="H12" s="1">
        <f>G12*D4</f>
        <v>0.73871001083359156</v>
      </c>
      <c r="I12" s="1">
        <f>H12*D4</f>
        <v>0.48651107311745045</v>
      </c>
      <c r="J12" s="1"/>
      <c r="K12" s="1"/>
      <c r="L12" s="1"/>
      <c r="M12" s="235"/>
      <c r="N12" s="97">
        <f>B12+I12</f>
        <v>1.0000000000000131</v>
      </c>
      <c r="R12" s="267">
        <f>B12-I12</f>
        <v>2.6977853765112192E-2</v>
      </c>
      <c r="S12" s="268">
        <f>IF(Rules!B23=Rules!D23,SUM(C12:H12)*B4*F4,SUM(C12:H12)*B4*F4*POWER(O2,A12-1))</f>
        <v>1812.7984490019014</v>
      </c>
      <c r="T12" s="253">
        <f>IF(Rules!B23=Rules!D23,SUM(C12:H12)*D4*H4,SUM(C12:H12)*D4*H4*POWER(O2,A12-1))</f>
        <v>-3501.4823469882913</v>
      </c>
      <c r="U12" s="264">
        <f t="shared" si="0"/>
        <v>-1688.6838979863899</v>
      </c>
    </row>
    <row r="13" spans="1:21" x14ac:dyDescent="0.3">
      <c r="A13" s="98">
        <v>7</v>
      </c>
      <c r="B13" s="97">
        <f>C13*B4</f>
        <v>0.51585822089137445</v>
      </c>
      <c r="C13" s="97">
        <f>1/(1-D4*B4/(1-D4*B4/(1-D4*B4/(1-D4*B4/(1-D4*B4/(1-D4*B4))))))</f>
        <v>1.5109882515531052</v>
      </c>
      <c r="D13" s="128">
        <f>C13*D4*C12</f>
        <v>1.4967237382478142</v>
      </c>
      <c r="E13" s="1">
        <f>D13*D4*C11</f>
        <v>1.469206399203872</v>
      </c>
      <c r="F13" s="1">
        <f>E13*D4*C10</f>
        <v>1.4161233439426517</v>
      </c>
      <c r="G13" s="1">
        <f>F13*D4*C9</f>
        <v>1.3137220633767583</v>
      </c>
      <c r="H13" s="1">
        <f>G13*D4*C8</f>
        <v>1.1161821476742237</v>
      </c>
      <c r="I13" s="1">
        <f>H13*D4</f>
        <v>0.73511251573096126</v>
      </c>
      <c r="J13" s="1">
        <f>I13*D4</f>
        <v>0.4841417791086412</v>
      </c>
      <c r="K13" s="1"/>
      <c r="L13" s="1"/>
      <c r="M13" s="235"/>
      <c r="N13" s="97">
        <f>B13+J13</f>
        <v>1.0000000000000155</v>
      </c>
      <c r="R13" s="267">
        <f>B13-J13</f>
        <v>3.1716441782733251E-2</v>
      </c>
      <c r="S13" s="268">
        <f>IF(Rules!B23=Rules!D23,SUM(C13:I13)*B4*F4,SUM(C13:I13)*B4*F4*POWER(O2,A13-1))</f>
        <v>2165.1404935084365</v>
      </c>
      <c r="T13" s="253">
        <f>IF(Rules!B23=Rules!D23,SUM(C13:I13)*D4*H4,SUM(C13:I13)*D4*H4*POWER(O2,A13-1))</f>
        <v>-4182.0430842399483</v>
      </c>
      <c r="U13" s="264">
        <f t="shared" si="0"/>
        <v>-2016.9025907315117</v>
      </c>
    </row>
    <row r="14" spans="1:21" x14ac:dyDescent="0.3">
      <c r="A14" s="98">
        <v>8</v>
      </c>
      <c r="B14" s="97">
        <f>C14*B4</f>
        <v>0.51707736294965523</v>
      </c>
      <c r="C14" s="97">
        <f>1/(1-D4*B4/(1-D4*B4/(1-D4*B4/(1-D4*B4/(1-D4*B4/(1-D4*B4/(1-D4*B4)))))))</f>
        <v>1.5145592120465785</v>
      </c>
      <c r="D14" s="128">
        <f>C14*D4*C13</f>
        <v>1.5071833551229226</v>
      </c>
      <c r="E14" s="1">
        <f>D14*D4*C12</f>
        <v>1.4929547620146932</v>
      </c>
      <c r="F14" s="1">
        <f>E14*D4*C11</f>
        <v>1.4655067157829145</v>
      </c>
      <c r="G14" s="1">
        <f>F14*D4*C10</f>
        <v>1.4125573316652382</v>
      </c>
      <c r="H14" s="1">
        <f>G14*D4*C9</f>
        <v>1.3104139129764778</v>
      </c>
      <c r="I14" s="1">
        <f>H14*D4*C8</f>
        <v>1.1133714325910629</v>
      </c>
      <c r="J14" s="1">
        <f>I14*D4</f>
        <v>0.73326139148561231</v>
      </c>
      <c r="K14" s="1">
        <f>J14*D4</f>
        <v>0.48292263705036292</v>
      </c>
      <c r="L14" s="1"/>
      <c r="M14" s="235"/>
      <c r="N14" s="97">
        <f>B14+K14</f>
        <v>1.0000000000000182</v>
      </c>
      <c r="R14" s="267">
        <f>B14-K14</f>
        <v>3.4154725899292304E-2</v>
      </c>
      <c r="S14" s="268">
        <f>IF(Rules!B23=Rules!D23,SUM(C14:J14)*B4*F4,SUM(C14:J14)*B4*F4*POWER(O2,A14-1))</f>
        <v>2521.7122242294226</v>
      </c>
      <c r="T14" s="253">
        <f>IF(Rules!B23=Rules!D23,SUM(C14:J14)*D4*H4,SUM(C14:J14)*D4*H4*POWER(O2,A14-1))</f>
        <v>-4870.7736054084853</v>
      </c>
      <c r="U14" s="264">
        <f t="shared" si="0"/>
        <v>-2349.0613811790627</v>
      </c>
    </row>
    <row r="15" spans="1:21" x14ac:dyDescent="0.3">
      <c r="A15" s="98">
        <v>9</v>
      </c>
      <c r="B15" s="97">
        <f>C15*B4</f>
        <v>0.51770693189235939</v>
      </c>
      <c r="C15" s="97">
        <f>1/(1-D4*B4/(1-D4*B4/(1-D4*B4/(1-D4*B4/(1-D4*B4/(1-D4*B4/(1-D4*B4/(1-D4*B4))))))))</f>
        <v>1.5164032677142869</v>
      </c>
      <c r="D15" s="128">
        <f>C15*D4*C14</f>
        <v>1.5125847354562678</v>
      </c>
      <c r="E15" s="1">
        <f>D15*D4*C13</f>
        <v>1.5052184941730657</v>
      </c>
      <c r="F15" s="1">
        <f>E15*D4*C12</f>
        <v>1.491008450371976</v>
      </c>
      <c r="G15" s="1">
        <f>F15*D4*C11</f>
        <v>1.4635961871748278</v>
      </c>
      <c r="H15" s="1">
        <f>G15*D4*C10</f>
        <v>1.4107158312724766</v>
      </c>
      <c r="I15" s="1">
        <f>H15*D4*C9</f>
        <v>1.3087055732996864</v>
      </c>
      <c r="J15" s="1">
        <f>I15*D4*C8</f>
        <v>1.1119199701375078</v>
      </c>
      <c r="K15" s="1">
        <f>J15*D4</f>
        <v>0.73230546487637105</v>
      </c>
      <c r="L15" s="1">
        <f>K15*D4</f>
        <v>0.48229306810766143</v>
      </c>
      <c r="M15" s="235"/>
      <c r="N15" s="97">
        <f>B15+L15</f>
        <v>1.0000000000000209</v>
      </c>
      <c r="R15" s="267">
        <f>B15-L15</f>
        <v>3.5413863784697963E-2</v>
      </c>
      <c r="S15" s="268">
        <f>IF(Rules!B23=Rules!D23,SUM(C15:K15)*B4*F4,SUM(C15:K15)*B4*F4*POWER(O2,A15-1))</f>
        <v>2880.8894227016585</v>
      </c>
      <c r="T15" s="253">
        <f>IF(Rules!B23=Rules!D23,SUM(C15:K15)*D4*H4,SUM(C15:K15)*D4*H4*POWER(O2,A15-1))</f>
        <v>-5564.5366768540107</v>
      </c>
      <c r="U15" s="264">
        <f t="shared" si="0"/>
        <v>-2683.6472541523522</v>
      </c>
    </row>
    <row r="16" spans="1:21" ht="16.2" thickBot="1" x14ac:dyDescent="0.35">
      <c r="A16" s="99">
        <v>10</v>
      </c>
      <c r="B16" s="129">
        <f>C16*B4</f>
        <v>0.51803264398284965</v>
      </c>
      <c r="C16" s="129">
        <f>1/(1-D4*B4/(1-D4*B4/(1-D4*B4/(1-D4*B4/(1-D4*B4/(1-D4*B4/(1-D4*B4/(1-D4*B4/(1-D4*B4)))))))))</f>
        <v>1.5173573033818184</v>
      </c>
      <c r="D16" s="137">
        <f>C16*D4*C15</f>
        <v>1.5153791790200668</v>
      </c>
      <c r="E16" s="109">
        <f>D16*D4*C14</f>
        <v>1.5115632255719178</v>
      </c>
      <c r="F16" s="109">
        <f>E16*D4*C13</f>
        <v>1.5042019590105311</v>
      </c>
      <c r="G16" s="109">
        <f>F16*D4*C12</f>
        <v>1.4900015118289625</v>
      </c>
      <c r="H16" s="109">
        <f>G16*D4*C11</f>
        <v>1.4626077612461175</v>
      </c>
      <c r="I16" s="109">
        <f>H16*D4*C10</f>
        <v>1.409763117595104</v>
      </c>
      <c r="J16" s="109">
        <f>I16*D4*C9</f>
        <v>1.3078217512912442</v>
      </c>
      <c r="K16" s="109">
        <f>J16*D4*C8</f>
        <v>1.111169045436579</v>
      </c>
      <c r="L16" s="109">
        <f>K16*D4</f>
        <v>0.73181090926358461</v>
      </c>
      <c r="M16" s="237">
        <f>L16*D4</f>
        <v>0.4819673560171735</v>
      </c>
      <c r="N16" s="129">
        <f>B16+M16</f>
        <v>1.0000000000000231</v>
      </c>
      <c r="R16" s="269">
        <f>B16-M16</f>
        <v>3.6065287965676152E-2</v>
      </c>
      <c r="S16" s="270">
        <f>IF(Rules!B23=Rules!D23,SUM(C16:L16)*B4*F4,SUM(C16:L16)*B4*F4*POWER(O2,A16-1))</f>
        <v>3241.6365478589519</v>
      </c>
      <c r="T16" s="254">
        <f>IF(Rules!B23=Rules!D23,SUM(C16:L16)*D4*H4,SUM(C16:L16)*D4*H4*POWER(O2,A16-1))</f>
        <v>-6261.3321155088197</v>
      </c>
      <c r="U16" s="271">
        <f>S16+T16</f>
        <v>-3019.6955676498678</v>
      </c>
    </row>
    <row r="18" spans="1:7" x14ac:dyDescent="0.3">
      <c r="A18" s="500" t="s">
        <v>181</v>
      </c>
      <c r="B18" s="500"/>
      <c r="C18" s="500"/>
      <c r="D18" s="500"/>
      <c r="E18" s="500"/>
      <c r="F18" s="500"/>
    </row>
    <row r="19" spans="1:7" ht="16.2" thickBot="1" x14ac:dyDescent="0.35"/>
    <row r="20" spans="1:7" ht="16.2" thickBot="1" x14ac:dyDescent="0.3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251</v>
      </c>
    </row>
    <row r="21" spans="1:7" x14ac:dyDescent="0.3">
      <c r="A21" s="95">
        <v>1</v>
      </c>
      <c r="B21" s="107">
        <v>1</v>
      </c>
      <c r="C21" s="108">
        <f t="shared" ref="C21:C30" si="1">B21*$O$2</f>
        <v>9</v>
      </c>
      <c r="D21" s="57">
        <f>SUM($C$21:C21)</f>
        <v>9</v>
      </c>
      <c r="E21" s="57">
        <f t="shared" ref="E21:E30" si="2">D21/R7</f>
        <v>-28.374074975312649</v>
      </c>
      <c r="F21" s="8">
        <f t="shared" ref="F21:F30" si="3">U7/E21</f>
        <v>7.847441603768587</v>
      </c>
      <c r="G21" s="256">
        <f>U7/D21</f>
        <v>-24.74043293663529</v>
      </c>
    </row>
    <row r="22" spans="1:7" x14ac:dyDescent="0.3">
      <c r="A22" s="97">
        <v>2</v>
      </c>
      <c r="B22" s="93">
        <f>C21</f>
        <v>9</v>
      </c>
      <c r="C22" s="1">
        <f t="shared" si="1"/>
        <v>81</v>
      </c>
      <c r="D22" s="9">
        <f>SUM($C$21:C22)</f>
        <v>90</v>
      </c>
      <c r="E22" s="9">
        <f t="shared" si="2"/>
        <v>-755.48078832327258</v>
      </c>
      <c r="F22" s="9">
        <f t="shared" si="3"/>
        <v>0.63063735257758047</v>
      </c>
      <c r="G22" s="257">
        <f>U8/D22</f>
        <v>-5.2937156030156896</v>
      </c>
    </row>
    <row r="23" spans="1:7" x14ac:dyDescent="0.3">
      <c r="A23" s="97">
        <v>3</v>
      </c>
      <c r="B23" s="93">
        <f t="shared" ref="B23:B30" si="4">C22</f>
        <v>81</v>
      </c>
      <c r="C23" s="1">
        <f t="shared" si="1"/>
        <v>729</v>
      </c>
      <c r="D23" s="9">
        <f>SUM($C$21:C23)</f>
        <v>819</v>
      </c>
      <c r="E23" s="9">
        <f t="shared" si="2"/>
        <v>-21437.501709647899</v>
      </c>
      <c r="F23" s="9">
        <f t="shared" si="3"/>
        <v>3.5247783749075175E-2</v>
      </c>
      <c r="G23" s="257">
        <f t="shared" ref="G23:G29" si="5">U9/D23</f>
        <v>-0.92261834478888705</v>
      </c>
    </row>
    <row r="24" spans="1:7" x14ac:dyDescent="0.3">
      <c r="A24" s="97">
        <v>4</v>
      </c>
      <c r="B24" s="93">
        <f t="shared" si="4"/>
        <v>729</v>
      </c>
      <c r="C24" s="1">
        <f t="shared" si="1"/>
        <v>6561</v>
      </c>
      <c r="D24" s="9">
        <f>SUM($C$21:C24)</f>
        <v>7380</v>
      </c>
      <c r="E24" s="9">
        <f t="shared" si="2"/>
        <v>-10644413.762231918</v>
      </c>
      <c r="F24" s="9">
        <f t="shared" si="3"/>
        <v>9.9037591784779635E-5</v>
      </c>
      <c r="G24" s="257">
        <f t="shared" si="5"/>
        <v>-0.14284513617509689</v>
      </c>
    </row>
    <row r="25" spans="1:7" x14ac:dyDescent="0.3">
      <c r="A25" s="97">
        <v>5</v>
      </c>
      <c r="B25" s="93">
        <f t="shared" si="4"/>
        <v>6561</v>
      </c>
      <c r="C25" s="1">
        <f t="shared" si="1"/>
        <v>59049</v>
      </c>
      <c r="D25" s="9">
        <f>SUM($C$21:C25)</f>
        <v>66429</v>
      </c>
      <c r="E25" s="9">
        <f t="shared" si="2"/>
        <v>3752102.3954626103</v>
      </c>
      <c r="F25" s="9">
        <f t="shared" si="3"/>
        <v>-3.6424615516519784E-4</v>
      </c>
      <c r="G25" s="257">
        <f t="shared" si="5"/>
        <v>-2.0573678232901058E-2</v>
      </c>
    </row>
    <row r="26" spans="1:7" x14ac:dyDescent="0.3">
      <c r="A26" s="97">
        <v>6</v>
      </c>
      <c r="B26" s="93">
        <f t="shared" si="4"/>
        <v>59049</v>
      </c>
      <c r="C26" s="1">
        <f t="shared" si="1"/>
        <v>531441</v>
      </c>
      <c r="D26" s="9">
        <f>SUM($C$21:C26)</f>
        <v>597870</v>
      </c>
      <c r="E26" s="9">
        <f t="shared" si="2"/>
        <v>22161510.889838338</v>
      </c>
      <c r="F26" s="9">
        <f t="shared" si="3"/>
        <v>-7.6198951704177262E-5</v>
      </c>
      <c r="G26" s="257">
        <f t="shared" si="5"/>
        <v>-2.8245001388034017E-3</v>
      </c>
    </row>
    <row r="27" spans="1:7" x14ac:dyDescent="0.3">
      <c r="A27" s="97">
        <v>7</v>
      </c>
      <c r="B27" s="93">
        <f t="shared" si="4"/>
        <v>531441</v>
      </c>
      <c r="C27" s="1">
        <f t="shared" si="1"/>
        <v>4782969</v>
      </c>
      <c r="D27" s="9">
        <f>SUM($C$21:C27)</f>
        <v>5380839</v>
      </c>
      <c r="E27" s="9">
        <f t="shared" si="2"/>
        <v>169654560.77514291</v>
      </c>
      <c r="F27" s="9">
        <f t="shared" si="3"/>
        <v>-1.1888289837398936E-5</v>
      </c>
      <c r="G27" s="257">
        <f t="shared" si="5"/>
        <v>-3.7483050333442643E-4</v>
      </c>
    </row>
    <row r="28" spans="1:7" x14ac:dyDescent="0.3">
      <c r="A28" s="97">
        <v>8</v>
      </c>
      <c r="B28" s="93">
        <f t="shared" si="4"/>
        <v>4782969</v>
      </c>
      <c r="C28" s="1">
        <f t="shared" si="1"/>
        <v>43046721</v>
      </c>
      <c r="D28" s="9">
        <f>SUM($C$21:C28)</f>
        <v>48427560</v>
      </c>
      <c r="E28" s="9">
        <f t="shared" si="2"/>
        <v>1417887531.663764</v>
      </c>
      <c r="F28" s="9">
        <f t="shared" si="3"/>
        <v>-1.6567332237012125E-6</v>
      </c>
      <c r="G28" s="257">
        <f t="shared" si="5"/>
        <v>-4.8506705297129625E-5</v>
      </c>
    </row>
    <row r="29" spans="1:7" x14ac:dyDescent="0.3">
      <c r="A29" s="97">
        <v>9</v>
      </c>
      <c r="B29" s="93">
        <f t="shared" si="4"/>
        <v>43046721</v>
      </c>
      <c r="C29" s="1">
        <f t="shared" si="1"/>
        <v>387420489</v>
      </c>
      <c r="D29" s="9">
        <f>SUM($C$21:C29)</f>
        <v>435848049</v>
      </c>
      <c r="E29" s="9">
        <f t="shared" si="2"/>
        <v>12307271854.033796</v>
      </c>
      <c r="F29" s="9">
        <f t="shared" si="3"/>
        <v>-2.1805378852282098E-7</v>
      </c>
      <c r="G29" s="257">
        <f t="shared" si="5"/>
        <v>-6.1573001423538601E-6</v>
      </c>
    </row>
    <row r="30" spans="1:7" ht="16.2" thickBot="1" x14ac:dyDescent="0.35">
      <c r="A30" s="129">
        <v>10</v>
      </c>
      <c r="B30" s="94">
        <f t="shared" si="4"/>
        <v>387420489</v>
      </c>
      <c r="C30" s="109">
        <f t="shared" si="1"/>
        <v>3486784401</v>
      </c>
      <c r="D30" s="10">
        <f>SUM($C$21:C30)</f>
        <v>3922632450</v>
      </c>
      <c r="E30" s="10">
        <f t="shared" si="2"/>
        <v>108764761665.93277</v>
      </c>
      <c r="F30" s="10">
        <f t="shared" si="3"/>
        <v>-2.776354695581239E-8</v>
      </c>
      <c r="G30" s="258">
        <f>U16/D30</f>
        <v>-7.6981353877543834E-7</v>
      </c>
    </row>
    <row r="31" spans="1:7" ht="16.2" thickBot="1" x14ac:dyDescent="0.35">
      <c r="A31" s="524" t="s">
        <v>252</v>
      </c>
      <c r="B31" s="524"/>
      <c r="C31" s="524"/>
      <c r="D31" s="524"/>
      <c r="E31" s="524"/>
      <c r="F31" s="524"/>
      <c r="G31" s="524"/>
    </row>
    <row r="32" spans="1:7" ht="16.2" thickBot="1" x14ac:dyDescent="0.35">
      <c r="A32" s="115" t="s">
        <v>130</v>
      </c>
      <c r="B32" s="116" t="s">
        <v>135</v>
      </c>
      <c r="C32" s="116" t="s">
        <v>134</v>
      </c>
      <c r="D32" s="154" t="s">
        <v>133</v>
      </c>
      <c r="E32" s="350" t="s">
        <v>146</v>
      </c>
      <c r="F32" s="152" t="s">
        <v>147</v>
      </c>
      <c r="G32" s="260" t="s">
        <v>251</v>
      </c>
    </row>
    <row r="33" spans="1:7" x14ac:dyDescent="0.3">
      <c r="A33" s="95">
        <v>1</v>
      </c>
      <c r="B33" s="107">
        <v>1</v>
      </c>
      <c r="C33" s="108">
        <f t="shared" ref="C33:C42" si="6">B33*$O$2</f>
        <v>9</v>
      </c>
      <c r="D33" s="57">
        <f>SUM($C$33:C33)</f>
        <v>9</v>
      </c>
      <c r="E33" s="96">
        <f>D33/$R$7</f>
        <v>-28.374074975312649</v>
      </c>
      <c r="F33" s="8">
        <f t="shared" ref="F33:F42" si="7">U7/E33</f>
        <v>7.847441603768587</v>
      </c>
      <c r="G33" s="259">
        <f>U7/D33</f>
        <v>-24.74043293663529</v>
      </c>
    </row>
    <row r="34" spans="1:7" x14ac:dyDescent="0.3">
      <c r="A34" s="97">
        <v>2</v>
      </c>
      <c r="B34" s="93">
        <f>C33+1</f>
        <v>10</v>
      </c>
      <c r="C34" s="1">
        <f t="shared" si="6"/>
        <v>90</v>
      </c>
      <c r="D34" s="9">
        <f>SUM($C$33:C34)</f>
        <v>99</v>
      </c>
      <c r="E34" s="96">
        <f t="shared" ref="E34:E42" si="8">D34/$R$7</f>
        <v>-312.11482472843915</v>
      </c>
      <c r="F34" s="9">
        <f t="shared" si="7"/>
        <v>1.5264715627844399</v>
      </c>
      <c r="G34" s="259">
        <f t="shared" ref="G34:G42" si="9">U8/D34</f>
        <v>-4.8124687300142632</v>
      </c>
    </row>
    <row r="35" spans="1:7" x14ac:dyDescent="0.3">
      <c r="A35" s="97">
        <v>3</v>
      </c>
      <c r="B35" s="93">
        <f t="shared" ref="B35:B42" si="10">C34</f>
        <v>90</v>
      </c>
      <c r="C35" s="1">
        <f t="shared" si="6"/>
        <v>810</v>
      </c>
      <c r="D35" s="9">
        <f>SUM($C$33:C35)</f>
        <v>909</v>
      </c>
      <c r="E35" s="96">
        <f t="shared" si="8"/>
        <v>-2865.7815725065775</v>
      </c>
      <c r="F35" s="9">
        <f t="shared" si="7"/>
        <v>0.26367132499954832</v>
      </c>
      <c r="G35" s="259">
        <f t="shared" si="9"/>
        <v>-0.83126999381969024</v>
      </c>
    </row>
    <row r="36" spans="1:7" x14ac:dyDescent="0.3">
      <c r="A36" s="97">
        <v>4</v>
      </c>
      <c r="B36" s="93">
        <f t="shared" si="10"/>
        <v>810</v>
      </c>
      <c r="C36" s="1">
        <f t="shared" si="6"/>
        <v>7290</v>
      </c>
      <c r="D36" s="9">
        <f>SUM($C$33:C36)</f>
        <v>8199</v>
      </c>
      <c r="E36" s="96">
        <f t="shared" si="8"/>
        <v>-25848.782302509822</v>
      </c>
      <c r="F36" s="9">
        <f t="shared" si="7"/>
        <v>4.0783240488270756E-2</v>
      </c>
      <c r="G36" s="259">
        <f t="shared" si="9"/>
        <v>-0.12857630259448899</v>
      </c>
    </row>
    <row r="37" spans="1:7" x14ac:dyDescent="0.3">
      <c r="A37" s="97">
        <v>5</v>
      </c>
      <c r="B37" s="93">
        <f t="shared" si="10"/>
        <v>7290</v>
      </c>
      <c r="C37" s="1">
        <f t="shared" si="6"/>
        <v>65610</v>
      </c>
      <c r="D37" s="9">
        <f>SUM($C$33:C37)</f>
        <v>73809</v>
      </c>
      <c r="E37" s="96">
        <f t="shared" si="8"/>
        <v>-232695.78887253904</v>
      </c>
      <c r="F37" s="9">
        <f t="shared" si="7"/>
        <v>5.873285794965542E-3</v>
      </c>
      <c r="G37" s="259">
        <f t="shared" si="9"/>
        <v>-1.8516561277532338E-2</v>
      </c>
    </row>
    <row r="38" spans="1:7" x14ac:dyDescent="0.3">
      <c r="A38" s="97">
        <v>6</v>
      </c>
      <c r="B38" s="93">
        <f t="shared" si="10"/>
        <v>65610</v>
      </c>
      <c r="C38" s="1">
        <f t="shared" si="6"/>
        <v>590490</v>
      </c>
      <c r="D38" s="9">
        <f>SUM($C$33:C38)</f>
        <v>664299</v>
      </c>
      <c r="E38" s="96">
        <f t="shared" si="8"/>
        <v>-2094318.8480028019</v>
      </c>
      <c r="F38" s="9">
        <f t="shared" si="7"/>
        <v>8.0631652606133193E-4</v>
      </c>
      <c r="G38" s="259">
        <f t="shared" si="9"/>
        <v>-2.5420539515886519E-3</v>
      </c>
    </row>
    <row r="39" spans="1:7" x14ac:dyDescent="0.3">
      <c r="A39" s="97">
        <v>7</v>
      </c>
      <c r="B39" s="93">
        <f t="shared" si="10"/>
        <v>590490</v>
      </c>
      <c r="C39" s="1">
        <f t="shared" si="6"/>
        <v>5314410</v>
      </c>
      <c r="D39" s="9">
        <f>SUM($C$33:C39)</f>
        <v>5978709</v>
      </c>
      <c r="E39" s="96">
        <f t="shared" si="8"/>
        <v>-18848926.38017517</v>
      </c>
      <c r="F39" s="9">
        <f t="shared" si="7"/>
        <v>1.0700357941091221E-4</v>
      </c>
      <c r="G39" s="259">
        <f t="shared" si="9"/>
        <v>-3.3734750942578269E-4</v>
      </c>
    </row>
    <row r="40" spans="1:7" x14ac:dyDescent="0.3">
      <c r="A40" s="97">
        <v>8</v>
      </c>
      <c r="B40" s="93">
        <f t="shared" si="10"/>
        <v>5314410</v>
      </c>
      <c r="C40" s="1">
        <f t="shared" si="6"/>
        <v>47829690</v>
      </c>
      <c r="D40" s="9">
        <f>SUM($C$33:C40)</f>
        <v>53808399</v>
      </c>
      <c r="E40" s="96">
        <f t="shared" si="8"/>
        <v>-169640394.16972646</v>
      </c>
      <c r="F40" s="9">
        <f t="shared" si="7"/>
        <v>1.3847299711110135E-5</v>
      </c>
      <c r="G40" s="259">
        <f t="shared" si="9"/>
        <v>-4.3656035578740465E-5</v>
      </c>
    </row>
    <row r="41" spans="1:7" x14ac:dyDescent="0.3">
      <c r="A41" s="97">
        <v>9</v>
      </c>
      <c r="B41" s="93">
        <f t="shared" si="10"/>
        <v>47829690</v>
      </c>
      <c r="C41" s="1">
        <f t="shared" si="6"/>
        <v>430467210</v>
      </c>
      <c r="D41" s="9">
        <f>SUM($C$33:C41)</f>
        <v>484275609</v>
      </c>
      <c r="E41" s="96">
        <f t="shared" si="8"/>
        <v>-1526763604.2756882</v>
      </c>
      <c r="F41" s="9">
        <f t="shared" si="7"/>
        <v>1.7577359367467375E-6</v>
      </c>
      <c r="G41" s="259">
        <f t="shared" si="9"/>
        <v>-5.5415701395614827E-6</v>
      </c>
    </row>
    <row r="42" spans="1:7" ht="16.2" thickBot="1" x14ac:dyDescent="0.35">
      <c r="A42" s="129">
        <v>10</v>
      </c>
      <c r="B42" s="94">
        <f t="shared" si="10"/>
        <v>430467210</v>
      </c>
      <c r="C42" s="109">
        <f t="shared" si="6"/>
        <v>3874204890</v>
      </c>
      <c r="D42" s="10">
        <f>SUM($C$33:C42)</f>
        <v>4358480499</v>
      </c>
      <c r="E42" s="351">
        <f t="shared" si="8"/>
        <v>-13740872495.229343</v>
      </c>
      <c r="F42" s="10">
        <f t="shared" si="7"/>
        <v>2.1976010393068328E-7</v>
      </c>
      <c r="G42" s="259">
        <f t="shared" si="9"/>
        <v>-6.9283218505685637E-7</v>
      </c>
    </row>
    <row r="43" spans="1:7" ht="16.2" thickBot="1" x14ac:dyDescent="0.35">
      <c r="A43" s="524" t="s">
        <v>52</v>
      </c>
      <c r="B43" s="524"/>
      <c r="C43" s="524"/>
      <c r="D43" s="524"/>
      <c r="E43" s="524"/>
      <c r="F43" s="524"/>
      <c r="G43" s="524"/>
    </row>
    <row r="44" spans="1:7" ht="16.2" thickBot="1" x14ac:dyDescent="0.3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261" t="s">
        <v>147</v>
      </c>
      <c r="G44" s="260" t="s">
        <v>251</v>
      </c>
    </row>
    <row r="45" spans="1:7" x14ac:dyDescent="0.3">
      <c r="A45" s="95">
        <v>1</v>
      </c>
      <c r="B45" s="107">
        <v>1</v>
      </c>
      <c r="C45" s="108">
        <f t="shared" ref="C45:C54" si="11">B45*$O$2</f>
        <v>9</v>
      </c>
      <c r="D45" s="57">
        <f>SUM(C45:C45)</f>
        <v>9</v>
      </c>
      <c r="E45" s="57">
        <f t="shared" ref="E45:E54" si="12">D45/R7</f>
        <v>-28.374074975312649</v>
      </c>
      <c r="F45" s="262">
        <f t="shared" ref="F45:F54" si="13">U7/E45</f>
        <v>7.847441603768587</v>
      </c>
      <c r="G45" s="256">
        <f>U7/D45</f>
        <v>-24.74043293663529</v>
      </c>
    </row>
    <row r="46" spans="1:7" x14ac:dyDescent="0.3">
      <c r="A46" s="97">
        <v>2</v>
      </c>
      <c r="B46" s="93">
        <f t="shared" ref="B46:B54" si="14">B45*$O$2*2</f>
        <v>18</v>
      </c>
      <c r="C46" s="1">
        <f t="shared" si="11"/>
        <v>162</v>
      </c>
      <c r="D46" s="9">
        <f>SUM($C$45:C46)</f>
        <v>171</v>
      </c>
      <c r="E46" s="9">
        <f t="shared" si="12"/>
        <v>-1435.4134978142179</v>
      </c>
      <c r="F46" s="98">
        <f t="shared" si="13"/>
        <v>0.3319143960934634</v>
      </c>
      <c r="G46" s="257">
        <f t="shared" ref="G46:G54" si="15">U8/D46</f>
        <v>-2.7861661068503629</v>
      </c>
    </row>
    <row r="47" spans="1:7" x14ac:dyDescent="0.3">
      <c r="A47" s="97">
        <v>3</v>
      </c>
      <c r="B47" s="93">
        <f t="shared" si="14"/>
        <v>324</v>
      </c>
      <c r="C47" s="1">
        <f t="shared" si="11"/>
        <v>2916</v>
      </c>
      <c r="D47" s="9">
        <f>SUM($C$45:C47)</f>
        <v>3087</v>
      </c>
      <c r="E47" s="9">
        <f t="shared" si="12"/>
        <v>-80802.891059442074</v>
      </c>
      <c r="F47" s="98">
        <f t="shared" si="13"/>
        <v>9.351452831387292E-3</v>
      </c>
      <c r="G47" s="257">
        <f t="shared" si="15"/>
        <v>-0.24477629555623534</v>
      </c>
    </row>
    <row r="48" spans="1:7" x14ac:dyDescent="0.3">
      <c r="A48" s="97">
        <v>4</v>
      </c>
      <c r="B48" s="93">
        <f t="shared" si="14"/>
        <v>5832</v>
      </c>
      <c r="C48" s="1">
        <f t="shared" si="11"/>
        <v>52488</v>
      </c>
      <c r="D48" s="9">
        <f>SUM($C$45:C48)</f>
        <v>55575</v>
      </c>
      <c r="E48" s="9">
        <f t="shared" si="12"/>
        <v>-80157628.026563525</v>
      </c>
      <c r="F48" s="98">
        <f t="shared" si="13"/>
        <v>1.3151550649962641E-5</v>
      </c>
      <c r="G48" s="257">
        <f t="shared" si="15"/>
        <v>-1.8968908771429871E-2</v>
      </c>
    </row>
    <row r="49" spans="1:7" x14ac:dyDescent="0.3">
      <c r="A49" s="97">
        <v>5</v>
      </c>
      <c r="B49" s="93">
        <f t="shared" si="14"/>
        <v>104976</v>
      </c>
      <c r="C49" s="1">
        <f t="shared" si="11"/>
        <v>944784</v>
      </c>
      <c r="D49" s="9">
        <f>SUM($C$45:C49)</f>
        <v>1000359</v>
      </c>
      <c r="E49" s="9">
        <f t="shared" si="12"/>
        <v>56503174.821577646</v>
      </c>
      <c r="F49" s="98">
        <f t="shared" si="13"/>
        <v>-2.4187824412504837E-5</v>
      </c>
      <c r="G49" s="257">
        <f t="shared" si="15"/>
        <v>-1.3661984061055926E-3</v>
      </c>
    </row>
    <row r="50" spans="1:7" x14ac:dyDescent="0.3">
      <c r="A50" s="97">
        <v>6</v>
      </c>
      <c r="B50" s="93">
        <f t="shared" si="14"/>
        <v>1889568</v>
      </c>
      <c r="C50" s="1">
        <f t="shared" si="11"/>
        <v>17006112</v>
      </c>
      <c r="D50" s="9">
        <f>SUM($C$45:C50)</f>
        <v>18006471</v>
      </c>
      <c r="E50" s="9">
        <f t="shared" si="12"/>
        <v>667453799.578601</v>
      </c>
      <c r="F50" s="98">
        <f t="shared" si="13"/>
        <v>-2.5300386319660563E-6</v>
      </c>
      <c r="G50" s="257">
        <f t="shared" si="15"/>
        <v>-9.3782057460697866E-5</v>
      </c>
    </row>
    <row r="51" spans="1:7" x14ac:dyDescent="0.3">
      <c r="A51" s="97">
        <v>7</v>
      </c>
      <c r="B51" s="93">
        <f t="shared" si="14"/>
        <v>34012224</v>
      </c>
      <c r="C51" s="1">
        <f t="shared" si="11"/>
        <v>306110016</v>
      </c>
      <c r="D51" s="9">
        <f>SUM($C$45:C51)</f>
        <v>324116487</v>
      </c>
      <c r="E51" s="9">
        <f t="shared" si="12"/>
        <v>10219194486.578638</v>
      </c>
      <c r="F51" s="98">
        <f t="shared" si="13"/>
        <v>-1.9736414581211927E-7</v>
      </c>
      <c r="G51" s="257">
        <f t="shared" si="15"/>
        <v>-6.2227707371501645E-6</v>
      </c>
    </row>
    <row r="52" spans="1:7" x14ac:dyDescent="0.3">
      <c r="A52" s="97">
        <v>8</v>
      </c>
      <c r="B52" s="93">
        <f t="shared" si="14"/>
        <v>612220032</v>
      </c>
      <c r="C52" s="1">
        <f t="shared" si="11"/>
        <v>5509980288</v>
      </c>
      <c r="D52" s="9">
        <f>SUM($C$45:C52)</f>
        <v>5834096775</v>
      </c>
      <c r="E52" s="9">
        <f t="shared" si="12"/>
        <v>170813748943.62375</v>
      </c>
      <c r="F52" s="98">
        <f t="shared" si="13"/>
        <v>-1.3752179761327989E-8</v>
      </c>
      <c r="G52" s="257">
        <f t="shared" si="15"/>
        <v>-4.0264354051258648E-7</v>
      </c>
    </row>
    <row r="53" spans="1:7" x14ac:dyDescent="0.3">
      <c r="A53" s="97">
        <v>9</v>
      </c>
      <c r="B53" s="93">
        <f t="shared" si="14"/>
        <v>11019960576</v>
      </c>
      <c r="C53" s="1">
        <f t="shared" si="11"/>
        <v>99179645184</v>
      </c>
      <c r="D53" s="9">
        <f>SUM($C$45:C53)</f>
        <v>105013741959</v>
      </c>
      <c r="E53" s="9">
        <f t="shared" si="12"/>
        <v>2965328567293.3428</v>
      </c>
      <c r="F53" s="98">
        <f t="shared" si="13"/>
        <v>-9.0500839729942629E-10</v>
      </c>
      <c r="G53" s="257">
        <f t="shared" si="15"/>
        <v>-2.5555200720303018E-8</v>
      </c>
    </row>
    <row r="54" spans="1:7" ht="16.2" thickBot="1" x14ac:dyDescent="0.35">
      <c r="A54" s="129">
        <v>10</v>
      </c>
      <c r="B54" s="94">
        <f t="shared" si="14"/>
        <v>198359290368</v>
      </c>
      <c r="C54" s="109">
        <f t="shared" si="11"/>
        <v>1785233613312</v>
      </c>
      <c r="D54" s="10">
        <f>SUM($C$45:C54)</f>
        <v>1890247355271</v>
      </c>
      <c r="E54" s="10">
        <f t="shared" si="12"/>
        <v>52411819283682.844</v>
      </c>
      <c r="F54" s="99">
        <f t="shared" si="13"/>
        <v>-5.7614782484567886E-11</v>
      </c>
      <c r="G54" s="258">
        <f t="shared" si="15"/>
        <v>-1.5975134467081118E-9</v>
      </c>
    </row>
  </sheetData>
  <mergeCells count="3">
    <mergeCell ref="A18:F18"/>
    <mergeCell ref="A31:G31"/>
    <mergeCell ref="A43:G43"/>
  </mergeCells>
  <conditionalFormatting sqref="F21:F30">
    <cfRule type="cellIs" dxfId="232" priority="80" operator="equal">
      <formula>MAX($F$21:$F$30)</formula>
    </cfRule>
  </conditionalFormatting>
  <conditionalFormatting sqref="E21:E30">
    <cfRule type="cellIs" dxfId="231" priority="74" stopIfTrue="1" operator="lessThan">
      <formula>0</formula>
    </cfRule>
    <cfRule type="cellIs" dxfId="230" priority="75" operator="equal">
      <formula>MIN($E$21:$E$30)</formula>
    </cfRule>
  </conditionalFormatting>
  <conditionalFormatting sqref="R7:R16">
    <cfRule type="cellIs" dxfId="229" priority="12" operator="lessThanOrEqual">
      <formula>0</formula>
    </cfRule>
    <cfRule type="cellIs" dxfId="228" priority="13" operator="greaterThan">
      <formula>0</formula>
    </cfRule>
  </conditionalFormatting>
  <conditionalFormatting sqref="U7:U16">
    <cfRule type="cellIs" dxfId="227" priority="10" operator="lessThanOrEqual">
      <formula>0</formula>
    </cfRule>
    <cfRule type="cellIs" dxfId="226" priority="11" operator="greaterThan">
      <formula>0</formula>
    </cfRule>
  </conditionalFormatting>
  <conditionalFormatting sqref="S7:T16">
    <cfRule type="cellIs" dxfId="225" priority="8" operator="lessThanOrEqual">
      <formula>0</formula>
    </cfRule>
    <cfRule type="cellIs" dxfId="224" priority="9" operator="greaterThan">
      <formula>0</formula>
    </cfRule>
  </conditionalFormatting>
  <conditionalFormatting sqref="F45:F54">
    <cfRule type="cellIs" dxfId="223" priority="7" operator="equal">
      <formula>MAX($F$45:$F$54)</formula>
    </cfRule>
  </conditionalFormatting>
  <conditionalFormatting sqref="E45:E54">
    <cfRule type="cellIs" dxfId="222" priority="5" stopIfTrue="1" operator="lessThan">
      <formula>0</formula>
    </cfRule>
    <cfRule type="cellIs" dxfId="221" priority="6" operator="equal">
      <formula>MIN($E$45:$E$54)</formula>
    </cfRule>
  </conditionalFormatting>
  <conditionalFormatting sqref="E33:E42">
    <cfRule type="cellIs" dxfId="220" priority="3" stopIfTrue="1" operator="lessThan">
      <formula>0</formula>
    </cfRule>
    <cfRule type="cellIs" dxfId="219" priority="4" operator="equal">
      <formula>MIN($E$33:$E$42)</formula>
    </cfRule>
  </conditionalFormatting>
  <conditionalFormatting sqref="F33:F42">
    <cfRule type="cellIs" dxfId="218" priority="1" operator="lessThanOrEqual">
      <formula>0</formula>
    </cfRule>
    <cfRule type="cellIs" dxfId="217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>
    <pageSetUpPr fitToPage="1"/>
  </sheetPr>
  <dimension ref="A1:U54"/>
  <sheetViews>
    <sheetView zoomScale="90" zoomScaleNormal="90" workbookViewId="0">
      <selection activeCell="A31" sqref="A31:G54"/>
    </sheetView>
  </sheetViews>
  <sheetFormatPr defaultColWidth="8.69921875" defaultRowHeight="15.6" x14ac:dyDescent="0.3"/>
  <cols>
    <col min="5" max="5" width="9.19921875" customWidth="1"/>
    <col min="14" max="14" width="5.69921875" bestFit="1" customWidth="1"/>
  </cols>
  <sheetData>
    <row r="1" spans="1:21" x14ac:dyDescent="0.3">
      <c r="C1" t="s">
        <v>93</v>
      </c>
      <c r="D1">
        <f>C2+E2</f>
        <v>1.0000000000000018</v>
      </c>
    </row>
    <row r="2" spans="1:21" x14ac:dyDescent="0.3">
      <c r="A2" t="s">
        <v>39</v>
      </c>
      <c r="B2" s="133" t="s">
        <v>122</v>
      </c>
      <c r="C2" s="139">
        <f>Analysis!B47</f>
        <v>0.34439384248141069</v>
      </c>
      <c r="D2" s="133" t="s">
        <v>123</v>
      </c>
      <c r="E2" s="139">
        <f>Analysis!O47</f>
        <v>0.65560615751859119</v>
      </c>
      <c r="F2" s="133" t="s">
        <v>46</v>
      </c>
      <c r="G2" s="139">
        <f>Analysis!S47</f>
        <v>788.62856390991954</v>
      </c>
      <c r="H2" t="s">
        <v>149</v>
      </c>
      <c r="I2" s="153">
        <f>Analysis!T47</f>
        <v>-789.63328538096255</v>
      </c>
      <c r="J2" t="s">
        <v>47</v>
      </c>
      <c r="K2" s="153">
        <f>G2*C2+I2*E2</f>
        <v>-246.08962266186006</v>
      </c>
      <c r="L2" t="s">
        <v>46</v>
      </c>
      <c r="M2" s="160">
        <v>3</v>
      </c>
      <c r="N2" t="s">
        <v>149</v>
      </c>
      <c r="O2" s="160">
        <v>10</v>
      </c>
    </row>
    <row r="4" spans="1:21" x14ac:dyDescent="0.3">
      <c r="A4" t="s">
        <v>120</v>
      </c>
      <c r="B4">
        <f>$C$2</f>
        <v>0.34439384248141069</v>
      </c>
      <c r="C4" t="s">
        <v>121</v>
      </c>
      <c r="D4">
        <f>$E$2</f>
        <v>0.65560615751859119</v>
      </c>
      <c r="E4" t="s">
        <v>46</v>
      </c>
      <c r="F4">
        <f>G2</f>
        <v>788.62856390991954</v>
      </c>
      <c r="G4" t="s">
        <v>149</v>
      </c>
      <c r="H4">
        <f>I2</f>
        <v>-789.63328538096255</v>
      </c>
      <c r="I4" t="s">
        <v>47</v>
      </c>
      <c r="J4">
        <f>B4*F4+D4*H4</f>
        <v>-246.08962266186006</v>
      </c>
    </row>
    <row r="5" spans="1:21" ht="16.2" thickBot="1" x14ac:dyDescent="0.35"/>
    <row r="6" spans="1:21" ht="16.2" thickBot="1" x14ac:dyDescent="0.3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</row>
    <row r="7" spans="1:21" x14ac:dyDescent="0.3">
      <c r="A7" s="100">
        <v>1</v>
      </c>
      <c r="B7" s="95">
        <f>C7*B4</f>
        <v>0.34439384248141069</v>
      </c>
      <c r="C7" s="95">
        <v>1</v>
      </c>
      <c r="D7" s="22">
        <f>C7*D4</f>
        <v>0.65560615751859119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1.0000000000000018</v>
      </c>
      <c r="R7" s="265">
        <f>B7-D7</f>
        <v>-0.3112123150371805</v>
      </c>
      <c r="S7" s="266">
        <f>IF(Rules!B23=Rules!D23,SUM(C7)*B4*F4,SUM(C7)*B4*F4*POWER(O2,A7-1))</f>
        <v>271.59882141553396</v>
      </c>
      <c r="T7" s="252">
        <f>IF(Rules!B23=Rules!D23,SUM(C7)*D4*H4,SUM(C7)*D4*H4*POWER(O2,A7-1))</f>
        <v>-517.68844407739402</v>
      </c>
      <c r="U7" s="263">
        <f>S7+T7</f>
        <v>-246.08962266186006</v>
      </c>
    </row>
    <row r="8" spans="1:21" x14ac:dyDescent="0.3">
      <c r="A8" s="98">
        <v>2</v>
      </c>
      <c r="B8" s="97">
        <f>C8*B4</f>
        <v>0.44483071143664821</v>
      </c>
      <c r="C8" s="97">
        <f>1/(1-B4*D4)</f>
        <v>1.2916337534712421</v>
      </c>
      <c r="D8" s="128">
        <f>C8*D4</f>
        <v>0.84680304203459633</v>
      </c>
      <c r="E8" s="1">
        <f>D8*D4</f>
        <v>0.55516928856335579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1.000000000000004</v>
      </c>
      <c r="R8" s="267">
        <f>B8-E8</f>
        <v>-0.11033857712670758</v>
      </c>
      <c r="S8" s="268">
        <f>IF(Rules!B23=Rules!D23,SUM(C8:D8)*B4*F4,SUM(C8:D8)*B4*F4*POWER(O2,A8-1))</f>
        <v>580.79691333099697</v>
      </c>
      <c r="T8" s="253">
        <f>IF(Rules!B23=Rules!D23,SUM(C8:D8)*D4*H4,SUM(C8:D8)*D4*H4*POWER(O2,A8-1))</f>
        <v>-1107.0440174232658</v>
      </c>
      <c r="U8" s="264">
        <f>S8+T8</f>
        <v>-526.24710409226884</v>
      </c>
    </row>
    <row r="9" spans="1:21" x14ac:dyDescent="0.3">
      <c r="A9" s="98">
        <v>3</v>
      </c>
      <c r="B9" s="97">
        <f>C9*B4</f>
        <v>0.4861804810280852</v>
      </c>
      <c r="C9" s="97">
        <f>1/(1-D4*B4/(1-D4*B4))</f>
        <v>1.4116991103124259</v>
      </c>
      <c r="D9" s="128">
        <f>C9*D4*C8</f>
        <v>1.1954311010500955</v>
      </c>
      <c r="E9" s="1">
        <f>D9*(D4)</f>
        <v>0.78373199073767186</v>
      </c>
      <c r="F9" s="1">
        <f>E9*D4</f>
        <v>0.51381951897192113</v>
      </c>
      <c r="G9" s="1"/>
      <c r="H9" s="1"/>
      <c r="I9" s="1"/>
      <c r="J9" s="1"/>
      <c r="K9" s="1"/>
      <c r="L9" s="1"/>
      <c r="M9" s="235"/>
      <c r="N9" s="97">
        <f>B9+F9</f>
        <v>1.0000000000000062</v>
      </c>
      <c r="R9" s="267">
        <f>B9-F9</f>
        <v>-2.7639037943835931E-2</v>
      </c>
      <c r="S9" s="268">
        <f>IF(Rules!B23=Rules!D23,SUM(C9:E9)*B4*F4,SUM(C9:E9)*B4*F4*POWER(O2,A9-1))</f>
        <v>920.9541776728945</v>
      </c>
      <c r="T9" s="253">
        <f>IF(Rules!B23=Rules!D23,SUM(C9:E9)*D4*H4,SUM(C9:E9)*D4*H4*POWER(O2,A9-1))</f>
        <v>-1755.4101774860949</v>
      </c>
      <c r="U9" s="264">
        <f t="shared" ref="U9:U15" si="0">S9+T9</f>
        <v>-834.45599981320038</v>
      </c>
    </row>
    <row r="10" spans="1:21" x14ac:dyDescent="0.3">
      <c r="A10" s="98">
        <v>4</v>
      </c>
      <c r="B10" s="97">
        <f>C10*B4</f>
        <v>0.50552698986799904</v>
      </c>
      <c r="C10" s="97">
        <f>1/(1-D4*B4/(1-D4*B4/(1-D4*B4)))</f>
        <v>1.4678746467288706</v>
      </c>
      <c r="D10" s="128">
        <f>C10*D4*C9</f>
        <v>1.3585453310017439</v>
      </c>
      <c r="E10" s="1">
        <f>D10*D4*C8</f>
        <v>1.1504203190341742</v>
      </c>
      <c r="F10" s="1">
        <f>E10*D4</f>
        <v>0.7542226448933067</v>
      </c>
      <c r="G10" s="1">
        <f>F10*D4</f>
        <v>0.49447301013200973</v>
      </c>
      <c r="H10" s="1"/>
      <c r="I10" s="1"/>
      <c r="J10" s="1"/>
      <c r="K10" s="1"/>
      <c r="L10" s="1"/>
      <c r="M10" s="235"/>
      <c r="N10" s="97">
        <f>B10+G10</f>
        <v>1.0000000000000089</v>
      </c>
      <c r="R10" s="267">
        <f>B10-G10</f>
        <v>1.1053979735989317E-2</v>
      </c>
      <c r="S10" s="268">
        <f>IF(Rules!B23=Rules!D23,SUM(C10:F10)*B4*F4,SUM(C10:F10)*B4*F4*POWER(O2,A10-1))</f>
        <v>1284.9511189970476</v>
      </c>
      <c r="T10" s="253">
        <f>IF(Rules!B23=Rules!D23,SUM(C10:F10)*D4*H4,SUM(C10:F10)*D4*H4*POWER(O2,A10-1))</f>
        <v>-2449.2166130991977</v>
      </c>
      <c r="U10" s="264">
        <f t="shared" si="0"/>
        <v>-1164.2654941021501</v>
      </c>
    </row>
    <row r="11" spans="1:21" x14ac:dyDescent="0.3">
      <c r="A11" s="98">
        <v>5</v>
      </c>
      <c r="B11" s="97">
        <f>C11*B4</f>
        <v>0.51511748189078843</v>
      </c>
      <c r="C11" s="97">
        <f>1/(1-D4*B4/(1-D4*B4/(1-D4*B4/(1-D4*B4))))</f>
        <v>1.4957221017056741</v>
      </c>
      <c r="D11" s="128">
        <f>C11*D4*C10</f>
        <v>1.4394046598914778</v>
      </c>
      <c r="E11" s="1">
        <f>D11*D4*C9</f>
        <v>1.3321958278082568</v>
      </c>
      <c r="F11" s="1">
        <f>E11*D4*C8</f>
        <v>1.1281074795738293</v>
      </c>
      <c r="G11" s="1">
        <f>F11*D4</f>
        <v>0.73959420995138081</v>
      </c>
      <c r="H11" s="1">
        <f>G11*D4</f>
        <v>0.48488251810922295</v>
      </c>
      <c r="I11" s="1"/>
      <c r="J11" s="1"/>
      <c r="K11" s="1"/>
      <c r="L11" s="1"/>
      <c r="M11" s="235"/>
      <c r="N11" s="97">
        <f>B11+H11</f>
        <v>1.0000000000000113</v>
      </c>
      <c r="R11" s="267">
        <f>B11-H11</f>
        <v>3.0234963781565483E-2</v>
      </c>
      <c r="S11" s="268">
        <f>IF(Rules!B23=Rules!D23,SUM(C11:G11)*B4*F4,SUM(C11:G11)*B4*F4*POWER(O2,A11-1))</f>
        <v>1666.2653635132422</v>
      </c>
      <c r="T11" s="253">
        <f>IF(Rules!B23=Rules!D23,SUM(C11:G11)*D4*H4,SUM(C11:G11)*D4*H4*POWER(O2,A11-1))</f>
        <v>-3176.0311733366284</v>
      </c>
      <c r="U11" s="264">
        <f t="shared" si="0"/>
        <v>-1509.7658098233862</v>
      </c>
    </row>
    <row r="12" spans="1:21" x14ac:dyDescent="0.3">
      <c r="A12" s="98">
        <v>6</v>
      </c>
      <c r="B12" s="97">
        <f>C12*B4</f>
        <v>0.52000788606271331</v>
      </c>
      <c r="C12" s="97">
        <f>1/(1-D4*B4/(1-D4*B4/(1-D4*B4/(1-D4*B4/(1-D4*B4)))))</f>
        <v>1.5099221354132708</v>
      </c>
      <c r="D12" s="128">
        <f>C12*D4*C11</f>
        <v>1.4806366215470148</v>
      </c>
      <c r="E12" s="1">
        <f>D12*D4*C10</f>
        <v>1.4248871834081709</v>
      </c>
      <c r="F12" s="1">
        <f>E12*D4*C9</f>
        <v>1.3187596328727591</v>
      </c>
      <c r="G12" s="1">
        <f>F12*D4*C8</f>
        <v>1.1167296688290798</v>
      </c>
      <c r="H12" s="1">
        <f>G12*D4</f>
        <v>0.73213484716804189</v>
      </c>
      <c r="I12" s="1">
        <f>H12*D4</f>
        <v>0.47999211393730096</v>
      </c>
      <c r="J12" s="1"/>
      <c r="K12" s="1"/>
      <c r="L12" s="1"/>
      <c r="M12" s="235"/>
      <c r="N12" s="97">
        <f>B12+I12</f>
        <v>1.0000000000000142</v>
      </c>
      <c r="R12" s="267">
        <f>B12-I12</f>
        <v>4.0015772125412352E-2</v>
      </c>
      <c r="S12" s="268">
        <f>IF(Rules!B23=Rules!D23,SUM(C12:H12)*B4*F4,SUM(C12:H12)*B4*F4*POWER(O2,A12-1))</f>
        <v>2059.5528989485206</v>
      </c>
      <c r="T12" s="253">
        <f>IF(Rules!B23=Rules!D23,SUM(C12:H12)*D4*H4,SUM(C12:H12)*D4*H4*POWER(O2,A12-1))</f>
        <v>-3925.6677558276197</v>
      </c>
      <c r="U12" s="264">
        <f t="shared" si="0"/>
        <v>-1866.1148568790991</v>
      </c>
    </row>
    <row r="13" spans="1:21" x14ac:dyDescent="0.3">
      <c r="A13" s="98">
        <v>7</v>
      </c>
      <c r="B13" s="97">
        <f>C13*B4</f>
        <v>0.5225375324652799</v>
      </c>
      <c r="C13" s="97">
        <f>1/(1-D4*B4/(1-D4*B4/(1-D4*B4/(1-D4*B4/(1-D4*B4/(1-D4*B4))))))</f>
        <v>1.5172673492078617</v>
      </c>
      <c r="D13" s="128">
        <f>C13*D4*C12</f>
        <v>1.501964569055215</v>
      </c>
      <c r="E13" s="1">
        <f>D13*D4*C11</f>
        <v>1.4728333952138219</v>
      </c>
      <c r="F13" s="1">
        <f>E13*D4*C10</f>
        <v>1.4173777668304677</v>
      </c>
      <c r="G13" s="1">
        <f>F13*D4*C9</f>
        <v>1.3118095279350381</v>
      </c>
      <c r="H13" s="1">
        <f>G13*D4*C8</f>
        <v>1.110844298825358</v>
      </c>
      <c r="I13" s="1">
        <f>H13*D4</f>
        <v>0.72827636235432658</v>
      </c>
      <c r="J13" s="1">
        <f>I13*D4</f>
        <v>0.4774624675347372</v>
      </c>
      <c r="K13" s="1"/>
      <c r="L13" s="1"/>
      <c r="M13" s="235"/>
      <c r="N13" s="97">
        <f>B13+J13</f>
        <v>1.0000000000000171</v>
      </c>
      <c r="R13" s="267">
        <f>B13-J13</f>
        <v>4.5075064930542696E-2</v>
      </c>
      <c r="S13" s="268">
        <f>IF(Rules!B23=Rules!D23,SUM(C13:I13)*B4*F4,SUM(C13:I13)*B4*F4*POWER(O2,A13-1))</f>
        <v>2460.7867015598476</v>
      </c>
      <c r="T13" s="253">
        <f>IF(Rules!B23=Rules!D23,SUM(C13:I13)*D4*H4,SUM(C13:I13)*D4*H4*POWER(O2,A13-1))</f>
        <v>-4690.4505406075332</v>
      </c>
      <c r="U13" s="264">
        <f t="shared" si="0"/>
        <v>-2229.6638390476855</v>
      </c>
    </row>
    <row r="14" spans="1:21" x14ac:dyDescent="0.3">
      <c r="A14" s="98">
        <v>8</v>
      </c>
      <c r="B14" s="97">
        <f>C14*B4</f>
        <v>0.52385571831122812</v>
      </c>
      <c r="C14" s="97">
        <f>1/(1-D4*B4/(1-D4*B4/(1-D4*B4/(1-D4*B4/(1-D4*B4/(1-D4*B4/(1-D4*B4)))))))</f>
        <v>1.5210949026752829</v>
      </c>
      <c r="D14" s="128">
        <f>C14*D4*C13</f>
        <v>1.5130784537862638</v>
      </c>
      <c r="E14" s="1">
        <f>D14*D4*C12</f>
        <v>1.4978179217883361</v>
      </c>
      <c r="F14" s="1">
        <f>E14*D4*C11</f>
        <v>1.4687671737471777</v>
      </c>
      <c r="G14" s="1">
        <f>F14*D4*C10</f>
        <v>1.4134646481297652</v>
      </c>
      <c r="H14" s="1">
        <f>G14*D4*C9</f>
        <v>1.308187863678937</v>
      </c>
      <c r="I14" s="1">
        <f>H14*D4*C8</f>
        <v>1.1077774625160637</v>
      </c>
      <c r="J14" s="1">
        <f>I14*D4</f>
        <v>0.72626572558585167</v>
      </c>
      <c r="K14" s="1">
        <f>J14*D4</f>
        <v>0.4761442816887918</v>
      </c>
      <c r="L14" s="1"/>
      <c r="M14" s="235"/>
      <c r="N14" s="97">
        <f>B14+K14</f>
        <v>1.00000000000002</v>
      </c>
      <c r="R14" s="267">
        <f>B14-K14</f>
        <v>4.7711436622436321E-2</v>
      </c>
      <c r="S14" s="268">
        <f>IF(Rules!B23=Rules!D23,SUM(C14:J14)*B4*F4,SUM(C14:J14)*B4*F4*POWER(O2,A14-1))</f>
        <v>2867.1205059852455</v>
      </c>
      <c r="T14" s="253">
        <f>IF(Rules!B23=Rules!D23,SUM(C14:J14)*D4*H4,SUM(C14:J14)*D4*H4*POWER(O2,A14-1))</f>
        <v>-5464.9543248754317</v>
      </c>
      <c r="U14" s="264">
        <f t="shared" si="0"/>
        <v>-2597.8338188901862</v>
      </c>
    </row>
    <row r="15" spans="1:21" x14ac:dyDescent="0.3">
      <c r="A15" s="98">
        <v>9</v>
      </c>
      <c r="B15" s="97">
        <f>C15*B4</f>
        <v>0.52454525748438374</v>
      </c>
      <c r="C15" s="97">
        <f>1/(1-D4*B4/(1-D4*B4/(1-D4*B4/(1-D4*B4/(1-D4*B4/(1-D4*B4/(1-D4*B4/(1-D4*B4))))))))</f>
        <v>1.5230970847357617</v>
      </c>
      <c r="D15" s="128">
        <f>C15*D4*C14</f>
        <v>1.5188920944891651</v>
      </c>
      <c r="E15" s="1">
        <f>D15*D4*C13</f>
        <v>1.5108872548029677</v>
      </c>
      <c r="F15" s="1">
        <f>E15*D4*C12</f>
        <v>1.4956488226916085</v>
      </c>
      <c r="G15" s="1">
        <f>F15*D4*C11</f>
        <v>1.4666401451520903</v>
      </c>
      <c r="H15" s="1">
        <f>G15*D4*C10</f>
        <v>1.4114177071452068</v>
      </c>
      <c r="I15" s="1">
        <f>H15*D4*C9</f>
        <v>1.3062933816646825</v>
      </c>
      <c r="J15" s="1">
        <f>I15*D4*C8</f>
        <v>1.106173209383313</v>
      </c>
      <c r="K15" s="1">
        <f>J15*D4</f>
        <v>0.72521396735380184</v>
      </c>
      <c r="L15" s="1">
        <f>K15*D4</f>
        <v>0.47545474251563907</v>
      </c>
      <c r="M15" s="235"/>
      <c r="N15" s="97">
        <f>B15+L15</f>
        <v>1.0000000000000229</v>
      </c>
      <c r="R15" s="267">
        <f>B15-L15</f>
        <v>4.909051496874467E-2</v>
      </c>
      <c r="S15" s="268">
        <f>IF(Rules!B23=Rules!D23,SUM(C15:K15)*B4*F4,SUM(C15:K15)*B4*F4*POWER(O2,A15-1))</f>
        <v>3276.6397933171384</v>
      </c>
      <c r="T15" s="253">
        <f>IF(Rules!B23=Rules!D23,SUM(C15:K15)*D4*H4,SUM(C15:K15)*D4*H4*POWER(O2,A15-1))</f>
        <v>-6245.5298869253693</v>
      </c>
      <c r="U15" s="264">
        <f t="shared" si="0"/>
        <v>-2968.8900936082309</v>
      </c>
    </row>
    <row r="16" spans="1:21" ht="16.2" thickBot="1" x14ac:dyDescent="0.35">
      <c r="A16" s="99">
        <v>10</v>
      </c>
      <c r="B16" s="129">
        <f>C16*B4</f>
        <v>0.52490667704342975</v>
      </c>
      <c r="C16" s="129">
        <f>1/(1-D4*B4/(1-D4*B4/(1-D4*B4/(1-D4*B4/(1-D4*B4/(1-D4*B4/(1-D4*B4/(1-D4*B4/(1-D4*B4)))))))))</f>
        <v>1.5241465214981671</v>
      </c>
      <c r="D16" s="137">
        <f>C16*D4*C15</f>
        <v>1.5219392940408307</v>
      </c>
      <c r="E16" s="109">
        <f>D16*D4*C14</f>
        <v>1.5177375002408877</v>
      </c>
      <c r="F16" s="109">
        <f>E16*D4*C13</f>
        <v>1.5097387454779667</v>
      </c>
      <c r="G16" s="109">
        <f>F16*D4*C12</f>
        <v>1.4945118969452782</v>
      </c>
      <c r="H16" s="109">
        <f>G16*D4*C11</f>
        <v>1.4655252705128523</v>
      </c>
      <c r="I16" s="109">
        <f>H16*D4*C10</f>
        <v>1.4103448101484426</v>
      </c>
      <c r="J16" s="109">
        <f>I16*D4*C9</f>
        <v>1.305300395506874</v>
      </c>
      <c r="K16" s="109">
        <f>J16*D4*C8</f>
        <v>1.1053323456841828</v>
      </c>
      <c r="L16" s="109">
        <f>K16*D4</f>
        <v>0.7246626919350182</v>
      </c>
      <c r="M16" s="237">
        <f>L16*D4</f>
        <v>0.47509332295659584</v>
      </c>
      <c r="N16" s="129">
        <f>B16+M16</f>
        <v>1.0000000000000255</v>
      </c>
      <c r="R16" s="269">
        <f>B16-M16</f>
        <v>4.9813354086833905E-2</v>
      </c>
      <c r="S16" s="270">
        <f>IF(Rules!B23=Rules!D23,SUM(C16:L16)*B4*F4,SUM(C16:L16)*B4*F4*POWER(O2,A16-1))</f>
        <v>3688.1054363119169</v>
      </c>
      <c r="T16" s="254">
        <f>IF(Rules!B23=Rules!D23,SUM(C16:L16)*D4*H4,SUM(C16:L16)*D4*H4*POWER(O2,A16-1))</f>
        <v>-7029.8153540090952</v>
      </c>
      <c r="U16" s="271">
        <f>S16+T16</f>
        <v>-3341.7099176971783</v>
      </c>
    </row>
    <row r="18" spans="1:7" x14ac:dyDescent="0.3">
      <c r="A18" s="500" t="s">
        <v>181</v>
      </c>
      <c r="B18" s="500"/>
      <c r="C18" s="500"/>
      <c r="D18" s="500"/>
      <c r="E18" s="500"/>
      <c r="F18" s="500"/>
    </row>
    <row r="19" spans="1:7" ht="16.2" thickBot="1" x14ac:dyDescent="0.35"/>
    <row r="20" spans="1:7" ht="16.2" thickBot="1" x14ac:dyDescent="0.3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251</v>
      </c>
    </row>
    <row r="21" spans="1:7" x14ac:dyDescent="0.3">
      <c r="A21" s="95">
        <v>1</v>
      </c>
      <c r="B21" s="107">
        <v>1</v>
      </c>
      <c r="C21" s="108">
        <f t="shared" ref="C21:C30" si="1">B21*$O$2</f>
        <v>10</v>
      </c>
      <c r="D21" s="57">
        <f>SUM($C$21:C21)</f>
        <v>10</v>
      </c>
      <c r="E21" s="57">
        <f t="shared" ref="E21:E30" si="2">D21/R7</f>
        <v>-32.132404525204286</v>
      </c>
      <c r="F21" s="8">
        <f t="shared" ref="F21:F30" si="3">U7/E21</f>
        <v>7.6586121175223658</v>
      </c>
      <c r="G21" s="256">
        <f>U7/D21</f>
        <v>-24.608962266186005</v>
      </c>
    </row>
    <row r="22" spans="1:7" x14ac:dyDescent="0.3">
      <c r="A22" s="97">
        <v>2</v>
      </c>
      <c r="B22" s="93">
        <f>C21</f>
        <v>10</v>
      </c>
      <c r="C22" s="1">
        <f t="shared" si="1"/>
        <v>100</v>
      </c>
      <c r="D22" s="9">
        <f>SUM($C$21:C22)</f>
        <v>110</v>
      </c>
      <c r="E22" s="9">
        <f t="shared" si="2"/>
        <v>-996.93147097303256</v>
      </c>
      <c r="F22" s="9">
        <f t="shared" si="3"/>
        <v>0.52786687893264839</v>
      </c>
      <c r="G22" s="257">
        <f>U8/D22</f>
        <v>-4.7840645826569892</v>
      </c>
    </row>
    <row r="23" spans="1:7" x14ac:dyDescent="0.3">
      <c r="A23" s="97">
        <v>3</v>
      </c>
      <c r="B23" s="93">
        <f t="shared" ref="B23:B30" si="4">C22</f>
        <v>100</v>
      </c>
      <c r="C23" s="1">
        <f t="shared" si="1"/>
        <v>1000</v>
      </c>
      <c r="D23" s="9">
        <f>SUM($C$21:C23)</f>
        <v>1110</v>
      </c>
      <c r="E23" s="9">
        <f t="shared" si="2"/>
        <v>-40160.587436349342</v>
      </c>
      <c r="F23" s="9">
        <f t="shared" si="3"/>
        <v>2.0777982920088822E-2</v>
      </c>
      <c r="G23" s="257">
        <f t="shared" ref="G23:G29" si="5">U9/D23</f>
        <v>-0.75176216199387424</v>
      </c>
    </row>
    <row r="24" spans="1:7" x14ac:dyDescent="0.3">
      <c r="A24" s="97">
        <v>4</v>
      </c>
      <c r="B24" s="93">
        <f t="shared" si="4"/>
        <v>1000</v>
      </c>
      <c r="C24" s="1">
        <f t="shared" si="1"/>
        <v>10000</v>
      </c>
      <c r="D24" s="9">
        <f>SUM($C$21:C24)</f>
        <v>11110</v>
      </c>
      <c r="E24" s="9">
        <f t="shared" si="2"/>
        <v>1005067.8819166181</v>
      </c>
      <c r="F24" s="9">
        <f t="shared" si="3"/>
        <v>-1.158394885609069E-3</v>
      </c>
      <c r="G24" s="257">
        <f t="shared" si="5"/>
        <v>-0.10479437390658417</v>
      </c>
    </row>
    <row r="25" spans="1:7" x14ac:dyDescent="0.3">
      <c r="A25" s="97">
        <v>5</v>
      </c>
      <c r="B25" s="93">
        <f t="shared" si="4"/>
        <v>10000</v>
      </c>
      <c r="C25" s="1">
        <f t="shared" si="1"/>
        <v>100000</v>
      </c>
      <c r="D25" s="9">
        <f>SUM($C$21:C25)</f>
        <v>111110</v>
      </c>
      <c r="E25" s="9">
        <f t="shared" si="2"/>
        <v>3674884.5079730083</v>
      </c>
      <c r="F25" s="9">
        <f t="shared" si="3"/>
        <v>-4.1083353954329913E-4</v>
      </c>
      <c r="G25" s="257">
        <f t="shared" si="5"/>
        <v>-1.3588028168692163E-2</v>
      </c>
    </row>
    <row r="26" spans="1:7" x14ac:dyDescent="0.3">
      <c r="A26" s="97">
        <v>6</v>
      </c>
      <c r="B26" s="93">
        <f t="shared" si="4"/>
        <v>100000</v>
      </c>
      <c r="C26" s="1">
        <f t="shared" si="1"/>
        <v>1000000</v>
      </c>
      <c r="D26" s="9">
        <f>SUM($C$21:C26)</f>
        <v>1111110</v>
      </c>
      <c r="E26" s="9">
        <f t="shared" si="2"/>
        <v>27766801.463125594</v>
      </c>
      <c r="F26" s="9">
        <f t="shared" si="3"/>
        <v>-6.7206691392139849E-5</v>
      </c>
      <c r="G26" s="257">
        <f t="shared" si="5"/>
        <v>-1.6795050506962399E-3</v>
      </c>
    </row>
    <row r="27" spans="1:7" x14ac:dyDescent="0.3">
      <c r="A27" s="97">
        <v>7</v>
      </c>
      <c r="B27" s="93">
        <f t="shared" si="4"/>
        <v>1000000</v>
      </c>
      <c r="C27" s="1">
        <f t="shared" si="1"/>
        <v>10000000</v>
      </c>
      <c r="D27" s="9">
        <f>SUM($C$21:C27)</f>
        <v>11111110</v>
      </c>
      <c r="E27" s="9">
        <f t="shared" si="2"/>
        <v>246502362.60605258</v>
      </c>
      <c r="F27" s="9">
        <f t="shared" si="3"/>
        <v>-9.0452027131724494E-6</v>
      </c>
      <c r="G27" s="257">
        <f t="shared" si="5"/>
        <v>-2.0066976558126825E-4</v>
      </c>
    </row>
    <row r="28" spans="1:7" x14ac:dyDescent="0.3">
      <c r="A28" s="97">
        <v>8</v>
      </c>
      <c r="B28" s="93">
        <f t="shared" si="4"/>
        <v>10000000</v>
      </c>
      <c r="C28" s="1">
        <f t="shared" si="1"/>
        <v>100000000</v>
      </c>
      <c r="D28" s="9">
        <f>SUM($C$21:C28)</f>
        <v>111111110</v>
      </c>
      <c r="E28" s="9">
        <f t="shared" si="2"/>
        <v>2328815015.1351752</v>
      </c>
      <c r="F28" s="9">
        <f t="shared" si="3"/>
        <v>-1.1155174636055823E-6</v>
      </c>
      <c r="G28" s="257">
        <f t="shared" si="5"/>
        <v>-2.3380504603816722E-5</v>
      </c>
    </row>
    <row r="29" spans="1:7" x14ac:dyDescent="0.3">
      <c r="A29" s="97">
        <v>9</v>
      </c>
      <c r="B29" s="93">
        <f t="shared" si="4"/>
        <v>100000000</v>
      </c>
      <c r="C29" s="1">
        <f t="shared" si="1"/>
        <v>1000000000</v>
      </c>
      <c r="D29" s="9">
        <f>SUM($C$21:C29)</f>
        <v>1111111110</v>
      </c>
      <c r="E29" s="9">
        <f t="shared" si="2"/>
        <v>22633926547.876526</v>
      </c>
      <c r="F29" s="9">
        <f t="shared" si="3"/>
        <v>-1.3116990935391929E-7</v>
      </c>
      <c r="G29" s="257">
        <f t="shared" si="5"/>
        <v>-2.6720010869194089E-6</v>
      </c>
    </row>
    <row r="30" spans="1:7" ht="16.2" thickBot="1" x14ac:dyDescent="0.35">
      <c r="A30" s="129">
        <v>10</v>
      </c>
      <c r="B30" s="94">
        <f t="shared" si="4"/>
        <v>1000000000</v>
      </c>
      <c r="C30" s="109">
        <f t="shared" si="1"/>
        <v>10000000000</v>
      </c>
      <c r="D30" s="10">
        <f>SUM($C$21:C30)</f>
        <v>11111111110</v>
      </c>
      <c r="E30" s="10">
        <f t="shared" si="2"/>
        <v>223054867789.69501</v>
      </c>
      <c r="F30" s="10">
        <f t="shared" si="3"/>
        <v>-1.4981560146214229E-8</v>
      </c>
      <c r="G30" s="258">
        <f>U16/D30</f>
        <v>-3.0075389262282145E-7</v>
      </c>
    </row>
    <row r="31" spans="1:7" ht="16.2" thickBot="1" x14ac:dyDescent="0.35">
      <c r="A31" s="524" t="s">
        <v>252</v>
      </c>
      <c r="B31" s="524"/>
      <c r="C31" s="524"/>
      <c r="D31" s="524"/>
      <c r="E31" s="524"/>
      <c r="F31" s="524"/>
      <c r="G31" s="524"/>
    </row>
    <row r="32" spans="1:7" ht="16.2" thickBot="1" x14ac:dyDescent="0.35">
      <c r="A32" s="115" t="s">
        <v>130</v>
      </c>
      <c r="B32" s="116" t="s">
        <v>135</v>
      </c>
      <c r="C32" s="116" t="s">
        <v>134</v>
      </c>
      <c r="D32" s="154" t="s">
        <v>133</v>
      </c>
      <c r="E32" s="350" t="s">
        <v>146</v>
      </c>
      <c r="F32" s="152" t="s">
        <v>147</v>
      </c>
      <c r="G32" s="260" t="s">
        <v>251</v>
      </c>
    </row>
    <row r="33" spans="1:7" x14ac:dyDescent="0.3">
      <c r="A33" s="95">
        <v>1</v>
      </c>
      <c r="B33" s="107">
        <v>1</v>
      </c>
      <c r="C33" s="108">
        <f t="shared" ref="C33:C42" si="6">B33*$O$2</f>
        <v>10</v>
      </c>
      <c r="D33" s="57">
        <f>SUM($C$33:C33)</f>
        <v>10</v>
      </c>
      <c r="E33" s="96">
        <f>D33/$R$7</f>
        <v>-32.132404525204286</v>
      </c>
      <c r="F33" s="8">
        <f t="shared" ref="F33:F42" si="7">U7/E33</f>
        <v>7.6586121175223658</v>
      </c>
      <c r="G33" s="259">
        <f>U7/D33</f>
        <v>-24.608962266186005</v>
      </c>
    </row>
    <row r="34" spans="1:7" x14ac:dyDescent="0.3">
      <c r="A34" s="97">
        <v>2</v>
      </c>
      <c r="B34" s="93">
        <f>C33+1</f>
        <v>11</v>
      </c>
      <c r="C34" s="1">
        <f t="shared" si="6"/>
        <v>110</v>
      </c>
      <c r="D34" s="9">
        <f>SUM($C$33:C34)</f>
        <v>120</v>
      </c>
      <c r="E34" s="96">
        <f t="shared" ref="E34:E42" si="8">D34/$R$7</f>
        <v>-385.58885430245141</v>
      </c>
      <c r="F34" s="9">
        <f t="shared" si="7"/>
        <v>1.3647881628847258</v>
      </c>
      <c r="G34" s="259">
        <f t="shared" ref="G34:G42" si="9">U8/D34</f>
        <v>-4.3853925341022402</v>
      </c>
    </row>
    <row r="35" spans="1:7" x14ac:dyDescent="0.3">
      <c r="A35" s="97">
        <v>3</v>
      </c>
      <c r="B35" s="93">
        <f t="shared" ref="B35:B42" si="10">C34</f>
        <v>110</v>
      </c>
      <c r="C35" s="1">
        <f t="shared" si="6"/>
        <v>1100</v>
      </c>
      <c r="D35" s="9">
        <f>SUM($C$33:C35)</f>
        <v>1220</v>
      </c>
      <c r="E35" s="96">
        <f t="shared" si="8"/>
        <v>-3920.1533520749226</v>
      </c>
      <c r="F35" s="9">
        <f t="shared" si="7"/>
        <v>0.21286310122830424</v>
      </c>
      <c r="G35" s="259">
        <f t="shared" si="9"/>
        <v>-0.68398032771573802</v>
      </c>
    </row>
    <row r="36" spans="1:7" x14ac:dyDescent="0.3">
      <c r="A36" s="97">
        <v>4</v>
      </c>
      <c r="B36" s="93">
        <f t="shared" si="10"/>
        <v>1100</v>
      </c>
      <c r="C36" s="1">
        <f t="shared" si="6"/>
        <v>11000</v>
      </c>
      <c r="D36" s="9">
        <f>SUM($C$33:C36)</f>
        <v>12220</v>
      </c>
      <c r="E36" s="96">
        <f t="shared" si="8"/>
        <v>-39265.798329799632</v>
      </c>
      <c r="F36" s="9">
        <f t="shared" si="7"/>
        <v>2.9650880502245253E-2</v>
      </c>
      <c r="G36" s="259">
        <f t="shared" si="9"/>
        <v>-9.5275408682663681E-2</v>
      </c>
    </row>
    <row r="37" spans="1:7" x14ac:dyDescent="0.3">
      <c r="A37" s="97">
        <v>5</v>
      </c>
      <c r="B37" s="93">
        <f t="shared" si="10"/>
        <v>11000</v>
      </c>
      <c r="C37" s="1">
        <f t="shared" si="6"/>
        <v>110000</v>
      </c>
      <c r="D37" s="9">
        <f>SUM($C$33:C37)</f>
        <v>122220</v>
      </c>
      <c r="E37" s="96">
        <f t="shared" si="8"/>
        <v>-392722.24810704676</v>
      </c>
      <c r="F37" s="9">
        <f t="shared" si="7"/>
        <v>3.8443602752341647E-3</v>
      </c>
      <c r="G37" s="259">
        <f t="shared" si="9"/>
        <v>-1.2352853950444987E-2</v>
      </c>
    </row>
    <row r="38" spans="1:7" x14ac:dyDescent="0.3">
      <c r="A38" s="97">
        <v>6</v>
      </c>
      <c r="B38" s="93">
        <f t="shared" si="10"/>
        <v>110000</v>
      </c>
      <c r="C38" s="1">
        <f t="shared" si="6"/>
        <v>1100000</v>
      </c>
      <c r="D38" s="9">
        <f>SUM($C$33:C38)</f>
        <v>1222220</v>
      </c>
      <c r="E38" s="96">
        <f t="shared" si="8"/>
        <v>-3927286.7458795179</v>
      </c>
      <c r="F38" s="9">
        <f t="shared" si="7"/>
        <v>4.7516643872185139E-4</v>
      </c>
      <c r="G38" s="259">
        <f t="shared" si="9"/>
        <v>-1.5268240225811221E-3</v>
      </c>
    </row>
    <row r="39" spans="1:7" x14ac:dyDescent="0.3">
      <c r="A39" s="97">
        <v>7</v>
      </c>
      <c r="B39" s="93">
        <f t="shared" si="10"/>
        <v>1100000</v>
      </c>
      <c r="C39" s="1">
        <f t="shared" si="6"/>
        <v>11000000</v>
      </c>
      <c r="D39" s="9">
        <f>SUM($C$33:C39)</f>
        <v>12222220</v>
      </c>
      <c r="E39" s="96">
        <f t="shared" si="8"/>
        <v>-39272931.723604232</v>
      </c>
      <c r="F39" s="9">
        <f t="shared" si="7"/>
        <v>5.6773552194668205E-5</v>
      </c>
      <c r="G39" s="259">
        <f t="shared" si="9"/>
        <v>-1.8242707454518782E-4</v>
      </c>
    </row>
    <row r="40" spans="1:7" x14ac:dyDescent="0.3">
      <c r="A40" s="97">
        <v>8</v>
      </c>
      <c r="B40" s="93">
        <f t="shared" si="10"/>
        <v>11000000</v>
      </c>
      <c r="C40" s="1">
        <f t="shared" si="6"/>
        <v>110000000</v>
      </c>
      <c r="D40" s="9">
        <f>SUM($C$33:C40)</f>
        <v>122222220</v>
      </c>
      <c r="E40" s="96">
        <f t="shared" si="8"/>
        <v>-392729381.50085133</v>
      </c>
      <c r="F40" s="9">
        <f t="shared" si="7"/>
        <v>6.6148191127496653E-6</v>
      </c>
      <c r="G40" s="259">
        <f t="shared" si="9"/>
        <v>-2.125500435919251E-5</v>
      </c>
    </row>
    <row r="41" spans="1:7" x14ac:dyDescent="0.3">
      <c r="A41" s="97">
        <v>9</v>
      </c>
      <c r="B41" s="93">
        <f t="shared" si="10"/>
        <v>110000000</v>
      </c>
      <c r="C41" s="1">
        <f t="shared" si="6"/>
        <v>1100000000</v>
      </c>
      <c r="D41" s="9">
        <f>SUM($C$33:C41)</f>
        <v>1222222220</v>
      </c>
      <c r="E41" s="96">
        <f t="shared" si="8"/>
        <v>-3927293879.2733226</v>
      </c>
      <c r="F41" s="9">
        <f t="shared" si="7"/>
        <v>7.5596331338401705E-7</v>
      </c>
      <c r="G41" s="259">
        <f t="shared" si="9"/>
        <v>-2.4290918991869013E-6</v>
      </c>
    </row>
    <row r="42" spans="1:7" ht="16.2" thickBot="1" x14ac:dyDescent="0.35">
      <c r="A42" s="129">
        <v>10</v>
      </c>
      <c r="B42" s="94">
        <f t="shared" si="10"/>
        <v>1100000000</v>
      </c>
      <c r="C42" s="109">
        <f t="shared" si="6"/>
        <v>11000000000</v>
      </c>
      <c r="D42" s="10">
        <f>SUM($C$33:C42)</f>
        <v>12222222220</v>
      </c>
      <c r="E42" s="351">
        <f t="shared" si="8"/>
        <v>-39272938856.998039</v>
      </c>
      <c r="F42" s="10">
        <f t="shared" si="7"/>
        <v>8.5089377442954457E-8</v>
      </c>
      <c r="G42" s="259">
        <f t="shared" si="9"/>
        <v>-2.7341262967948053E-7</v>
      </c>
    </row>
    <row r="43" spans="1:7" ht="16.2" thickBot="1" x14ac:dyDescent="0.35">
      <c r="A43" s="524" t="s">
        <v>52</v>
      </c>
      <c r="B43" s="524"/>
      <c r="C43" s="524"/>
      <c r="D43" s="524"/>
      <c r="E43" s="524"/>
      <c r="F43" s="524"/>
      <c r="G43" s="524"/>
    </row>
    <row r="44" spans="1:7" ht="16.2" thickBot="1" x14ac:dyDescent="0.3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261" t="s">
        <v>147</v>
      </c>
      <c r="G44" s="260" t="s">
        <v>251</v>
      </c>
    </row>
    <row r="45" spans="1:7" x14ac:dyDescent="0.3">
      <c r="A45" s="95">
        <v>1</v>
      </c>
      <c r="B45" s="107">
        <v>1</v>
      </c>
      <c r="C45" s="108">
        <f t="shared" ref="C45:C54" si="11">B45*$O$2</f>
        <v>10</v>
      </c>
      <c r="D45" s="57">
        <f>SUM(C45:C45)</f>
        <v>10</v>
      </c>
      <c r="E45" s="57">
        <f t="shared" ref="E45:E54" si="12">D45/R7</f>
        <v>-32.132404525204286</v>
      </c>
      <c r="F45" s="262">
        <f t="shared" ref="F45:F54" si="13">U7/E45</f>
        <v>7.6586121175223658</v>
      </c>
      <c r="G45" s="256">
        <f>U7/D45</f>
        <v>-24.608962266186005</v>
      </c>
    </row>
    <row r="46" spans="1:7" x14ac:dyDescent="0.3">
      <c r="A46" s="97">
        <v>2</v>
      </c>
      <c r="B46" s="93">
        <f t="shared" ref="B46:B54" si="14">B45*$O$2*2</f>
        <v>20</v>
      </c>
      <c r="C46" s="1">
        <f t="shared" si="11"/>
        <v>200</v>
      </c>
      <c r="D46" s="9">
        <f>SUM($C$45:C46)</f>
        <v>210</v>
      </c>
      <c r="E46" s="9">
        <f t="shared" si="12"/>
        <v>-1903.2328082212441</v>
      </c>
      <c r="F46" s="98">
        <f t="shared" si="13"/>
        <v>0.27650169848853007</v>
      </c>
      <c r="G46" s="257">
        <f t="shared" ref="G46:G54" si="15">U8/D46</f>
        <v>-2.5059385909155658</v>
      </c>
    </row>
    <row r="47" spans="1:7" x14ac:dyDescent="0.3">
      <c r="A47" s="97">
        <v>3</v>
      </c>
      <c r="B47" s="93">
        <f t="shared" si="14"/>
        <v>400</v>
      </c>
      <c r="C47" s="1">
        <f t="shared" si="11"/>
        <v>4000</v>
      </c>
      <c r="D47" s="9">
        <f>SUM($C$45:C47)</f>
        <v>4210</v>
      </c>
      <c r="E47" s="9">
        <f t="shared" si="12"/>
        <v>-152320.78658291057</v>
      </c>
      <c r="F47" s="98">
        <f t="shared" si="13"/>
        <v>5.4782805323749621E-3</v>
      </c>
      <c r="G47" s="257">
        <f t="shared" si="15"/>
        <v>-0.19820807596513074</v>
      </c>
    </row>
    <row r="48" spans="1:7" x14ac:dyDescent="0.3">
      <c r="A48" s="97">
        <v>4</v>
      </c>
      <c r="B48" s="93">
        <f t="shared" si="14"/>
        <v>8000</v>
      </c>
      <c r="C48" s="1">
        <f t="shared" si="11"/>
        <v>80000</v>
      </c>
      <c r="D48" s="9">
        <f>SUM($C$45:C48)</f>
        <v>84210</v>
      </c>
      <c r="E48" s="9">
        <f t="shared" si="12"/>
        <v>7618070.7773355907</v>
      </c>
      <c r="F48" s="98">
        <f t="shared" si="13"/>
        <v>-1.5282944043601421E-4</v>
      </c>
      <c r="G48" s="257">
        <f t="shared" si="15"/>
        <v>-1.3825739153332741E-2</v>
      </c>
    </row>
    <row r="49" spans="1:7" x14ac:dyDescent="0.3">
      <c r="A49" s="97">
        <v>5</v>
      </c>
      <c r="B49" s="93">
        <f t="shared" si="14"/>
        <v>160000</v>
      </c>
      <c r="C49" s="1">
        <f t="shared" si="11"/>
        <v>1600000</v>
      </c>
      <c r="D49" s="9">
        <f>SUM($C$45:C49)</f>
        <v>1684210</v>
      </c>
      <c r="E49" s="9">
        <f t="shared" si="12"/>
        <v>55704052.175080739</v>
      </c>
      <c r="F49" s="98">
        <f t="shared" si="13"/>
        <v>-2.7103339000870413E-5</v>
      </c>
      <c r="G49" s="257">
        <f t="shared" si="15"/>
        <v>-8.9642372971505111E-4</v>
      </c>
    </row>
    <row r="50" spans="1:7" x14ac:dyDescent="0.3">
      <c r="A50" s="97">
        <v>6</v>
      </c>
      <c r="B50" s="93">
        <f t="shared" si="14"/>
        <v>3200000</v>
      </c>
      <c r="C50" s="1">
        <f t="shared" si="11"/>
        <v>32000000</v>
      </c>
      <c r="D50" s="9">
        <f>SUM($C$45:C50)</f>
        <v>33684210</v>
      </c>
      <c r="E50" s="9">
        <f t="shared" si="12"/>
        <v>841773336.13434291</v>
      </c>
      <c r="F50" s="98">
        <f t="shared" si="13"/>
        <v>-2.2168852074227217E-6</v>
      </c>
      <c r="G50" s="257">
        <f t="shared" si="15"/>
        <v>-5.5400285679227715E-5</v>
      </c>
    </row>
    <row r="51" spans="1:7" x14ac:dyDescent="0.3">
      <c r="A51" s="97">
        <v>7</v>
      </c>
      <c r="B51" s="93">
        <f t="shared" si="14"/>
        <v>64000000</v>
      </c>
      <c r="C51" s="1">
        <f t="shared" si="11"/>
        <v>640000000</v>
      </c>
      <c r="D51" s="9">
        <f>SUM($C$45:C51)</f>
        <v>673684210</v>
      </c>
      <c r="E51" s="9">
        <f t="shared" si="12"/>
        <v>14945828941.968182</v>
      </c>
      <c r="F51" s="98">
        <f t="shared" si="13"/>
        <v>-1.4918301605786116E-7</v>
      </c>
      <c r="G51" s="257">
        <f t="shared" si="15"/>
        <v>-3.3096572636720778E-6</v>
      </c>
    </row>
    <row r="52" spans="1:7" x14ac:dyDescent="0.3">
      <c r="A52" s="97">
        <v>8</v>
      </c>
      <c r="B52" s="93">
        <f t="shared" si="14"/>
        <v>1280000000</v>
      </c>
      <c r="C52" s="1">
        <f t="shared" si="11"/>
        <v>12800000000</v>
      </c>
      <c r="D52" s="9">
        <f>SUM($C$45:C52)</f>
        <v>13473684210</v>
      </c>
      <c r="E52" s="9">
        <f t="shared" si="12"/>
        <v>282399465700.93414</v>
      </c>
      <c r="F52" s="98">
        <f t="shared" si="13"/>
        <v>-9.1991456585875288E-9</v>
      </c>
      <c r="G52" s="257">
        <f t="shared" si="15"/>
        <v>-1.9280797875328756E-7</v>
      </c>
    </row>
    <row r="53" spans="1:7" x14ac:dyDescent="0.3">
      <c r="A53" s="97">
        <v>9</v>
      </c>
      <c r="B53" s="93">
        <f t="shared" si="14"/>
        <v>25600000000</v>
      </c>
      <c r="C53" s="1">
        <f t="shared" si="11"/>
        <v>256000000000</v>
      </c>
      <c r="D53" s="9">
        <f>SUM($C$45:C53)</f>
        <v>269473684210</v>
      </c>
      <c r="E53" s="9">
        <f t="shared" si="12"/>
        <v>5489322822984.6563</v>
      </c>
      <c r="F53" s="98">
        <f t="shared" si="13"/>
        <v>-5.4084815000805237E-10</v>
      </c>
      <c r="G53" s="257">
        <f t="shared" si="15"/>
        <v>-1.1017365581770813E-8</v>
      </c>
    </row>
    <row r="54" spans="1:7" ht="16.2" thickBot="1" x14ac:dyDescent="0.35">
      <c r="A54" s="129">
        <v>10</v>
      </c>
      <c r="B54" s="94">
        <f t="shared" si="14"/>
        <v>512000000000</v>
      </c>
      <c r="C54" s="109">
        <f t="shared" si="11"/>
        <v>5120000000000</v>
      </c>
      <c r="D54" s="10">
        <f>SUM($C$45:C54)</f>
        <v>5389473684210</v>
      </c>
      <c r="E54" s="10">
        <f t="shared" si="12"/>
        <v>108193350618694.52</v>
      </c>
      <c r="F54" s="99">
        <f t="shared" si="13"/>
        <v>-3.0886462971965404E-11</v>
      </c>
      <c r="G54" s="258">
        <f t="shared" si="15"/>
        <v>-6.2004383238527917E-10</v>
      </c>
    </row>
  </sheetData>
  <mergeCells count="3">
    <mergeCell ref="A18:F18"/>
    <mergeCell ref="A31:G31"/>
    <mergeCell ref="A43:G43"/>
  </mergeCells>
  <conditionalFormatting sqref="F21:F30">
    <cfRule type="cellIs" dxfId="216" priority="80" operator="equal">
      <formula>MAX($F$21:$F$30)</formula>
    </cfRule>
  </conditionalFormatting>
  <conditionalFormatting sqref="E21:E30">
    <cfRule type="cellIs" dxfId="215" priority="74" stopIfTrue="1" operator="lessThan">
      <formula>0</formula>
    </cfRule>
    <cfRule type="cellIs" dxfId="214" priority="75" operator="equal">
      <formula>MIN($E$21:$E$30)</formula>
    </cfRule>
  </conditionalFormatting>
  <conditionalFormatting sqref="R7:R16">
    <cfRule type="cellIs" dxfId="213" priority="12" operator="lessThanOrEqual">
      <formula>0</formula>
    </cfRule>
    <cfRule type="cellIs" dxfId="212" priority="13" operator="greaterThan">
      <formula>0</formula>
    </cfRule>
  </conditionalFormatting>
  <conditionalFormatting sqref="U7:U16">
    <cfRule type="cellIs" dxfId="211" priority="10" operator="lessThanOrEqual">
      <formula>0</formula>
    </cfRule>
    <cfRule type="cellIs" dxfId="210" priority="11" operator="greaterThan">
      <formula>0</formula>
    </cfRule>
  </conditionalFormatting>
  <conditionalFormatting sqref="S7:T16">
    <cfRule type="cellIs" dxfId="209" priority="8" operator="lessThanOrEqual">
      <formula>0</formula>
    </cfRule>
    <cfRule type="cellIs" dxfId="208" priority="9" operator="greaterThan">
      <formula>0</formula>
    </cfRule>
  </conditionalFormatting>
  <conditionalFormatting sqref="F45:F54">
    <cfRule type="cellIs" dxfId="207" priority="7" operator="equal">
      <formula>MAX($F$45:$F$54)</formula>
    </cfRule>
  </conditionalFormatting>
  <conditionalFormatting sqref="E45:E54">
    <cfRule type="cellIs" dxfId="206" priority="5" stopIfTrue="1" operator="lessThan">
      <formula>0</formula>
    </cfRule>
    <cfRule type="cellIs" dxfId="205" priority="6" operator="equal">
      <formula>MIN($E$45:$E$54)</formula>
    </cfRule>
  </conditionalFormatting>
  <conditionalFormatting sqref="E33:E42">
    <cfRule type="cellIs" dxfId="204" priority="3" stopIfTrue="1" operator="lessThan">
      <formula>0</formula>
    </cfRule>
    <cfRule type="cellIs" dxfId="203" priority="4" operator="equal">
      <formula>MIN($E$33:$E$42)</formula>
    </cfRule>
  </conditionalFormatting>
  <conditionalFormatting sqref="F33:F42">
    <cfRule type="cellIs" dxfId="202" priority="1" operator="lessThanOrEqual">
      <formula>0</formula>
    </cfRule>
    <cfRule type="cellIs" dxfId="201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E32FE-DE9E-DE45-9F04-E65736F466C5}">
  <sheetPr>
    <pageSetUpPr fitToPage="1"/>
  </sheetPr>
  <dimension ref="A1:X54"/>
  <sheetViews>
    <sheetView zoomScale="90" zoomScaleNormal="90" workbookViewId="0">
      <selection activeCell="A31" sqref="A31:G54"/>
    </sheetView>
  </sheetViews>
  <sheetFormatPr defaultColWidth="8.69921875" defaultRowHeight="15.6" x14ac:dyDescent="0.3"/>
  <cols>
    <col min="5" max="5" width="9.19921875" customWidth="1"/>
    <col min="14" max="14" width="5.69921875" bestFit="1" customWidth="1"/>
  </cols>
  <sheetData>
    <row r="1" spans="1:24" x14ac:dyDescent="0.3">
      <c r="C1" t="s">
        <v>93</v>
      </c>
      <c r="D1">
        <f>C2+E2</f>
        <v>1.0000000000000011</v>
      </c>
    </row>
    <row r="2" spans="1:24" x14ac:dyDescent="0.3">
      <c r="A2" t="s">
        <v>39</v>
      </c>
      <c r="B2" s="133" t="s">
        <v>122</v>
      </c>
      <c r="C2" s="139">
        <f>Analysis!B56</f>
        <v>0.19873168048730167</v>
      </c>
      <c r="D2" s="133" t="s">
        <v>123</v>
      </c>
      <c r="E2" s="139">
        <f>Analysis!J56</f>
        <v>0.80126831951269939</v>
      </c>
      <c r="F2" s="133" t="s">
        <v>46</v>
      </c>
      <c r="G2" s="139">
        <f>Analysis!S56</f>
        <v>344.15203678523551</v>
      </c>
      <c r="H2" t="s">
        <v>149</v>
      </c>
      <c r="I2" s="153">
        <f>Analysis!T56</f>
        <v>-344.59049026826301</v>
      </c>
      <c r="J2" t="s">
        <v>47</v>
      </c>
      <c r="K2" s="153">
        <f>G2*C2+I2*E2</f>
        <v>-207.71553044385075</v>
      </c>
      <c r="L2" t="s">
        <v>46</v>
      </c>
      <c r="M2" s="160">
        <v>4</v>
      </c>
      <c r="N2" t="s">
        <v>149</v>
      </c>
      <c r="O2" s="160">
        <v>4</v>
      </c>
    </row>
    <row r="4" spans="1:24" x14ac:dyDescent="0.3">
      <c r="A4" t="s">
        <v>120</v>
      </c>
      <c r="B4">
        <f>$C$2</f>
        <v>0.19873168048730167</v>
      </c>
      <c r="C4" t="s">
        <v>121</v>
      </c>
      <c r="D4">
        <f>$E$2</f>
        <v>0.80126831951269939</v>
      </c>
      <c r="E4" t="s">
        <v>46</v>
      </c>
      <c r="F4">
        <f>G2</f>
        <v>344.15203678523551</v>
      </c>
      <c r="G4" t="s">
        <v>149</v>
      </c>
      <c r="H4">
        <f>I2</f>
        <v>-344.59049026826301</v>
      </c>
      <c r="I4" t="s">
        <v>47</v>
      </c>
      <c r="J4">
        <f>B4*F4+D4*H4</f>
        <v>-207.71553044385075</v>
      </c>
    </row>
    <row r="5" spans="1:24" ht="16.2" thickBot="1" x14ac:dyDescent="0.35"/>
    <row r="6" spans="1:24" ht="16.2" thickBot="1" x14ac:dyDescent="0.3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194</v>
      </c>
      <c r="X6" s="260" t="s">
        <v>233</v>
      </c>
    </row>
    <row r="7" spans="1:24" x14ac:dyDescent="0.3">
      <c r="A7" s="100">
        <v>1</v>
      </c>
      <c r="B7" s="95">
        <f>C7*B4</f>
        <v>0.19873168048730167</v>
      </c>
      <c r="C7" s="95">
        <v>1</v>
      </c>
      <c r="D7" s="22">
        <f>C7*D4</f>
        <v>0.80126831951269939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1.0000000000000011</v>
      </c>
      <c r="R7" s="265">
        <f>B7-D7</f>
        <v>-0.60253663902539767</v>
      </c>
      <c r="S7" s="266">
        <f>IF(Rules!B23=Rules!D23,SUM(C7)*B4*F4,SUM(C7)*B4*F4*POWER(O2,A7-1))</f>
        <v>68.393912613457516</v>
      </c>
      <c r="T7" s="252">
        <f>IF(Rules!B23=Rules!D23,SUM(C7)*D4*H4,SUM(C7)*D4*H4*POWER(O2,A7-1))</f>
        <v>-276.10944305730828</v>
      </c>
      <c r="U7" s="263">
        <f>S7+T7</f>
        <v>-207.71553044385075</v>
      </c>
      <c r="V7" s="280">
        <f>S7/B4</f>
        <v>344.15203678523551</v>
      </c>
      <c r="W7" s="57">
        <f>T7/D4</f>
        <v>-344.59049026826301</v>
      </c>
      <c r="X7" s="96">
        <f>S7/T7</f>
        <v>-0.24770580772661918</v>
      </c>
    </row>
    <row r="8" spans="1:24" x14ac:dyDescent="0.3">
      <c r="A8" s="98">
        <v>2</v>
      </c>
      <c r="B8" s="97">
        <f>C8*B4</f>
        <v>0.23637074294986676</v>
      </c>
      <c r="C8" s="97">
        <f>1/(1-B4*D4)</f>
        <v>1.1893963879854079</v>
      </c>
      <c r="D8" s="128">
        <f>C8*D4</f>
        <v>0.95302564503554243</v>
      </c>
      <c r="E8" s="1">
        <f>D8*D4</f>
        <v>0.7636292570501354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1.0000000000000022</v>
      </c>
      <c r="R8" s="267">
        <f>B8-E8</f>
        <v>-0.52725851410026858</v>
      </c>
      <c r="S8" s="268">
        <f>IF(Rules!B23=Rules!D23,SUM(C8:D8)*B4*F4,SUM(C8:D8)*B4*F4*POWER(O2,A8-1))</f>
        <v>146.52862530758085</v>
      </c>
      <c r="T8" s="253">
        <f>IF(Rules!B23=Rules!D23,SUM(C8:D8)*D4*H4,SUM(C8:D8)*D4*H4*POWER(O2,A8-1))</f>
        <v>-591.54295433112077</v>
      </c>
      <c r="U8" s="264">
        <f>S8+T8+U7</f>
        <v>-652.72985946739072</v>
      </c>
      <c r="V8" s="93">
        <f>S8/B4</f>
        <v>737.31890631772512</v>
      </c>
      <c r="W8" s="9">
        <f>T8/D4</f>
        <v>-738.25825872021801</v>
      </c>
      <c r="X8" s="97">
        <f t="shared" ref="X8:X16" si="0">S8/T8</f>
        <v>-0.24770580772661915</v>
      </c>
    </row>
    <row r="9" spans="1:24" x14ac:dyDescent="0.3">
      <c r="A9" s="98">
        <v>3</v>
      </c>
      <c r="B9" s="97">
        <f>C9*B4</f>
        <v>0.24516505668336969</v>
      </c>
      <c r="C9" s="97">
        <f>1/(1-D4*B4/(1-D4*B4))</f>
        <v>1.2336485862858437</v>
      </c>
      <c r="D9" s="128">
        <f>C9*D4*C8</f>
        <v>1.1756987396922511</v>
      </c>
      <c r="E9" s="1">
        <f>D9*(D4)</f>
        <v>0.94205015340640863</v>
      </c>
      <c r="F9" s="1">
        <f>E9*D4</f>
        <v>0.7548349433166337</v>
      </c>
      <c r="G9" s="1"/>
      <c r="H9" s="1"/>
      <c r="I9" s="1"/>
      <c r="J9" s="1"/>
      <c r="K9" s="1"/>
      <c r="L9" s="1"/>
      <c r="M9" s="235"/>
      <c r="N9" s="97">
        <f>B9+F9</f>
        <v>1.0000000000000033</v>
      </c>
      <c r="R9" s="267">
        <f>B9-F9</f>
        <v>-0.50966988663326407</v>
      </c>
      <c r="S9" s="268">
        <f>IF(Rules!B23=Rules!D23,SUM(C9:E9)*B4*F4,SUM(C9:E9)*B4*F4*POWER(O2,A9-1))</f>
        <v>229.2151863379855</v>
      </c>
      <c r="T9" s="253">
        <f>IF(Rules!B23=Rules!D23,SUM(C9:E9)*D4*H4,SUM(C9:E9)*D4*H4*POWER(O2,A9-1))</f>
        <v>-925.35249149652213</v>
      </c>
      <c r="U9" s="264">
        <f t="shared" ref="U9:U16" si="1">S9+T9+U8</f>
        <v>-1348.8671646259272</v>
      </c>
      <c r="V9" s="93">
        <f>S9/B4</f>
        <v>1153.3902686070812</v>
      </c>
      <c r="W9" s="9">
        <f>T9/D4</f>
        <v>-1154.8597005049269</v>
      </c>
      <c r="X9" s="97">
        <f t="shared" si="0"/>
        <v>-0.24770580772661915</v>
      </c>
    </row>
    <row r="10" spans="1:24" x14ac:dyDescent="0.3">
      <c r="A10" s="98">
        <v>4</v>
      </c>
      <c r="B10" s="97">
        <f>C10*B4</f>
        <v>0.24731497423225993</v>
      </c>
      <c r="C10" s="97">
        <f>1/(1-D4*B4/(1-D4*B4/(1-D4*B4)))</f>
        <v>1.2444667786526495</v>
      </c>
      <c r="D10" s="128">
        <f>C10*D4*C9</f>
        <v>1.2301349138355935</v>
      </c>
      <c r="E10" s="1">
        <f>D10*D4*C8</f>
        <v>1.1723501197389079</v>
      </c>
      <c r="F10" s="1">
        <f>E10*D4</f>
        <v>0.93936701032370662</v>
      </c>
      <c r="G10" s="1">
        <f>F10*D4</f>
        <v>0.75268502576774499</v>
      </c>
      <c r="H10" s="1"/>
      <c r="I10" s="1"/>
      <c r="J10" s="1"/>
      <c r="K10" s="1"/>
      <c r="L10" s="1"/>
      <c r="M10" s="235"/>
      <c r="N10" s="97">
        <f>B10+G10</f>
        <v>1.0000000000000049</v>
      </c>
      <c r="R10" s="267">
        <f>B10-G10</f>
        <v>-0.50537005153548509</v>
      </c>
      <c r="S10" s="268">
        <f>IF(Rules!B23=Rules!D23,SUM(C10:F10)*B4*F4,SUM(C10:F10)*B4*F4*POWER(O2,A10-1))</f>
        <v>313.67628876699871</v>
      </c>
      <c r="T10" s="253">
        <f>IF(Rules!B23=Rules!D23,SUM(C10:F10)*D4*H4,SUM(C10:F10)*D4*H4*POWER(O2,A10-1))</f>
        <v>-1266.3259357777674</v>
      </c>
      <c r="U10" s="264">
        <f t="shared" si="1"/>
        <v>-2301.5168116366958</v>
      </c>
      <c r="V10" s="93">
        <f>S10/B4</f>
        <v>1578.3909641273408</v>
      </c>
      <c r="W10" s="9">
        <f>T10/D4</f>
        <v>-1580.4018515893631</v>
      </c>
      <c r="X10" s="97">
        <f t="shared" si="0"/>
        <v>-0.24770580772661913</v>
      </c>
    </row>
    <row r="11" spans="1:24" x14ac:dyDescent="0.3">
      <c r="A11" s="98">
        <v>5</v>
      </c>
      <c r="B11" s="97">
        <f>C11*B4</f>
        <v>0.24784630569578889</v>
      </c>
      <c r="C11" s="97">
        <f>1/(1-D4*B4/(1-D4*B4/(1-D4*B4/(1-D4*B4))))</f>
        <v>1.2471403909434837</v>
      </c>
      <c r="D11" s="128">
        <f>C11*D4*C10</f>
        <v>1.2435882911948466</v>
      </c>
      <c r="E11" s="1">
        <f>D11*D4*C9</f>
        <v>1.2292665434525929</v>
      </c>
      <c r="F11" s="1">
        <f>E11*D4*C8</f>
        <v>1.1715225404945189</v>
      </c>
      <c r="G11" s="1">
        <f>F11*D4</f>
        <v>0.93870389729329151</v>
      </c>
      <c r="H11" s="1">
        <f>G11*D4</f>
        <v>0.7521536943042173</v>
      </c>
      <c r="I11" s="1"/>
      <c r="J11" s="1"/>
      <c r="K11" s="1"/>
      <c r="L11" s="1"/>
      <c r="M11" s="235"/>
      <c r="N11" s="97">
        <f>B11+H11</f>
        <v>1.0000000000000062</v>
      </c>
      <c r="R11" s="267">
        <f>B11-H11</f>
        <v>-0.50430738860842839</v>
      </c>
      <c r="S11" s="268">
        <f>IF(Rules!B23=Rules!D23,SUM(C11:G11)*B4*F4,SUM(C11:G11)*B4*F4*POWER(O2,A11-1))</f>
        <v>398.75167096221207</v>
      </c>
      <c r="T11" s="253">
        <f>IF(Rules!B23=Rules!D23,SUM(C11:G11)*D4*H4,SUM(C11:G11)*D4*H4*POWER(O2,A11-1))</f>
        <v>-1609.7792563761557</v>
      </c>
      <c r="U11" s="264">
        <f t="shared" si="1"/>
        <v>-3512.5443970506394</v>
      </c>
      <c r="V11" s="93">
        <f>S11/B4</f>
        <v>2006.4826603611953</v>
      </c>
      <c r="W11" s="9">
        <f>T11/D4</f>
        <v>-2009.0389413563257</v>
      </c>
      <c r="X11" s="97">
        <f t="shared" si="0"/>
        <v>-0.24770580772661921</v>
      </c>
    </row>
    <row r="12" spans="1:24" x14ac:dyDescent="0.3">
      <c r="A12" s="98">
        <v>6</v>
      </c>
      <c r="B12" s="97">
        <f>C12*B4</f>
        <v>0.24797797118387321</v>
      </c>
      <c r="C12" s="97">
        <f>1/(1-D4*B4/(1-D4*B4/(1-D4*B4/(1-D4*B4/(1-D4*B4)))))</f>
        <v>1.2478029198757681</v>
      </c>
      <c r="D12" s="128">
        <f>C12*D4*C11</f>
        <v>1.2469220773866601</v>
      </c>
      <c r="E12" s="1">
        <f>D12*D4*C10</f>
        <v>1.2433705994377304</v>
      </c>
      <c r="F12" s="1">
        <f>E12*D4*C9</f>
        <v>1.2290513587361533</v>
      </c>
      <c r="G12" s="1">
        <f>F12*D4*C8</f>
        <v>1.1713174639413324</v>
      </c>
      <c r="H12" s="1">
        <f>G12*D4</f>
        <v>0.9385395759481483</v>
      </c>
      <c r="I12" s="1">
        <f>H12*D4</f>
        <v>0.75202202881613434</v>
      </c>
      <c r="J12" s="1"/>
      <c r="K12" s="1"/>
      <c r="L12" s="1"/>
      <c r="M12" s="235"/>
      <c r="N12" s="97">
        <f>B12+I12</f>
        <v>1.0000000000000075</v>
      </c>
      <c r="R12" s="267">
        <f>B12-I12</f>
        <v>-0.50404405763226112</v>
      </c>
      <c r="S12" s="268">
        <f>IF(Rules!B23=Rules!D23,SUM(C12:H12)*B4*F4,SUM(C12:H12)*B4*F4*POWER(O2,A12-1))</f>
        <v>484.02399282140186</v>
      </c>
      <c r="T12" s="253">
        <f>IF(Rules!B23=Rules!D23,SUM(C12:H12)*D4*H4,SUM(C12:H12)*D4*H4*POWER(O2,A12-1))</f>
        <v>-1954.0276316637501</v>
      </c>
      <c r="U12" s="264">
        <f t="shared" si="1"/>
        <v>-4982.5480358929872</v>
      </c>
      <c r="V12" s="93">
        <f>S12/B4</f>
        <v>2435.5653393286207</v>
      </c>
      <c r="W12" s="9">
        <f>T12/D4</f>
        <v>-2438.6682763797708</v>
      </c>
      <c r="X12" s="97">
        <f t="shared" si="0"/>
        <v>-0.24770580772661915</v>
      </c>
    </row>
    <row r="13" spans="1:24" x14ac:dyDescent="0.3">
      <c r="A13" s="98">
        <v>7</v>
      </c>
      <c r="B13" s="97">
        <f>C13*B4</f>
        <v>0.24801061990699111</v>
      </c>
      <c r="C13" s="97">
        <f>1/(1-D4*B4/(1-D4*B4/(1-D4*B4/(1-D4*B4/(1-D4*B4/(1-D4*B4))))))</f>
        <v>1.2479672053235529</v>
      </c>
      <c r="D13" s="128">
        <f>C13*D4*C12</f>
        <v>1.2477487470317903</v>
      </c>
      <c r="E13" s="1">
        <f>D13*D4*C11</f>
        <v>1.2468679427840919</v>
      </c>
      <c r="F13" s="1">
        <f>E13*D4*C10</f>
        <v>1.243316619021098</v>
      </c>
      <c r="G13" s="1">
        <f>F13*D4*C9</f>
        <v>1.2289979999833911</v>
      </c>
      <c r="H13" s="1">
        <f>G13*D4*C8</f>
        <v>1.1712666116815629</v>
      </c>
      <c r="I13" s="1">
        <f>H13*D4</f>
        <v>0.93849882964341935</v>
      </c>
      <c r="J13" s="1">
        <f>I13*D4</f>
        <v>0.75198938009301775</v>
      </c>
      <c r="K13" s="1"/>
      <c r="L13" s="1"/>
      <c r="M13" s="235"/>
      <c r="N13" s="97">
        <f>B13+J13</f>
        <v>1.0000000000000089</v>
      </c>
      <c r="R13" s="267">
        <f>B13-J13</f>
        <v>-0.50397876018602661</v>
      </c>
      <c r="S13" s="268">
        <f>IF(Rules!B23=Rules!D23,SUM(C13:I13)*B4*F4,SUM(C13:I13)*B4*F4*POWER(O2,A13-1))</f>
        <v>569.35633910674005</v>
      </c>
      <c r="T13" s="253">
        <f>IF(Rules!B23=Rules!D23,SUM(C13:I13)*D4*H4,SUM(C13:I13)*D4*H4*POWER(O2,A13-1))</f>
        <v>-2298.5183283837691</v>
      </c>
      <c r="U13" s="264">
        <f t="shared" si="1"/>
        <v>-6711.7100251700158</v>
      </c>
      <c r="V13" s="93">
        <f>S13/B4</f>
        <v>2864.9500558272598</v>
      </c>
      <c r="W13" s="9">
        <f>T13/D4</f>
        <v>-2868.6000337335686</v>
      </c>
      <c r="X13" s="97">
        <f t="shared" si="0"/>
        <v>-0.24770580772661918</v>
      </c>
    </row>
    <row r="14" spans="1:24" x14ac:dyDescent="0.3">
      <c r="A14" s="98">
        <v>8</v>
      </c>
      <c r="B14" s="97">
        <f>C14*B4</f>
        <v>0.24801871704986272</v>
      </c>
      <c r="C14" s="97">
        <f>1/(1-D4*B4/(1-D4*B4/(1-D4*B4/(1-D4*B4/(1-D4*B4/(1-D4*B4/(1-D4*B4)))))))</f>
        <v>1.2480079494205774</v>
      </c>
      <c r="D14" s="128">
        <f>C14*D4*C13</f>
        <v>1.2479537676753272</v>
      </c>
      <c r="E14" s="1">
        <f>D14*D4*C12</f>
        <v>1.2477353117358425</v>
      </c>
      <c r="F14" s="1">
        <f>E14*D4*C11</f>
        <v>1.2468545169723178</v>
      </c>
      <c r="G14" s="1">
        <f>F14*D4*C10</f>
        <v>1.2433032314486616</v>
      </c>
      <c r="H14" s="1">
        <f>G14*D4*C9</f>
        <v>1.2289847665885365</v>
      </c>
      <c r="I14" s="1">
        <f>H14*D4*C8</f>
        <v>1.1712539999168954</v>
      </c>
      <c r="J14" s="1">
        <f>I14*D4</f>
        <v>0.9384887242359381</v>
      </c>
      <c r="K14" s="1">
        <f>J14*D4</f>
        <v>0.75198128295014732</v>
      </c>
      <c r="L14" s="1"/>
      <c r="M14" s="235"/>
      <c r="N14" s="97">
        <f>B14+K14</f>
        <v>1.00000000000001</v>
      </c>
      <c r="R14" s="267">
        <f>B14-K14</f>
        <v>-0.50396256590028465</v>
      </c>
      <c r="S14" s="268">
        <f>IF(Rules!B23=Rules!D23,SUM(C14:J14)*B4*F4,SUM(C14:J14)*B4*F4*POWER(O2,A14-1))</f>
        <v>654.70635512232116</v>
      </c>
      <c r="T14" s="253">
        <f>IF(Rules!B23=Rules!D23,SUM(C14:J14)*D4*H4,SUM(C14:J14)*D4*H4*POWER(O2,A14-1))</f>
        <v>-2643.0803586361153</v>
      </c>
      <c r="U14" s="264">
        <f t="shared" si="1"/>
        <v>-8700.0840286838102</v>
      </c>
      <c r="V14" s="93">
        <f>S14/B4</f>
        <v>3294.4236848243972</v>
      </c>
      <c r="W14" s="9">
        <f>T14/D4</f>
        <v>-3298.6208168613671</v>
      </c>
      <c r="X14" s="97">
        <f t="shared" si="0"/>
        <v>-0.24770580772661915</v>
      </c>
    </row>
    <row r="15" spans="1:24" x14ac:dyDescent="0.3">
      <c r="A15" s="98">
        <v>9</v>
      </c>
      <c r="B15" s="97">
        <f>C15*B4</f>
        <v>0.24802072528748631</v>
      </c>
      <c r="C15" s="97">
        <f>1/(1-D4*B4/(1-D4*B4/(1-D4*B4/(1-D4*B4/(1-D4*B4/(1-D4*B4/(1-D4*B4/(1-D4*B4))))))))</f>
        <v>1.2480180546922617</v>
      </c>
      <c r="D15" s="128">
        <f>C15*D4*C14</f>
        <v>1.2480046164965091</v>
      </c>
      <c r="E15" s="1">
        <f>D15*D4*C13</f>
        <v>1.2479504348959565</v>
      </c>
      <c r="F15" s="1">
        <f>E15*D4*C12</f>
        <v>1.2477319795398791</v>
      </c>
      <c r="G15" s="1">
        <f>F15*D4*C11</f>
        <v>1.2468511871286008</v>
      </c>
      <c r="H15" s="1">
        <f>G15*D4*C10</f>
        <v>1.2432999110889909</v>
      </c>
      <c r="I15" s="1">
        <f>H15*D4*C9</f>
        <v>1.2289814844676894</v>
      </c>
      <c r="J15" s="1">
        <f>I15*D4*C8</f>
        <v>1.1712508719715582</v>
      </c>
      <c r="K15" s="1">
        <f>J15*D4</f>
        <v>0.93848621791243425</v>
      </c>
      <c r="L15" s="1">
        <f>K15*D4</f>
        <v>0.75197927471252524</v>
      </c>
      <c r="M15" s="235"/>
      <c r="N15" s="97">
        <f>B15+L15</f>
        <v>1.0000000000000115</v>
      </c>
      <c r="R15" s="267">
        <f>B15-L15</f>
        <v>-0.50395854942503893</v>
      </c>
      <c r="S15" s="268">
        <f>IF(Rules!B23=Rules!D23,SUM(C15:K15)*B4*F4,SUM(C15:K15)*B4*F4*POWER(O2,A15-1))</f>
        <v>740.06144443929657</v>
      </c>
      <c r="T15" s="253">
        <f>IF(Rules!B23=Rules!D23,SUM(C15:K15)*D4*H4,SUM(C15:K15)*D4*H4*POWER(O2,A15-1))</f>
        <v>-2987.6628700448809</v>
      </c>
      <c r="U15" s="264">
        <f t="shared" si="1"/>
        <v>-10947.685454289394</v>
      </c>
      <c r="V15" s="93">
        <f>S15/B4</f>
        <v>3723.9228422193319</v>
      </c>
      <c r="W15" s="9">
        <f>T15/D4</f>
        <v>-3728.667160910421</v>
      </c>
      <c r="X15" s="97">
        <f t="shared" si="0"/>
        <v>-0.24770580772661921</v>
      </c>
    </row>
    <row r="16" spans="1:24" ht="16.2" thickBot="1" x14ac:dyDescent="0.35">
      <c r="A16" s="99">
        <v>10</v>
      </c>
      <c r="B16" s="129">
        <f>C16*B4</f>
        <v>0.24802122337170837</v>
      </c>
      <c r="C16" s="129">
        <f>1/(1-D4*B4/(1-D4*B4/(1-D4*B4/(1-D4*B4/(1-D4*B4/(1-D4*B4/(1-D4*B4/(1-D4*B4/(1-D4*B4)))))))))</f>
        <v>1.248020561007414</v>
      </c>
      <c r="D16" s="137">
        <f>C16*D4*C15</f>
        <v>1.2480172280496651</v>
      </c>
      <c r="E16" s="109">
        <f>D16*D4*C14</f>
        <v>1.2480037898628134</v>
      </c>
      <c r="F16" s="109">
        <f>E16*D4*C13</f>
        <v>1.2479496082981487</v>
      </c>
      <c r="G16" s="109">
        <f>F16*D4*C12</f>
        <v>1.2477311530867685</v>
      </c>
      <c r="H16" s="109">
        <f>G16*D4*C11</f>
        <v>1.2468503612588955</v>
      </c>
      <c r="I16" s="109">
        <f>H16*D4*C10</f>
        <v>1.243299087571524</v>
      </c>
      <c r="J16" s="109">
        <f>I16*D4*C9</f>
        <v>1.228980670434237</v>
      </c>
      <c r="K16" s="109">
        <f>J16*D4*C8</f>
        <v>1.171250096176802</v>
      </c>
      <c r="L16" s="109">
        <f>K16*D4</f>
        <v>0.9384855962926737</v>
      </c>
      <c r="M16" s="237">
        <f>L16*D4</f>
        <v>0.75197877662830426</v>
      </c>
      <c r="N16" s="129">
        <f>B16+M16</f>
        <v>1.0000000000000127</v>
      </c>
      <c r="R16" s="269">
        <f>B16-M16</f>
        <v>-0.50395755325659586</v>
      </c>
      <c r="S16" s="270">
        <f>IF(Rules!B23=Rules!D23,SUM(C16:L16)*B4*F4,SUM(C16:L16)*B4*F4*POWER(O2,A16-1))</f>
        <v>825.41796343836029</v>
      </c>
      <c r="T16" s="254">
        <f>IF(Rules!B23=Rules!D23,SUM(C16:L16)*D4*H4,SUM(C16:L16)*D4*H4*POWER(O2,A16-1))</f>
        <v>-3332.251153147502</v>
      </c>
      <c r="U16" s="264">
        <f t="shared" si="1"/>
        <v>-13454.518643998535</v>
      </c>
      <c r="V16" s="94">
        <f>S16/B4</f>
        <v>4153.4291936463642</v>
      </c>
      <c r="W16" s="10">
        <f>T16/D4</f>
        <v>-4158.7207081568495</v>
      </c>
      <c r="X16" s="129">
        <f t="shared" si="0"/>
        <v>-0.24770580772661921</v>
      </c>
    </row>
    <row r="18" spans="1:7" x14ac:dyDescent="0.3">
      <c r="A18" s="500" t="s">
        <v>181</v>
      </c>
      <c r="B18" s="500"/>
      <c r="C18" s="500"/>
      <c r="D18" s="500"/>
      <c r="E18" s="500"/>
      <c r="F18" s="500"/>
    </row>
    <row r="19" spans="1:7" ht="16.2" thickBot="1" x14ac:dyDescent="0.35"/>
    <row r="20" spans="1:7" ht="16.2" thickBot="1" x14ac:dyDescent="0.3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3">
      <c r="A21" s="95">
        <v>1</v>
      </c>
      <c r="B21" s="107">
        <v>1</v>
      </c>
      <c r="C21" s="108">
        <f>B21*$O$2</f>
        <v>4</v>
      </c>
      <c r="D21" s="57">
        <f>SUM($C$21:C21)</f>
        <v>4</v>
      </c>
      <c r="E21" s="57">
        <f t="shared" ref="E21:E30" si="2">D21/R7</f>
        <v>-6.6386004450617238</v>
      </c>
      <c r="F21" s="8">
        <f t="shared" ref="F21:F30" si="3">U7/E21</f>
        <v>31.289054396753873</v>
      </c>
      <c r="G21" s="256">
        <f>E21*U7</f>
        <v>1378.9404128507797</v>
      </c>
    </row>
    <row r="22" spans="1:7" x14ac:dyDescent="0.3">
      <c r="A22" s="97">
        <v>2</v>
      </c>
      <c r="B22" s="93">
        <f>C21</f>
        <v>4</v>
      </c>
      <c r="C22" s="1">
        <f t="shared" ref="C22:C30" si="4">B22*$O$2</f>
        <v>16</v>
      </c>
      <c r="D22" s="9">
        <f>SUM($C$21:C22)</f>
        <v>20</v>
      </c>
      <c r="E22" s="9">
        <f t="shared" si="2"/>
        <v>-37.932056979921249</v>
      </c>
      <c r="F22" s="9">
        <f t="shared" si="3"/>
        <v>17.20786879058268</v>
      </c>
      <c r="G22" s="257">
        <f t="shared" ref="G22:G30" si="5">E22*U8</f>
        <v>24759.386221813056</v>
      </c>
    </row>
    <row r="23" spans="1:7" x14ac:dyDescent="0.3">
      <c r="A23" s="97">
        <v>3</v>
      </c>
      <c r="B23" s="93">
        <f t="shared" ref="B23:B30" si="6">C22</f>
        <v>16</v>
      </c>
      <c r="C23" s="1">
        <f t="shared" si="4"/>
        <v>64</v>
      </c>
      <c r="D23" s="9">
        <f>SUM($C$21:C23)</f>
        <v>84</v>
      </c>
      <c r="E23" s="9">
        <f t="shared" si="2"/>
        <v>-164.81256241148634</v>
      </c>
      <c r="F23" s="9">
        <f t="shared" si="3"/>
        <v>8.1842497009312929</v>
      </c>
      <c r="G23" s="257">
        <f t="shared" si="5"/>
        <v>222310.25375471526</v>
      </c>
    </row>
    <row r="24" spans="1:7" x14ac:dyDescent="0.3">
      <c r="A24" s="97">
        <v>4</v>
      </c>
      <c r="B24" s="93">
        <f t="shared" si="6"/>
        <v>64</v>
      </c>
      <c r="C24" s="1">
        <f t="shared" si="4"/>
        <v>256</v>
      </c>
      <c r="D24" s="9">
        <f>SUM($C$21:C24)</f>
        <v>340</v>
      </c>
      <c r="E24" s="9">
        <f t="shared" si="2"/>
        <v>-672.7743343060497</v>
      </c>
      <c r="F24" s="9">
        <f t="shared" si="3"/>
        <v>3.4209343226665361</v>
      </c>
      <c r="G24" s="257">
        <f t="shared" si="5"/>
        <v>1548401.4408430599</v>
      </c>
    </row>
    <row r="25" spans="1:7" x14ac:dyDescent="0.3">
      <c r="A25" s="97">
        <v>5</v>
      </c>
      <c r="B25" s="93">
        <f t="shared" si="6"/>
        <v>256</v>
      </c>
      <c r="C25" s="1">
        <f t="shared" si="4"/>
        <v>1024</v>
      </c>
      <c r="D25" s="9">
        <f>SUM($C$21:C25)</f>
        <v>1364</v>
      </c>
      <c r="E25" s="9">
        <f t="shared" si="2"/>
        <v>-2704.699615375026</v>
      </c>
      <c r="F25" s="9">
        <f t="shared" si="3"/>
        <v>1.2986818858121514</v>
      </c>
      <c r="G25" s="257">
        <f t="shared" si="5"/>
        <v>9500377.4796905667</v>
      </c>
    </row>
    <row r="26" spans="1:7" x14ac:dyDescent="0.3">
      <c r="A26" s="97">
        <v>6</v>
      </c>
      <c r="B26" s="93">
        <f t="shared" si="6"/>
        <v>1024</v>
      </c>
      <c r="C26" s="1">
        <f t="shared" si="4"/>
        <v>4096</v>
      </c>
      <c r="D26" s="9">
        <f>SUM($C$21:C26)</f>
        <v>5460</v>
      </c>
      <c r="E26" s="9">
        <f t="shared" si="2"/>
        <v>-10832.386410125064</v>
      </c>
      <c r="F26" s="9">
        <f t="shared" si="3"/>
        <v>0.45996771599984515</v>
      </c>
      <c r="G26" s="257">
        <f t="shared" si="5"/>
        <v>53972885.631802522</v>
      </c>
    </row>
    <row r="27" spans="1:7" x14ac:dyDescent="0.3">
      <c r="A27" s="97">
        <v>7</v>
      </c>
      <c r="B27" s="93">
        <f t="shared" si="6"/>
        <v>4096</v>
      </c>
      <c r="C27" s="1">
        <f t="shared" si="4"/>
        <v>16384</v>
      </c>
      <c r="D27" s="9">
        <f>SUM($C$21:C27)</f>
        <v>21844</v>
      </c>
      <c r="E27" s="9">
        <f t="shared" si="2"/>
        <v>-43343.096427192744</v>
      </c>
      <c r="F27" s="9">
        <f t="shared" si="3"/>
        <v>0.15485072776109277</v>
      </c>
      <c r="G27" s="257">
        <f t="shared" si="5"/>
        <v>290906294.81230021</v>
      </c>
    </row>
    <row r="28" spans="1:7" x14ac:dyDescent="0.3">
      <c r="A28" s="97">
        <v>8</v>
      </c>
      <c r="B28" s="93">
        <f t="shared" si="6"/>
        <v>16384</v>
      </c>
      <c r="C28" s="1">
        <f t="shared" si="4"/>
        <v>65536</v>
      </c>
      <c r="D28" s="9">
        <f>SUM($C$21:C28)</f>
        <v>87380</v>
      </c>
      <c r="E28" s="9">
        <f t="shared" si="2"/>
        <v>-173385.89393818038</v>
      </c>
      <c r="F28" s="9">
        <f t="shared" si="3"/>
        <v>5.0177576912835649E-2</v>
      </c>
      <c r="G28" s="257">
        <f t="shared" si="5"/>
        <v>1508471846.6506281</v>
      </c>
    </row>
    <row r="29" spans="1:7" x14ac:dyDescent="0.3">
      <c r="A29" s="97">
        <v>9</v>
      </c>
      <c r="B29" s="93">
        <f t="shared" si="6"/>
        <v>65536</v>
      </c>
      <c r="C29" s="1">
        <f t="shared" si="4"/>
        <v>262144</v>
      </c>
      <c r="D29" s="9">
        <f>SUM($C$21:C29)</f>
        <v>349524</v>
      </c>
      <c r="E29" s="9">
        <f t="shared" si="2"/>
        <v>-693557.040353355</v>
      </c>
      <c r="F29" s="9">
        <f t="shared" si="3"/>
        <v>1.578483789698356E-2</v>
      </c>
      <c r="G29" s="257">
        <f t="shared" si="5"/>
        <v>7592844322.3964272</v>
      </c>
    </row>
    <row r="30" spans="1:7" ht="16.2" thickBot="1" x14ac:dyDescent="0.35">
      <c r="A30" s="129">
        <v>10</v>
      </c>
      <c r="B30" s="94">
        <f t="shared" si="6"/>
        <v>262144</v>
      </c>
      <c r="C30" s="109">
        <f t="shared" si="4"/>
        <v>1048576</v>
      </c>
      <c r="D30" s="10">
        <f>SUM($C$21:C30)</f>
        <v>1398100</v>
      </c>
      <c r="E30" s="10">
        <f t="shared" si="2"/>
        <v>-2774241.5823821202</v>
      </c>
      <c r="F30" s="10">
        <f t="shared" si="3"/>
        <v>4.8498006552283477E-3</v>
      </c>
      <c r="G30" s="258">
        <f t="shared" si="5"/>
        <v>37326085093.116234</v>
      </c>
    </row>
    <row r="31" spans="1:7" ht="16.2" thickBot="1" x14ac:dyDescent="0.35">
      <c r="A31" s="497" t="s">
        <v>232</v>
      </c>
      <c r="B31" s="497"/>
      <c r="C31" s="497"/>
      <c r="D31" s="497"/>
      <c r="E31" s="497"/>
      <c r="F31" s="497"/>
      <c r="G31" s="497"/>
    </row>
    <row r="32" spans="1:7" ht="16.2" thickBot="1" x14ac:dyDescent="0.35">
      <c r="A32" s="115" t="s">
        <v>130</v>
      </c>
      <c r="B32" s="116" t="s">
        <v>135</v>
      </c>
      <c r="C32" s="116" t="s">
        <v>134</v>
      </c>
      <c r="D32" s="154" t="s">
        <v>133</v>
      </c>
      <c r="E32" s="350" t="s">
        <v>234</v>
      </c>
      <c r="F32" s="152" t="s">
        <v>235</v>
      </c>
      <c r="G32" s="260" t="s">
        <v>236</v>
      </c>
    </row>
    <row r="33" spans="1:7" x14ac:dyDescent="0.3">
      <c r="A33" s="95">
        <v>1</v>
      </c>
      <c r="B33" s="107">
        <v>1</v>
      </c>
      <c r="C33" s="108">
        <f t="shared" ref="C33:C42" si="7">B33*$O$2</f>
        <v>4</v>
      </c>
      <c r="D33" s="57">
        <f>SUM($C$33:C33)</f>
        <v>4</v>
      </c>
      <c r="E33" s="96">
        <f>D33/(B7-((1-B7)/-X7))</f>
        <v>-1.3175116764399326</v>
      </c>
      <c r="F33" s="8">
        <f t="shared" ref="F33:F42" si="8">U7/E33</f>
        <v>157.65744938604408</v>
      </c>
      <c r="G33" s="259">
        <f>(B7-((1-B7)/-X7))</f>
        <v>-3.0360262239257398</v>
      </c>
    </row>
    <row r="34" spans="1:7" x14ac:dyDescent="0.3">
      <c r="A34" s="97">
        <v>2</v>
      </c>
      <c r="B34" s="93">
        <f>C33</f>
        <v>4</v>
      </c>
      <c r="C34" s="1">
        <f t="shared" si="7"/>
        <v>16</v>
      </c>
      <c r="D34" s="9">
        <f>SUM($C$33:C34)</f>
        <v>20</v>
      </c>
      <c r="E34" s="96">
        <f>D34/(B8-((1-B8)/-X8))</f>
        <v>-7.0263292478366655</v>
      </c>
      <c r="F34" s="9">
        <f t="shared" si="8"/>
        <v>92.897704682478349</v>
      </c>
      <c r="G34" s="259">
        <f t="shared" ref="G34:G42" si="9">(B8-((1-B8)/-X8))</f>
        <v>-2.8464364954371866</v>
      </c>
    </row>
    <row r="35" spans="1:7" x14ac:dyDescent="0.3">
      <c r="A35" s="97">
        <v>3</v>
      </c>
      <c r="B35" s="93">
        <f t="shared" ref="B35:B42" si="10">C34</f>
        <v>16</v>
      </c>
      <c r="C35" s="1">
        <f t="shared" si="7"/>
        <v>64</v>
      </c>
      <c r="D35" s="9">
        <f>SUM($C$33:C35)</f>
        <v>84</v>
      </c>
      <c r="E35" s="96">
        <f t="shared" ref="E35:E42" si="11">D35/(B9-((1-B9)/-X9))</f>
        <v>-29.977098316957338</v>
      </c>
      <c r="F35" s="9">
        <f t="shared" si="8"/>
        <v>44.996588741309388</v>
      </c>
      <c r="G35" s="259">
        <f t="shared" si="9"/>
        <v>-2.8021391234015196</v>
      </c>
    </row>
    <row r="36" spans="1:7" x14ac:dyDescent="0.3">
      <c r="A36" s="97">
        <v>4</v>
      </c>
      <c r="B36" s="93">
        <f t="shared" si="10"/>
        <v>64</v>
      </c>
      <c r="C36" s="1">
        <f t="shared" si="7"/>
        <v>256</v>
      </c>
      <c r="D36" s="9">
        <f>SUM($C$33:C36)</f>
        <v>340</v>
      </c>
      <c r="E36" s="96">
        <f t="shared" si="11"/>
        <v>-121.80661184041854</v>
      </c>
      <c r="F36" s="9">
        <f t="shared" si="8"/>
        <v>18.894843037354676</v>
      </c>
      <c r="G36" s="259">
        <f t="shared" si="9"/>
        <v>-2.791309887557182</v>
      </c>
    </row>
    <row r="37" spans="1:7" x14ac:dyDescent="0.3">
      <c r="A37" s="97">
        <v>5</v>
      </c>
      <c r="B37" s="93">
        <f t="shared" si="10"/>
        <v>256</v>
      </c>
      <c r="C37" s="1">
        <f t="shared" si="7"/>
        <v>1024</v>
      </c>
      <c r="D37" s="9">
        <f>SUM($C$33:C37)</f>
        <v>1364</v>
      </c>
      <c r="E37" s="96">
        <f t="shared" si="11"/>
        <v>-489.1284485793293</v>
      </c>
      <c r="F37" s="9">
        <f t="shared" si="8"/>
        <v>7.1812310391121263</v>
      </c>
      <c r="G37" s="259">
        <f t="shared" si="9"/>
        <v>-2.7886335459769924</v>
      </c>
    </row>
    <row r="38" spans="1:7" x14ac:dyDescent="0.3">
      <c r="A38" s="97">
        <v>6</v>
      </c>
      <c r="B38" s="93">
        <f t="shared" si="10"/>
        <v>1024</v>
      </c>
      <c r="C38" s="1">
        <f t="shared" si="7"/>
        <v>4096</v>
      </c>
      <c r="D38" s="9">
        <f>SUM($C$33:C38)</f>
        <v>5460</v>
      </c>
      <c r="E38" s="96">
        <f t="shared" si="11"/>
        <v>-1958.4139473277962</v>
      </c>
      <c r="F38" s="9">
        <f t="shared" si="8"/>
        <v>2.5441751181825176</v>
      </c>
      <c r="G38" s="259">
        <f t="shared" si="9"/>
        <v>-2.7879703407188376</v>
      </c>
    </row>
    <row r="39" spans="1:7" x14ac:dyDescent="0.3">
      <c r="A39" s="97">
        <v>7</v>
      </c>
      <c r="B39" s="93">
        <f t="shared" si="10"/>
        <v>4096</v>
      </c>
      <c r="C39" s="1">
        <f t="shared" si="7"/>
        <v>16384</v>
      </c>
      <c r="D39" s="9">
        <f>SUM($C$33:C39)</f>
        <v>21844</v>
      </c>
      <c r="E39" s="96">
        <f t="shared" si="11"/>
        <v>-7835.5527181571988</v>
      </c>
      <c r="F39" s="9">
        <f t="shared" si="8"/>
        <v>0.85657135706803167</v>
      </c>
      <c r="G39" s="259">
        <f t="shared" si="9"/>
        <v>-2.7878058875644158</v>
      </c>
    </row>
    <row r="40" spans="1:7" x14ac:dyDescent="0.3">
      <c r="A40" s="97">
        <v>8</v>
      </c>
      <c r="B40" s="93">
        <f t="shared" si="10"/>
        <v>16384</v>
      </c>
      <c r="C40" s="1">
        <f t="shared" si="7"/>
        <v>65536</v>
      </c>
      <c r="D40" s="9">
        <f>SUM($C$33:C40)</f>
        <v>87380</v>
      </c>
      <c r="E40" s="96">
        <f>D40/(B14-((1-B14)/-X14))</f>
        <v>-31344.104258007847</v>
      </c>
      <c r="F40" s="9">
        <f t="shared" si="8"/>
        <v>0.2775668418235655</v>
      </c>
      <c r="G40" s="259">
        <f t="shared" si="9"/>
        <v>-2.7877651018748129</v>
      </c>
    </row>
    <row r="41" spans="1:7" x14ac:dyDescent="0.3">
      <c r="A41" s="97">
        <v>9</v>
      </c>
      <c r="B41" s="93">
        <f t="shared" si="10"/>
        <v>65536</v>
      </c>
      <c r="C41" s="1">
        <f t="shared" si="7"/>
        <v>262144</v>
      </c>
      <c r="D41" s="9">
        <f>SUM($C$33:C41)</f>
        <v>349524</v>
      </c>
      <c r="E41" s="96">
        <f t="shared" si="11"/>
        <v>-125378.30681651022</v>
      </c>
      <c r="F41" s="9">
        <f t="shared" si="8"/>
        <v>8.731722203196772E-2</v>
      </c>
      <c r="G41" s="259">
        <f t="shared" si="9"/>
        <v>-2.7877549862874171</v>
      </c>
    </row>
    <row r="42" spans="1:7" ht="16.2" thickBot="1" x14ac:dyDescent="0.35">
      <c r="A42" s="129">
        <v>10</v>
      </c>
      <c r="B42" s="94">
        <f t="shared" si="10"/>
        <v>262144</v>
      </c>
      <c r="C42" s="109">
        <f t="shared" si="7"/>
        <v>1048576</v>
      </c>
      <c r="D42" s="10">
        <f>SUM($C$33:C42)</f>
        <v>1398100</v>
      </c>
      <c r="E42" s="351">
        <f t="shared" si="11"/>
        <v>-501515.11345693073</v>
      </c>
      <c r="F42" s="10">
        <f t="shared" si="8"/>
        <v>2.6827743138700021E-2</v>
      </c>
      <c r="G42" s="259">
        <f t="shared" si="9"/>
        <v>-2.7877524774137568</v>
      </c>
    </row>
    <row r="43" spans="1:7" ht="16.2" thickBot="1" x14ac:dyDescent="0.35"/>
    <row r="44" spans="1:7" ht="16.2" thickBot="1" x14ac:dyDescent="0.3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3">
      <c r="A45" s="95">
        <v>1</v>
      </c>
      <c r="B45" s="107">
        <v>1</v>
      </c>
      <c r="C45" s="108">
        <f t="shared" ref="C45:C54" si="12">B45*$O$2</f>
        <v>4</v>
      </c>
      <c r="D45" s="57">
        <f>SUM(C45:C45)</f>
        <v>4</v>
      </c>
      <c r="E45" s="57">
        <f t="shared" ref="E45:E54" si="13">D45/R7</f>
        <v>-6.6386004450617238</v>
      </c>
      <c r="F45" s="8">
        <f t="shared" ref="F45:F54" si="14">U7/E45</f>
        <v>31.289054396753873</v>
      </c>
      <c r="G45" s="256">
        <f>E45*U7</f>
        <v>1378.9404128507797</v>
      </c>
    </row>
    <row r="46" spans="1:7" x14ac:dyDescent="0.3">
      <c r="A46" s="97">
        <v>2</v>
      </c>
      <c r="B46" s="93">
        <f t="shared" ref="B46:B54" si="15">B45*$O$2*2</f>
        <v>8</v>
      </c>
      <c r="C46" s="1">
        <f t="shared" si="12"/>
        <v>32</v>
      </c>
      <c r="D46" s="9">
        <f>SUM($C$45:C46)</f>
        <v>36</v>
      </c>
      <c r="E46" s="9">
        <f t="shared" si="13"/>
        <v>-68.277702563858256</v>
      </c>
      <c r="F46" s="9">
        <f t="shared" si="14"/>
        <v>9.5599271058792645</v>
      </c>
      <c r="G46" s="257">
        <f t="shared" ref="G46:G54" si="16">E46*U8</f>
        <v>44566.895199263505</v>
      </c>
    </row>
    <row r="47" spans="1:7" x14ac:dyDescent="0.3">
      <c r="A47" s="97">
        <v>3</v>
      </c>
      <c r="B47" s="93">
        <f t="shared" si="15"/>
        <v>64</v>
      </c>
      <c r="C47" s="1">
        <f t="shared" si="12"/>
        <v>256</v>
      </c>
      <c r="D47" s="9">
        <f>SUM($C$45:C47)</f>
        <v>292</v>
      </c>
      <c r="E47" s="9">
        <f t="shared" si="13"/>
        <v>-572.91985981135724</v>
      </c>
      <c r="F47" s="9">
        <f t="shared" si="14"/>
        <v>2.3543732016377694</v>
      </c>
      <c r="G47" s="257">
        <f t="shared" si="16"/>
        <v>772792.78686162911</v>
      </c>
    </row>
    <row r="48" spans="1:7" x14ac:dyDescent="0.3">
      <c r="A48" s="97">
        <v>4</v>
      </c>
      <c r="B48" s="93">
        <f t="shared" si="15"/>
        <v>512</v>
      </c>
      <c r="C48" s="1">
        <f t="shared" si="12"/>
        <v>2048</v>
      </c>
      <c r="D48" s="9">
        <f>SUM($C$45:C48)</f>
        <v>2340</v>
      </c>
      <c r="E48" s="9">
        <f t="shared" si="13"/>
        <v>-4630.2704184592831</v>
      </c>
      <c r="F48" s="9">
        <f t="shared" si="14"/>
        <v>0.49705883320795824</v>
      </c>
      <c r="G48" s="257">
        <f t="shared" si="16"/>
        <v>10656645.210508119</v>
      </c>
    </row>
    <row r="49" spans="1:7" x14ac:dyDescent="0.3">
      <c r="A49" s="97">
        <v>5</v>
      </c>
      <c r="B49" s="93">
        <f t="shared" si="15"/>
        <v>4096</v>
      </c>
      <c r="C49" s="1">
        <f t="shared" si="12"/>
        <v>16384</v>
      </c>
      <c r="D49" s="9">
        <f>SUM($C$45:C49)</f>
        <v>18724</v>
      </c>
      <c r="E49" s="9">
        <f t="shared" si="13"/>
        <v>-37128.149265602631</v>
      </c>
      <c r="F49" s="9">
        <f t="shared" si="14"/>
        <v>9.4605965191613683E-2</v>
      </c>
      <c r="G49" s="257">
        <f t="shared" si="16"/>
        <v>130414272.67575234</v>
      </c>
    </row>
    <row r="50" spans="1:7" x14ac:dyDescent="0.3">
      <c r="A50" s="97">
        <v>6</v>
      </c>
      <c r="B50" s="93">
        <f t="shared" si="15"/>
        <v>32768</v>
      </c>
      <c r="C50" s="1">
        <f t="shared" si="12"/>
        <v>131072</v>
      </c>
      <c r="D50" s="9">
        <f>SUM($C$45:C50)</f>
        <v>149796</v>
      </c>
      <c r="E50" s="9">
        <f t="shared" si="13"/>
        <v>-297188.30671998061</v>
      </c>
      <c r="F50" s="9">
        <f t="shared" si="14"/>
        <v>1.6765626113909277E-2</v>
      </c>
      <c r="G50" s="257">
        <f t="shared" si="16"/>
        <v>1480755013.9380021</v>
      </c>
    </row>
    <row r="51" spans="1:7" x14ac:dyDescent="0.3">
      <c r="A51" s="97">
        <v>7</v>
      </c>
      <c r="B51" s="93">
        <f t="shared" si="15"/>
        <v>262144</v>
      </c>
      <c r="C51" s="1">
        <f t="shared" si="12"/>
        <v>1048576</v>
      </c>
      <c r="D51" s="9">
        <f>SUM($C$45:C51)</f>
        <v>1198372</v>
      </c>
      <c r="E51" s="9">
        <f t="shared" si="13"/>
        <v>-2377822.4295755276</v>
      </c>
      <c r="F51" s="9">
        <f t="shared" si="14"/>
        <v>2.8226287807236066E-3</v>
      </c>
      <c r="G51" s="257">
        <f t="shared" si="16"/>
        <v>15959254638.656193</v>
      </c>
    </row>
    <row r="52" spans="1:7" x14ac:dyDescent="0.3">
      <c r="A52" s="97">
        <v>8</v>
      </c>
      <c r="B52" s="93">
        <f t="shared" si="15"/>
        <v>2097152</v>
      </c>
      <c r="C52" s="1">
        <f t="shared" si="12"/>
        <v>8388608</v>
      </c>
      <c r="D52" s="9">
        <f>SUM($C$45:C52)</f>
        <v>9586980</v>
      </c>
      <c r="E52" s="9">
        <f t="shared" si="13"/>
        <v>-19023198.643481992</v>
      </c>
      <c r="F52" s="9">
        <f t="shared" si="14"/>
        <v>4.5734075492423883E-4</v>
      </c>
      <c r="G52" s="257">
        <f t="shared" si="16"/>
        <v>165503426692.63721</v>
      </c>
    </row>
    <row r="53" spans="1:7" x14ac:dyDescent="0.3">
      <c r="A53" s="97">
        <v>9</v>
      </c>
      <c r="B53" s="93">
        <f t="shared" si="15"/>
        <v>16777216</v>
      </c>
      <c r="C53" s="1">
        <f t="shared" si="12"/>
        <v>67108864</v>
      </c>
      <c r="D53" s="9">
        <f>SUM($C$45:C53)</f>
        <v>76695844</v>
      </c>
      <c r="E53" s="9">
        <f t="shared" si="13"/>
        <v>-152186809.9816969</v>
      </c>
      <c r="F53" s="9">
        <f t="shared" si="14"/>
        <v>7.1935836329088199E-5</v>
      </c>
      <c r="G53" s="257">
        <f t="shared" si="16"/>
        <v>1666093325971.3271</v>
      </c>
    </row>
    <row r="54" spans="1:7" ht="16.2" thickBot="1" x14ac:dyDescent="0.35">
      <c r="A54" s="129">
        <v>10</v>
      </c>
      <c r="B54" s="94">
        <f t="shared" si="15"/>
        <v>134217728</v>
      </c>
      <c r="C54" s="109">
        <f t="shared" si="12"/>
        <v>536870912</v>
      </c>
      <c r="D54" s="10">
        <f>SUM($C$45:C54)</f>
        <v>613566756</v>
      </c>
      <c r="E54" s="10">
        <f t="shared" si="13"/>
        <v>-1217496894.4013333</v>
      </c>
      <c r="F54" s="10">
        <f t="shared" si="14"/>
        <v>1.1050967526791419E-5</v>
      </c>
      <c r="G54" s="258">
        <f t="shared" si="16"/>
        <v>16380834664733.055</v>
      </c>
    </row>
  </sheetData>
  <mergeCells count="2">
    <mergeCell ref="A18:F18"/>
    <mergeCell ref="A31:G31"/>
  </mergeCells>
  <conditionalFormatting sqref="F45:F54">
    <cfRule type="cellIs" dxfId="200" priority="39" operator="equal">
      <formula>MAX($F$45:$F$54)</formula>
    </cfRule>
  </conditionalFormatting>
  <conditionalFormatting sqref="F21:F30">
    <cfRule type="cellIs" dxfId="199" priority="38" operator="equal">
      <formula>MAX($F$21:$F$30)</formula>
    </cfRule>
  </conditionalFormatting>
  <conditionalFormatting sqref="E21:E30">
    <cfRule type="cellIs" dxfId="198" priority="34" stopIfTrue="1" operator="lessThan">
      <formula>0</formula>
    </cfRule>
    <cfRule type="cellIs" dxfId="197" priority="35" operator="equal">
      <formula>MIN($E$21:$E$30)</formula>
    </cfRule>
  </conditionalFormatting>
  <conditionalFormatting sqref="E45:E54">
    <cfRule type="cellIs" dxfId="196" priority="32" stopIfTrue="1" operator="lessThan">
      <formula>0</formula>
    </cfRule>
    <cfRule type="cellIs" dxfId="195" priority="33" operator="equal">
      <formula>MIN($E$45:$E$54)</formula>
    </cfRule>
  </conditionalFormatting>
  <conditionalFormatting sqref="R7:R16">
    <cfRule type="cellIs" dxfId="194" priority="28" operator="lessThanOrEqual">
      <formula>0</formula>
    </cfRule>
    <cfRule type="cellIs" dxfId="193" priority="29" operator="greaterThan">
      <formula>0</formula>
    </cfRule>
  </conditionalFormatting>
  <conditionalFormatting sqref="U7:U16">
    <cfRule type="cellIs" dxfId="192" priority="13" operator="lessThanOrEqual">
      <formula>0</formula>
    </cfRule>
    <cfRule type="cellIs" dxfId="191" priority="14" operator="greaterThan">
      <formula>0</formula>
    </cfRule>
  </conditionalFormatting>
  <conditionalFormatting sqref="S7:T16">
    <cfRule type="cellIs" dxfId="190" priority="5" operator="lessThanOrEqual">
      <formula>0</formula>
    </cfRule>
    <cfRule type="cellIs" dxfId="189" priority="6" operator="greaterThan">
      <formula>0</formula>
    </cfRule>
  </conditionalFormatting>
  <conditionalFormatting sqref="E33:E42">
    <cfRule type="cellIs" dxfId="188" priority="3" stopIfTrue="1" operator="lessThan">
      <formula>0</formula>
    </cfRule>
    <cfRule type="cellIs" dxfId="187" priority="4" operator="equal">
      <formula>MIN($E$33:$E$42)</formula>
    </cfRule>
  </conditionalFormatting>
  <conditionalFormatting sqref="F33:F42">
    <cfRule type="cellIs" dxfId="186" priority="1" operator="lessThanOrEqual">
      <formula>0</formula>
    </cfRule>
    <cfRule type="cellIs" dxfId="185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C73AD-B6BC-3E41-8E28-6ED83E52CB7D}">
  <sheetPr>
    <pageSetUpPr fitToPage="1"/>
  </sheetPr>
  <dimension ref="A1:X54"/>
  <sheetViews>
    <sheetView zoomScale="90" zoomScaleNormal="90" workbookViewId="0">
      <selection activeCell="A31" sqref="A31:G54"/>
    </sheetView>
  </sheetViews>
  <sheetFormatPr defaultColWidth="8.69921875" defaultRowHeight="15.6" x14ac:dyDescent="0.3"/>
  <cols>
    <col min="5" max="5" width="9.19921875" customWidth="1"/>
    <col min="14" max="14" width="5.69921875" bestFit="1" customWidth="1"/>
  </cols>
  <sheetData>
    <row r="1" spans="1:24" x14ac:dyDescent="0.3">
      <c r="C1" t="s">
        <v>93</v>
      </c>
      <c r="D1">
        <f>C2+E2</f>
        <v>1.0000000000000009</v>
      </c>
    </row>
    <row r="2" spans="1:24" x14ac:dyDescent="0.3">
      <c r="A2" t="s">
        <v>39</v>
      </c>
      <c r="B2" s="133" t="s">
        <v>122</v>
      </c>
      <c r="C2" s="139">
        <f>Analysis!B57</f>
        <v>0.2138957567029714</v>
      </c>
      <c r="D2" s="133" t="s">
        <v>123</v>
      </c>
      <c r="E2" s="139">
        <f>Analysis!K57</f>
        <v>0.78610424329702944</v>
      </c>
      <c r="F2" s="133" t="s">
        <v>46</v>
      </c>
      <c r="G2" s="139">
        <f>Analysis!S57</f>
        <v>439.07962289084605</v>
      </c>
      <c r="H2" t="s">
        <v>149</v>
      </c>
      <c r="I2" s="153">
        <f>Analysis!T57</f>
        <v>-439.63901516346266</v>
      </c>
      <c r="J2" t="s">
        <v>47</v>
      </c>
      <c r="K2" s="153">
        <f>G2*C2+I2*E2</f>
        <v>-251.68482714783221</v>
      </c>
      <c r="L2" t="s">
        <v>46</v>
      </c>
      <c r="M2" s="160">
        <v>4</v>
      </c>
      <c r="N2" t="s">
        <v>149</v>
      </c>
      <c r="O2" s="160">
        <v>5</v>
      </c>
    </row>
    <row r="4" spans="1:24" x14ac:dyDescent="0.3">
      <c r="A4" t="s">
        <v>120</v>
      </c>
      <c r="B4">
        <f>$C$2</f>
        <v>0.2138957567029714</v>
      </c>
      <c r="C4" t="s">
        <v>121</v>
      </c>
      <c r="D4">
        <f>$E$2</f>
        <v>0.78610424329702944</v>
      </c>
      <c r="E4" t="s">
        <v>46</v>
      </c>
      <c r="F4">
        <f>G2</f>
        <v>439.07962289084605</v>
      </c>
      <c r="G4" t="s">
        <v>149</v>
      </c>
      <c r="H4">
        <f>I2</f>
        <v>-439.63901516346266</v>
      </c>
      <c r="I4" t="s">
        <v>47</v>
      </c>
      <c r="J4">
        <f>B4*F4+D4*H4</f>
        <v>-251.68482714783221</v>
      </c>
    </row>
    <row r="5" spans="1:24" ht="16.2" thickBot="1" x14ac:dyDescent="0.35"/>
    <row r="6" spans="1:24" ht="16.2" thickBot="1" x14ac:dyDescent="0.3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194</v>
      </c>
      <c r="X6" s="260" t="s">
        <v>233</v>
      </c>
    </row>
    <row r="7" spans="1:24" x14ac:dyDescent="0.3">
      <c r="A7" s="100">
        <v>1</v>
      </c>
      <c r="B7" s="95">
        <f>C7*B4</f>
        <v>0.2138957567029714</v>
      </c>
      <c r="C7" s="95">
        <v>1</v>
      </c>
      <c r="D7" s="22">
        <f>C7*D4</f>
        <v>0.78610424329702944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1.0000000000000009</v>
      </c>
      <c r="R7" s="265">
        <f>B7-D7</f>
        <v>-0.57220848659405799</v>
      </c>
      <c r="S7" s="266">
        <f>IF(Rules!B23=Rules!D23,SUM(C7)*B4*F4,SUM(C7)*B4*F4*POWER(O2,A7-1))</f>
        <v>93.91726819109283</v>
      </c>
      <c r="T7" s="252">
        <f>IF(Rules!B23=Rules!D23,SUM(C7)*D4*H4,SUM(C7)*D4*H4*POWER(O2,A7-1))</f>
        <v>-345.60209533892504</v>
      </c>
      <c r="U7" s="263">
        <f>S7+T7</f>
        <v>-251.68482714783221</v>
      </c>
      <c r="V7" s="280">
        <f>S7/B4</f>
        <v>439.079622890846</v>
      </c>
      <c r="W7" s="57">
        <f>T7/D4</f>
        <v>-439.6390151634626</v>
      </c>
      <c r="X7" s="96">
        <f>S7/T7</f>
        <v>-0.27174970712775931</v>
      </c>
    </row>
    <row r="8" spans="1:24" x14ac:dyDescent="0.3">
      <c r="A8" s="98">
        <v>2</v>
      </c>
      <c r="B8" s="97">
        <f>C8*B4</f>
        <v>0.25713086132211549</v>
      </c>
      <c r="C8" s="97">
        <f>1/(1-B4*D4)</f>
        <v>1.2021316611679351</v>
      </c>
      <c r="D8" s="128">
        <f>C8*D4</f>
        <v>0.94500079984582064</v>
      </c>
      <c r="E8" s="1">
        <f>D8*D4</f>
        <v>0.7428691386778864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1.0000000000000018</v>
      </c>
      <c r="R8" s="267">
        <f>B8-E8</f>
        <v>-0.48573827735577091</v>
      </c>
      <c r="S8" s="268">
        <f>IF(Rules!B23=Rules!D23,SUM(C8:D8)*B4*F4,SUM(C8:D8)*B4*F4*POWER(O2,A8-1))</f>
        <v>201.65281518283007</v>
      </c>
      <c r="T8" s="253">
        <f>IF(Rules!B23=Rules!D23,SUM(C8:D8)*D4*H4,SUM(C8:D8)*D4*H4*POWER(O2,A8-1))</f>
        <v>-742.05347749657687</v>
      </c>
      <c r="U8" s="264">
        <f>S8+T8+U7</f>
        <v>-792.08548946157907</v>
      </c>
      <c r="V8" s="93">
        <f>S8/B4</f>
        <v>942.76211127861404</v>
      </c>
      <c r="W8" s="9">
        <f>T8/D4</f>
        <v>-943.96320058558956</v>
      </c>
      <c r="X8" s="97">
        <f t="shared" ref="X8:X16" si="0">S8/T8</f>
        <v>-0.27174970712775925</v>
      </c>
    </row>
    <row r="9" spans="1:24" x14ac:dyDescent="0.3">
      <c r="A9" s="98">
        <v>3</v>
      </c>
      <c r="B9" s="97">
        <f>C9*B4</f>
        <v>0.26808402626437855</v>
      </c>
      <c r="C9" s="97">
        <f>1/(1-D4*B4/(1-D4*B4))</f>
        <v>1.2533396192457258</v>
      </c>
      <c r="D9" s="128">
        <f>C9*D4*C8</f>
        <v>1.1844069426656672</v>
      </c>
      <c r="E9" s="1">
        <f>D9*(D4)</f>
        <v>0.93106732341994236</v>
      </c>
      <c r="F9" s="1">
        <f>E9*D4</f>
        <v>0.73191597373562434</v>
      </c>
      <c r="G9" s="1"/>
      <c r="H9" s="1"/>
      <c r="I9" s="1"/>
      <c r="J9" s="1"/>
      <c r="K9" s="1"/>
      <c r="L9" s="1"/>
      <c r="M9" s="235"/>
      <c r="N9" s="97">
        <f>B9+F9</f>
        <v>1.0000000000000029</v>
      </c>
      <c r="R9" s="267">
        <f>B9-F9</f>
        <v>-0.46383194747124579</v>
      </c>
      <c r="S9" s="268">
        <f>IF(Rules!B23=Rules!D23,SUM(C9:E9)*B4*F4,SUM(C9:E9)*B4*F4*POWER(O2,A9-1))</f>
        <v>316.38979715454047</v>
      </c>
      <c r="T9" s="253">
        <f>IF(Rules!B23=Rules!D23,SUM(C9:E9)*D4*H4,SUM(C9:E9)*D4*H4*POWER(O2,A9-1))</f>
        <v>-1164.2691375773747</v>
      </c>
      <c r="U9" s="264">
        <f t="shared" ref="U9:U16" si="1">S9+T9+U8</f>
        <v>-1639.9648298844133</v>
      </c>
      <c r="V9" s="93">
        <f>S9/B4</f>
        <v>1479.1775303607285</v>
      </c>
      <c r="W9" s="9">
        <f>T9/D4</f>
        <v>-1481.0620188160665</v>
      </c>
      <c r="X9" s="97">
        <f t="shared" si="0"/>
        <v>-0.27174970712775931</v>
      </c>
    </row>
    <row r="10" spans="1:24" x14ac:dyDescent="0.3">
      <c r="A10" s="98">
        <v>4</v>
      </c>
      <c r="B10" s="97">
        <f>C10*B4</f>
        <v>0.27100866149886765</v>
      </c>
      <c r="C10" s="97">
        <f>1/(1-D4*B4/(1-D4*B4/(1-D4*B4)))</f>
        <v>1.2670127994881484</v>
      </c>
      <c r="D10" s="128">
        <f>C10*D4*C9</f>
        <v>1.2483314470746538</v>
      </c>
      <c r="E10" s="1">
        <f>D10*D4*C8</f>
        <v>1.1796742159582385</v>
      </c>
      <c r="F10" s="1">
        <f>E10*D4</f>
        <v>0.92734690687286758</v>
      </c>
      <c r="G10" s="1">
        <f>F10*D4</f>
        <v>0.7289913385011364</v>
      </c>
      <c r="H10" s="1"/>
      <c r="I10" s="1"/>
      <c r="J10" s="1"/>
      <c r="K10" s="1"/>
      <c r="L10" s="1"/>
      <c r="M10" s="235"/>
      <c r="N10" s="97">
        <f>B10+G10</f>
        <v>1.000000000000004</v>
      </c>
      <c r="R10" s="267">
        <f>B10-G10</f>
        <v>-0.45798267700226875</v>
      </c>
      <c r="S10" s="268">
        <f>IF(Rules!B23=Rules!D23,SUM(C10:F10)*B4*F4,SUM(C10:F10)*B4*F4*POWER(O2,A10-1))</f>
        <v>434.11992807458751</v>
      </c>
      <c r="T10" s="253">
        <f>IF(Rules!B23=Rules!D23,SUM(C10:F10)*D4*H4,SUM(C10:F10)*D4*H4*POWER(O2,A10-1))</f>
        <v>-1597.4991570846189</v>
      </c>
      <c r="U10" s="264">
        <f t="shared" si="1"/>
        <v>-2803.344058894445</v>
      </c>
      <c r="V10" s="93">
        <f>S10/B4</f>
        <v>2029.5864432571832</v>
      </c>
      <c r="W10" s="9">
        <f>T10/D4</f>
        <v>-2032.1721587260329</v>
      </c>
      <c r="X10" s="97">
        <f t="shared" si="0"/>
        <v>-0.27174970712775925</v>
      </c>
    </row>
    <row r="11" spans="1:24" x14ac:dyDescent="0.3">
      <c r="A11" s="98">
        <v>5</v>
      </c>
      <c r="B11" s="97">
        <f>C11*B4</f>
        <v>0.27180040215297924</v>
      </c>
      <c r="C11" s="97">
        <f>1/(1-D4*B4/(1-D4*B4/(1-D4*B4/(1-D4*B4))))</f>
        <v>1.2707143252515183</v>
      </c>
      <c r="D11" s="128">
        <f>C11*D4*C10</f>
        <v>1.2656367261527703</v>
      </c>
      <c r="E11" s="1">
        <f>D11*D4*C9</f>
        <v>1.24697566312462</v>
      </c>
      <c r="F11" s="1">
        <f>E11*D4*C8</f>
        <v>1.1783929990410384</v>
      </c>
      <c r="G11" s="1">
        <f>F11*D4</f>
        <v>0.92633973681767268</v>
      </c>
      <c r="H11" s="1">
        <f>G11*D4</f>
        <v>0.72819959784702593</v>
      </c>
      <c r="I11" s="1"/>
      <c r="J11" s="1"/>
      <c r="K11" s="1"/>
      <c r="L11" s="1"/>
      <c r="M11" s="235"/>
      <c r="N11" s="97">
        <f>B11+H11</f>
        <v>1.0000000000000051</v>
      </c>
      <c r="R11" s="267">
        <f>B11-H11</f>
        <v>-0.45639919569404669</v>
      </c>
      <c r="S11" s="268">
        <f>IF(Rules!B23=Rules!D23,SUM(C11:G11)*B4*F4,SUM(C11:G11)*B4*F4*POWER(O2,A11-1))</f>
        <v>552.99045852715267</v>
      </c>
      <c r="T11" s="253">
        <f>IF(Rules!B23=Rules!D23,SUM(C11:G11)*D4*H4,SUM(C11:G11)*D4*H4*POWER(O2,A11-1))</f>
        <v>-2034.9256835341207</v>
      </c>
      <c r="U11" s="264">
        <f t="shared" si="1"/>
        <v>-4285.2792839014128</v>
      </c>
      <c r="V11" s="93">
        <f>S11/B4</f>
        <v>2585.3269230350779</v>
      </c>
      <c r="W11" s="9">
        <f>T11/D4</f>
        <v>-2588.6206579923323</v>
      </c>
      <c r="X11" s="97">
        <f t="shared" si="0"/>
        <v>-0.27174970712775925</v>
      </c>
    </row>
    <row r="12" spans="1:24" x14ac:dyDescent="0.3">
      <c r="A12" s="98">
        <v>6</v>
      </c>
      <c r="B12" s="97">
        <f>C12*B4</f>
        <v>0.27201553400602779</v>
      </c>
      <c r="C12" s="97">
        <f>1/(1-D4*B4/(1-D4*B4/(1-D4*B4/(1-D4*B4/(1-D4*B4)))))</f>
        <v>1.2717201042177055</v>
      </c>
      <c r="D12" s="128">
        <f>C12*D4*C11</f>
        <v>1.2703389183873925</v>
      </c>
      <c r="E12" s="1">
        <f>D12*D4*C10</f>
        <v>1.2652628193626714</v>
      </c>
      <c r="F12" s="1">
        <f>E12*D4*C9</f>
        <v>1.2466072693684214</v>
      </c>
      <c r="G12" s="1">
        <f>F12*D4*C8</f>
        <v>1.1780448666467724</v>
      </c>
      <c r="H12" s="1">
        <f>G12*D4</f>
        <v>0.92606606846531103</v>
      </c>
      <c r="I12" s="1">
        <f>H12*D4</f>
        <v>0.72798446599397837</v>
      </c>
      <c r="J12" s="1"/>
      <c r="K12" s="1"/>
      <c r="L12" s="1"/>
      <c r="M12" s="235"/>
      <c r="N12" s="97">
        <f>B12+I12</f>
        <v>1.0000000000000062</v>
      </c>
      <c r="R12" s="267">
        <f>B12-I12</f>
        <v>-0.45596893198795058</v>
      </c>
      <c r="S12" s="268">
        <f>IF(Rules!B23=Rules!D23,SUM(C12:H12)*B4*F4,SUM(C12:H12)*B4*F4*POWER(O2,A12-1))</f>
        <v>672.26356676486535</v>
      </c>
      <c r="T12" s="253">
        <f>IF(Rules!B23=Rules!D23,SUM(C12:H12)*D4*H4,SUM(C12:H12)*D4*H4*POWER(O2,A12-1))</f>
        <v>-2473.8336385724601</v>
      </c>
      <c r="U12" s="264">
        <f t="shared" si="1"/>
        <v>-6086.8493557090078</v>
      </c>
      <c r="V12" s="93">
        <f>S12/B4</f>
        <v>3142.9495242320831</v>
      </c>
      <c r="W12" s="9">
        <f>T12/D4</f>
        <v>-3146.953676521146</v>
      </c>
      <c r="X12" s="97">
        <f t="shared" si="0"/>
        <v>-0.27174970712775937</v>
      </c>
    </row>
    <row r="13" spans="1:24" x14ac:dyDescent="0.3">
      <c r="A13" s="98">
        <v>7</v>
      </c>
      <c r="B13" s="97">
        <f>C13*B4</f>
        <v>0.27207404850821421</v>
      </c>
      <c r="C13" s="97">
        <f>1/(1-D4*B4/(1-D4*B4/(1-D4*B4/(1-D4*B4/(1-D4*B4/(1-D4*B4))))))</f>
        <v>1.2719936697296557</v>
      </c>
      <c r="D13" s="128">
        <f>C13*D4*C12</f>
        <v>1.2716178849090616</v>
      </c>
      <c r="E13" s="1">
        <f>D13*D4*C11</f>
        <v>1.2702368100967787</v>
      </c>
      <c r="F13" s="1">
        <f>E13*D4*C10</f>
        <v>1.265161119082697</v>
      </c>
      <c r="G13" s="1">
        <f>F13*D4*C9</f>
        <v>1.2465070685987687</v>
      </c>
      <c r="H13" s="1">
        <f>G13*D4*C8</f>
        <v>1.1779501768393057</v>
      </c>
      <c r="I13" s="1">
        <f>H13*D4</f>
        <v>0.92599163240586446</v>
      </c>
      <c r="J13" s="1">
        <f>I13*D4</f>
        <v>0.72792595149179318</v>
      </c>
      <c r="K13" s="1"/>
      <c r="L13" s="1"/>
      <c r="M13" s="235"/>
      <c r="N13" s="97">
        <f>B13+J13</f>
        <v>1.0000000000000073</v>
      </c>
      <c r="R13" s="267">
        <f>B13-J13</f>
        <v>-0.45585190298357897</v>
      </c>
      <c r="S13" s="268">
        <f>IF(Rules!B23=Rules!D23,SUM(C13:I13)*B4*F4,SUM(C13:I13)*B4*F4*POWER(O2,A13-1))</f>
        <v>791.67170165787263</v>
      </c>
      <c r="T13" s="253">
        <f>IF(Rules!B23=Rules!D23,SUM(C13:I13)*D4*H4,SUM(C13:I13)*D4*H4*POWER(O2,A13-1))</f>
        <v>-2913.238472362656</v>
      </c>
      <c r="U13" s="264">
        <f t="shared" si="1"/>
        <v>-8208.4161264137911</v>
      </c>
      <c r="V13" s="93">
        <f>S13/B4</f>
        <v>3701.2033986126985</v>
      </c>
      <c r="W13" s="9">
        <f>T13/D4</f>
        <v>-3705.9187724825561</v>
      </c>
      <c r="X13" s="97">
        <f t="shared" si="0"/>
        <v>-0.27174970712775931</v>
      </c>
    </row>
    <row r="14" spans="1:24" x14ac:dyDescent="0.3">
      <c r="A14" s="98">
        <v>8</v>
      </c>
      <c r="B14" s="97">
        <f>C14*B4</f>
        <v>0.27208996843753985</v>
      </c>
      <c r="C14" s="97">
        <f>1/(1-D4*B4/(1-D4*B4/(1-D4*B4/(1-D4*B4/(1-D4*B4/(1-D4*B4/(1-D4*B4)))))))</f>
        <v>1.2720680981782191</v>
      </c>
      <c r="D14" s="128">
        <f>C14*D4*C13</f>
        <v>1.2719658508982457</v>
      </c>
      <c r="E14" s="1">
        <f>D14*D4*C12</f>
        <v>1.271590074296163</v>
      </c>
      <c r="F14" s="1">
        <f>E14*D4*C11</f>
        <v>1.2702090296883444</v>
      </c>
      <c r="G14" s="1">
        <f>F14*D4*C10</f>
        <v>1.2651334496809414</v>
      </c>
      <c r="H14" s="1">
        <f>G14*D4*C9</f>
        <v>1.2464798071659347</v>
      </c>
      <c r="I14" s="1">
        <f>H14*D4*C8</f>
        <v>1.1779244147634726</v>
      </c>
      <c r="J14" s="1">
        <f>I14*D4</f>
        <v>0.92597138072873597</v>
      </c>
      <c r="K14" s="1">
        <f>J14*D4</f>
        <v>0.72791003156246858</v>
      </c>
      <c r="L14" s="1"/>
      <c r="M14" s="235"/>
      <c r="N14" s="97">
        <f>B14+K14</f>
        <v>1.0000000000000084</v>
      </c>
      <c r="R14" s="267">
        <f>B14-K14</f>
        <v>-0.45582006312492873</v>
      </c>
      <c r="S14" s="268">
        <f>IF(Rules!B23=Rules!D23,SUM(C14:J14)*B4*F4,SUM(C14:J14)*B4*F4*POWER(O2,A14-1))</f>
        <v>911.12354832639846</v>
      </c>
      <c r="T14" s="253">
        <f>IF(Rules!B23=Rules!D23,SUM(C14:J14)*D4*H4,SUM(C14:J14)*D4*H4*POWER(O2,A14-1))</f>
        <v>-3352.8041592259983</v>
      </c>
      <c r="U14" s="264">
        <f t="shared" si="1"/>
        <v>-10650.09673731339</v>
      </c>
      <c r="V14" s="93">
        <f>S14/B4</f>
        <v>4259.6616331741443</v>
      </c>
      <c r="W14" s="9">
        <f>T14/D4</f>
        <v>-4265.0884889819145</v>
      </c>
      <c r="X14" s="97">
        <f t="shared" si="0"/>
        <v>-0.27174970712775937</v>
      </c>
    </row>
    <row r="15" spans="1:24" x14ac:dyDescent="0.3">
      <c r="A15" s="98">
        <v>9</v>
      </c>
      <c r="B15" s="97">
        <f>C15*B4</f>
        <v>0.27209430006483099</v>
      </c>
      <c r="C15" s="97">
        <f>1/(1-D4*B4/(1-D4*B4/(1-D4*B4/(1-D4*B4/(1-D4*B4/(1-D4*B4/(1-D4*B4/(1-D4*B4))))))))</f>
        <v>1.2720883492919293</v>
      </c>
      <c r="D15" s="128">
        <f>C15*D4*C14</f>
        <v>1.2720605283898527</v>
      </c>
      <c r="E15" s="1">
        <f>D15*D4*C13</f>
        <v>1.2719582817183295</v>
      </c>
      <c r="F15" s="1">
        <f>E15*D4*C12</f>
        <v>1.2715825073524081</v>
      </c>
      <c r="G15" s="1">
        <f>F15*D4*C11</f>
        <v>1.2702014709628722</v>
      </c>
      <c r="H15" s="1">
        <f>G15*D4*C10</f>
        <v>1.2651259211590931</v>
      </c>
      <c r="I15" s="1">
        <f>H15*D4*C9</f>
        <v>1.2464723896476766</v>
      </c>
      <c r="J15" s="1">
        <f>I15*D4*C8</f>
        <v>1.1779174052027857</v>
      </c>
      <c r="K15" s="1">
        <f>J15*D4</f>
        <v>0.92596587048333623</v>
      </c>
      <c r="L15" s="1">
        <f>K15*D4</f>
        <v>0.72790569993517817</v>
      </c>
      <c r="M15" s="235"/>
      <c r="N15" s="97">
        <f>B15+L15</f>
        <v>1.0000000000000091</v>
      </c>
      <c r="R15" s="267">
        <f>B15-L15</f>
        <v>-0.45581139987034719</v>
      </c>
      <c r="S15" s="268">
        <f>IF(Rules!B23=Rules!D23,SUM(C15:K15)*B4*F4,SUM(C15:K15)*B4*F4*POWER(O2,A15-1))</f>
        <v>1030.5891891002923</v>
      </c>
      <c r="T15" s="253">
        <f>IF(Rules!B23=Rules!D23,SUM(C15:K15)*D4*H4,SUM(C15:K15)*D4*H4*POWER(O2,A15-1))</f>
        <v>-3792.4206064213913</v>
      </c>
      <c r="U15" s="264">
        <f t="shared" si="1"/>
        <v>-13411.92815463449</v>
      </c>
      <c r="V15" s="93">
        <f>S15/B4</f>
        <v>4818.1843575860685</v>
      </c>
      <c r="W15" s="9">
        <f>T15/D4</f>
        <v>-4824.3227774925335</v>
      </c>
      <c r="X15" s="97">
        <f t="shared" si="0"/>
        <v>-0.27174970712775925</v>
      </c>
    </row>
    <row r="16" spans="1:24" ht="16.2" thickBot="1" x14ac:dyDescent="0.35">
      <c r="A16" s="99">
        <v>10</v>
      </c>
      <c r="B16" s="129">
        <f>C16*B4</f>
        <v>0.27209547867401851</v>
      </c>
      <c r="C16" s="129">
        <f>1/(1-D4*B4/(1-D4*B4/(1-D4*B4/(1-D4*B4/(1-D4*B4/(1-D4*B4/(1-D4*B4/(1-D4*B4/(1-D4*B4)))))))))</f>
        <v>1.2720938594956177</v>
      </c>
      <c r="D16" s="137">
        <f>C16*D4*C15</f>
        <v>1.2720862895539515</v>
      </c>
      <c r="E16" s="109">
        <f>D16*D4*C14</f>
        <v>1.2720584686969219</v>
      </c>
      <c r="F16" s="109">
        <f>E16*D4*C13</f>
        <v>1.2719562221909544</v>
      </c>
      <c r="G16" s="109">
        <f>F16*D4*C12</f>
        <v>1.2715804484334787</v>
      </c>
      <c r="H16" s="109">
        <f>G16*D4*C11</f>
        <v>1.2701994142800872</v>
      </c>
      <c r="I16" s="109">
        <f>H16*D4*C10</f>
        <v>1.2651238726945289</v>
      </c>
      <c r="J16" s="109">
        <f>I16*D4*C9</f>
        <v>1.246470371386508</v>
      </c>
      <c r="K16" s="109">
        <f>J16*D4*C8</f>
        <v>1.1779154979443671</v>
      </c>
      <c r="L16" s="109">
        <f>K16*D4</f>
        <v>0.92596437117940034</v>
      </c>
      <c r="M16" s="237">
        <f>L16*D4</f>
        <v>0.72790452132599215</v>
      </c>
      <c r="N16" s="129">
        <f>B16+M16</f>
        <v>1.0000000000000107</v>
      </c>
      <c r="R16" s="269">
        <f>B16-M16</f>
        <v>-0.45580904265197364</v>
      </c>
      <c r="S16" s="270">
        <f>IF(Rules!B23=Rules!D23,SUM(C16:L16)*B4*F4,SUM(C16:L16)*B4*F4*POWER(O2,A16-1))</f>
        <v>1150.0591005590309</v>
      </c>
      <c r="T16" s="254">
        <f>IF(Rules!B23=Rules!D23,SUM(C16:L16)*D4*H4,SUM(C16:L16)*D4*H4*POWER(O2,A16-1))</f>
        <v>-4232.0527691253292</v>
      </c>
      <c r="U16" s="264">
        <f t="shared" si="1"/>
        <v>-16493.921823200788</v>
      </c>
      <c r="V16" s="94">
        <f>S16/B4</f>
        <v>5376.7270481951291</v>
      </c>
      <c r="W16" s="10">
        <f>T16/D4</f>
        <v>-5383.5770576374416</v>
      </c>
      <c r="X16" s="129">
        <f t="shared" si="0"/>
        <v>-0.27174970712775925</v>
      </c>
    </row>
    <row r="18" spans="1:7" x14ac:dyDescent="0.3">
      <c r="A18" s="500" t="s">
        <v>181</v>
      </c>
      <c r="B18" s="500"/>
      <c r="C18" s="500"/>
      <c r="D18" s="500"/>
      <c r="E18" s="500"/>
      <c r="F18" s="500"/>
    </row>
    <row r="19" spans="1:7" ht="16.2" thickBot="1" x14ac:dyDescent="0.35"/>
    <row r="20" spans="1:7" ht="16.2" thickBot="1" x14ac:dyDescent="0.3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3">
      <c r="A21" s="95">
        <v>1</v>
      </c>
      <c r="B21" s="107">
        <v>1</v>
      </c>
      <c r="C21" s="108">
        <f t="shared" ref="C21:C30" si="2">B21*$O$2</f>
        <v>5</v>
      </c>
      <c r="D21" s="57">
        <f>SUM($C$21:C21)</f>
        <v>5</v>
      </c>
      <c r="E21" s="57">
        <f t="shared" ref="E21:E30" si="3">D21/R7</f>
        <v>-8.7380738264847704</v>
      </c>
      <c r="F21" s="8">
        <f t="shared" ref="F21:F30" si="4">U7/E21</f>
        <v>28.803238808189633</v>
      </c>
      <c r="G21" s="256">
        <f>E21*U7</f>
        <v>2199.2406006238161</v>
      </c>
    </row>
    <row r="22" spans="1:7" x14ac:dyDescent="0.3">
      <c r="A22" s="97">
        <v>2</v>
      </c>
      <c r="B22" s="93">
        <f>C21</f>
        <v>5</v>
      </c>
      <c r="C22" s="1">
        <f t="shared" si="2"/>
        <v>25</v>
      </c>
      <c r="D22" s="9">
        <f>SUM($C$21:C22)</f>
        <v>30</v>
      </c>
      <c r="E22" s="9">
        <f t="shared" si="3"/>
        <v>-61.761655192816932</v>
      </c>
      <c r="F22" s="9">
        <f t="shared" si="4"/>
        <v>12.824874705652336</v>
      </c>
      <c r="G22" s="257">
        <f t="shared" ref="G22:G30" si="5">E22*U8</f>
        <v>48920.510883359675</v>
      </c>
    </row>
    <row r="23" spans="1:7" x14ac:dyDescent="0.3">
      <c r="A23" s="97">
        <v>3</v>
      </c>
      <c r="B23" s="93">
        <f t="shared" ref="B23:B30" si="6">C22</f>
        <v>25</v>
      </c>
      <c r="C23" s="1">
        <f t="shared" si="2"/>
        <v>125</v>
      </c>
      <c r="D23" s="9">
        <f>SUM($C$21:C23)</f>
        <v>155</v>
      </c>
      <c r="E23" s="9">
        <f t="shared" si="3"/>
        <v>-334.1727555530419</v>
      </c>
      <c r="F23" s="9">
        <f t="shared" si="4"/>
        <v>4.9075360053525019</v>
      </c>
      <c r="G23" s="257">
        <f t="shared" si="5"/>
        <v>548031.56621255004</v>
      </c>
    </row>
    <row r="24" spans="1:7" x14ac:dyDescent="0.3">
      <c r="A24" s="97">
        <v>4</v>
      </c>
      <c r="B24" s="93">
        <f t="shared" si="6"/>
        <v>125</v>
      </c>
      <c r="C24" s="1">
        <f t="shared" si="2"/>
        <v>625</v>
      </c>
      <c r="D24" s="9">
        <f>SUM($C$21:C24)</f>
        <v>780</v>
      </c>
      <c r="E24" s="9">
        <f t="shared" si="3"/>
        <v>-1703.1211859485595</v>
      </c>
      <c r="F24" s="9">
        <f t="shared" si="4"/>
        <v>1.6460038675011328</v>
      </c>
      <c r="G24" s="257">
        <f t="shared" si="5"/>
        <v>4774434.6582061555</v>
      </c>
    </row>
    <row r="25" spans="1:7" x14ac:dyDescent="0.3">
      <c r="A25" s="97">
        <v>5</v>
      </c>
      <c r="B25" s="93">
        <f t="shared" si="6"/>
        <v>625</v>
      </c>
      <c r="C25" s="1">
        <f t="shared" si="2"/>
        <v>3125</v>
      </c>
      <c r="D25" s="9">
        <f>SUM($C$21:C25)</f>
        <v>3905</v>
      </c>
      <c r="E25" s="9">
        <f t="shared" si="3"/>
        <v>-8556.1062263960885</v>
      </c>
      <c r="F25" s="9">
        <f t="shared" si="4"/>
        <v>0.5008445629953816</v>
      </c>
      <c r="G25" s="257">
        <f t="shared" si="5"/>
        <v>36665304.762835048</v>
      </c>
    </row>
    <row r="26" spans="1:7" x14ac:dyDescent="0.3">
      <c r="A26" s="97">
        <v>6</v>
      </c>
      <c r="B26" s="93">
        <f t="shared" si="6"/>
        <v>3125</v>
      </c>
      <c r="C26" s="1">
        <f t="shared" si="2"/>
        <v>15625</v>
      </c>
      <c r="D26" s="9">
        <f>SUM($C$21:C26)</f>
        <v>19530</v>
      </c>
      <c r="E26" s="9">
        <f t="shared" si="3"/>
        <v>-42831.865572183546</v>
      </c>
      <c r="F26" s="9">
        <f t="shared" si="4"/>
        <v>0.14211030209391609</v>
      </c>
      <c r="G26" s="257">
        <f t="shared" si="5"/>
        <v>260711113.36186025</v>
      </c>
    </row>
    <row r="27" spans="1:7" x14ac:dyDescent="0.3">
      <c r="A27" s="97">
        <v>7</v>
      </c>
      <c r="B27" s="93">
        <f t="shared" si="6"/>
        <v>15625</v>
      </c>
      <c r="C27" s="1">
        <f t="shared" si="2"/>
        <v>78125</v>
      </c>
      <c r="D27" s="9">
        <f>SUM($C$21:C27)</f>
        <v>97655</v>
      </c>
      <c r="E27" s="9">
        <f t="shared" si="3"/>
        <v>-214225.27658838753</v>
      </c>
      <c r="F27" s="9">
        <f t="shared" si="4"/>
        <v>3.8316748878263522E-2</v>
      </c>
      <c r="G27" s="257">
        <f t="shared" si="5"/>
        <v>1758450215.0335748</v>
      </c>
    </row>
    <row r="28" spans="1:7" x14ac:dyDescent="0.3">
      <c r="A28" s="97">
        <v>8</v>
      </c>
      <c r="B28" s="93">
        <f t="shared" si="6"/>
        <v>78125</v>
      </c>
      <c r="C28" s="1">
        <f t="shared" si="2"/>
        <v>390625</v>
      </c>
      <c r="D28" s="9">
        <f>SUM($C$21:C28)</f>
        <v>488280</v>
      </c>
      <c r="E28" s="9">
        <f t="shared" si="3"/>
        <v>-1071212.1723044359</v>
      </c>
      <c r="F28" s="9">
        <f t="shared" si="4"/>
        <v>9.9420983187695315E-3</v>
      </c>
      <c r="G28" s="257">
        <f t="shared" si="5"/>
        <v>11408513261.22986</v>
      </c>
    </row>
    <row r="29" spans="1:7" x14ac:dyDescent="0.3">
      <c r="A29" s="97">
        <v>9</v>
      </c>
      <c r="B29" s="93">
        <f t="shared" si="6"/>
        <v>390625</v>
      </c>
      <c r="C29" s="1">
        <f t="shared" si="2"/>
        <v>1953125</v>
      </c>
      <c r="D29" s="9">
        <f>SUM($C$21:C29)</f>
        <v>2441405</v>
      </c>
      <c r="E29" s="9">
        <f t="shared" si="3"/>
        <v>-5356173.6294757938</v>
      </c>
      <c r="F29" s="9">
        <f t="shared" si="4"/>
        <v>2.5040129544768152E-3</v>
      </c>
      <c r="G29" s="257">
        <f t="shared" si="5"/>
        <v>71836615902.277206</v>
      </c>
    </row>
    <row r="30" spans="1:7" ht="16.2" thickBot="1" x14ac:dyDescent="0.35">
      <c r="A30" s="129">
        <v>10</v>
      </c>
      <c r="B30" s="94">
        <f t="shared" si="6"/>
        <v>1953125</v>
      </c>
      <c r="C30" s="109">
        <f t="shared" si="2"/>
        <v>9765625</v>
      </c>
      <c r="D30" s="10">
        <f>SUM($C$21:C30)</f>
        <v>12207030</v>
      </c>
      <c r="E30" s="10">
        <f t="shared" si="3"/>
        <v>-26781017.614256725</v>
      </c>
      <c r="F30" s="10">
        <f t="shared" si="4"/>
        <v>6.1588107146534794E-4</v>
      </c>
      <c r="G30" s="258">
        <f t="shared" si="5"/>
        <v>441724010875.31372</v>
      </c>
    </row>
    <row r="31" spans="1:7" ht="16.2" thickBot="1" x14ac:dyDescent="0.35"/>
    <row r="32" spans="1:7" ht="16.2" thickBot="1" x14ac:dyDescent="0.35">
      <c r="A32" s="115" t="s">
        <v>130</v>
      </c>
      <c r="B32" s="116" t="s">
        <v>135</v>
      </c>
      <c r="C32" s="116" t="s">
        <v>134</v>
      </c>
      <c r="D32" s="154" t="s">
        <v>133</v>
      </c>
      <c r="E32" s="350" t="s">
        <v>234</v>
      </c>
      <c r="F32" s="152" t="s">
        <v>235</v>
      </c>
      <c r="G32" s="260" t="s">
        <v>236</v>
      </c>
    </row>
    <row r="33" spans="1:7" x14ac:dyDescent="0.3">
      <c r="A33" s="95">
        <v>1</v>
      </c>
      <c r="B33" s="107">
        <v>1</v>
      </c>
      <c r="C33" s="108">
        <f t="shared" ref="C33:C42" si="7">B33*$O$2</f>
        <v>5</v>
      </c>
      <c r="D33" s="57">
        <f>SUM($C$33:C33)</f>
        <v>5</v>
      </c>
      <c r="E33" s="96">
        <f>D33/(B7-((1-B7)/-X7))</f>
        <v>-1.8664688842593355</v>
      </c>
      <c r="F33" s="8">
        <f t="shared" ref="F33:F42" si="8">U7/E33</f>
        <v>134.84544493100802</v>
      </c>
      <c r="G33" s="259">
        <f>(B7-((1-B7)/-X7))</f>
        <v>-2.6788552663089975</v>
      </c>
    </row>
    <row r="34" spans="1:7" x14ac:dyDescent="0.3">
      <c r="A34" s="97">
        <v>2</v>
      </c>
      <c r="B34" s="93">
        <f>C33</f>
        <v>5</v>
      </c>
      <c r="C34" s="1">
        <f t="shared" si="7"/>
        <v>25</v>
      </c>
      <c r="D34" s="9">
        <f>SUM($C$33:C34)</f>
        <v>30</v>
      </c>
      <c r="E34" s="96">
        <f>D34/(B8-((1-B8)/-X8))</f>
        <v>-12.11376683282918</v>
      </c>
      <c r="F34" s="9">
        <f t="shared" si="8"/>
        <v>65.387216081703869</v>
      </c>
      <c r="G34" s="259">
        <f t="shared" ref="G34:G42" si="9">(B8-((1-B8)/-X8))</f>
        <v>-2.4765211691790072</v>
      </c>
    </row>
    <row r="35" spans="1:7" x14ac:dyDescent="0.3">
      <c r="A35" s="97">
        <v>3</v>
      </c>
      <c r="B35" s="93">
        <f t="shared" ref="B35:B42" si="10">C34</f>
        <v>25</v>
      </c>
      <c r="C35" s="1">
        <f t="shared" si="7"/>
        <v>125</v>
      </c>
      <c r="D35" s="9">
        <f>SUM($C$33:C35)</f>
        <v>155</v>
      </c>
      <c r="E35" s="96">
        <f t="shared" ref="E35:E42" si="11">D35/(B9-((1-B9)/-X9))</f>
        <v>-63.910622739351048</v>
      </c>
      <c r="F35" s="9">
        <f t="shared" si="8"/>
        <v>25.660285561177208</v>
      </c>
      <c r="G35" s="259">
        <f t="shared" si="9"/>
        <v>-2.4252619260516672</v>
      </c>
    </row>
    <row r="36" spans="1:7" x14ac:dyDescent="0.3">
      <c r="A36" s="97">
        <v>4</v>
      </c>
      <c r="B36" s="93">
        <f t="shared" si="10"/>
        <v>125</v>
      </c>
      <c r="C36" s="1">
        <f t="shared" si="7"/>
        <v>625</v>
      </c>
      <c r="D36" s="9">
        <f>SUM($C$33:C36)</f>
        <v>780</v>
      </c>
      <c r="E36" s="96">
        <f t="shared" si="11"/>
        <v>-323.44006848913807</v>
      </c>
      <c r="F36" s="9">
        <f t="shared" si="8"/>
        <v>8.6672751214452219</v>
      </c>
      <c r="G36" s="259">
        <f t="shared" si="9"/>
        <v>-2.4115750520445935</v>
      </c>
    </row>
    <row r="37" spans="1:7" x14ac:dyDescent="0.3">
      <c r="A37" s="97">
        <v>5</v>
      </c>
      <c r="B37" s="93">
        <f t="shared" si="10"/>
        <v>625</v>
      </c>
      <c r="C37" s="1">
        <f t="shared" si="7"/>
        <v>3125</v>
      </c>
      <c r="D37" s="9">
        <f>SUM($C$33:C37)</f>
        <v>3905</v>
      </c>
      <c r="E37" s="96">
        <f t="shared" si="11"/>
        <v>-1621.7654164231512</v>
      </c>
      <c r="F37" s="9">
        <f t="shared" si="8"/>
        <v>2.6423545850131123</v>
      </c>
      <c r="G37" s="259">
        <f t="shared" si="9"/>
        <v>-2.4078698191829657</v>
      </c>
    </row>
    <row r="38" spans="1:7" x14ac:dyDescent="0.3">
      <c r="A38" s="97">
        <v>6</v>
      </c>
      <c r="B38" s="93">
        <f t="shared" si="10"/>
        <v>3125</v>
      </c>
      <c r="C38" s="1">
        <f t="shared" si="7"/>
        <v>15625</v>
      </c>
      <c r="D38" s="9">
        <f>SUM($C$33:C38)</f>
        <v>19530</v>
      </c>
      <c r="E38" s="96">
        <f t="shared" si="11"/>
        <v>-8114.2963819908855</v>
      </c>
      <c r="F38" s="9">
        <f t="shared" si="8"/>
        <v>0.7501388991925837</v>
      </c>
      <c r="G38" s="259">
        <f t="shared" si="9"/>
        <v>-2.4068630329236522</v>
      </c>
    </row>
    <row r="39" spans="1:7" x14ac:dyDescent="0.3">
      <c r="A39" s="97">
        <v>7</v>
      </c>
      <c r="B39" s="93">
        <f t="shared" si="10"/>
        <v>15625</v>
      </c>
      <c r="C39" s="1">
        <f t="shared" si="7"/>
        <v>78125</v>
      </c>
      <c r="D39" s="9">
        <f>SUM($C$33:C39)</f>
        <v>97655</v>
      </c>
      <c r="E39" s="96">
        <f t="shared" si="11"/>
        <v>-40578.176061964448</v>
      </c>
      <c r="F39" s="9">
        <f t="shared" si="8"/>
        <v>0.20228647324806373</v>
      </c>
      <c r="G39" s="259">
        <f t="shared" si="9"/>
        <v>-2.4065891934343484</v>
      </c>
    </row>
    <row r="40" spans="1:7" x14ac:dyDescent="0.3">
      <c r="A40" s="97">
        <v>8</v>
      </c>
      <c r="B40" s="93">
        <f t="shared" si="10"/>
        <v>78125</v>
      </c>
      <c r="C40" s="1">
        <f t="shared" si="7"/>
        <v>390625</v>
      </c>
      <c r="D40" s="9">
        <f>SUM($C$33:C40)</f>
        <v>488280</v>
      </c>
      <c r="E40" s="96">
        <f>D40/(B14-((1-B14)/-X14))</f>
        <v>-202899.23927688613</v>
      </c>
      <c r="F40" s="9">
        <f t="shared" si="8"/>
        <v>5.2489584363496565E-2</v>
      </c>
      <c r="G40" s="259">
        <f t="shared" si="9"/>
        <v>-2.4065146904452877</v>
      </c>
    </row>
    <row r="41" spans="1:7" x14ac:dyDescent="0.3">
      <c r="A41" s="97">
        <v>9</v>
      </c>
      <c r="B41" s="93">
        <f t="shared" si="10"/>
        <v>390625</v>
      </c>
      <c r="C41" s="1">
        <f t="shared" si="7"/>
        <v>1953125</v>
      </c>
      <c r="D41" s="9">
        <f>SUM($C$33:C41)</f>
        <v>2441405</v>
      </c>
      <c r="E41" s="96">
        <f t="shared" si="11"/>
        <v>-1014506.8198262452</v>
      </c>
      <c r="F41" s="9">
        <f t="shared" si="8"/>
        <v>1.3220145880272696E-2</v>
      </c>
      <c r="G41" s="259">
        <f t="shared" si="9"/>
        <v>-2.4064944190499773</v>
      </c>
    </row>
    <row r="42" spans="1:7" ht="16.2" thickBot="1" x14ac:dyDescent="0.35">
      <c r="A42" s="129">
        <v>10</v>
      </c>
      <c r="B42" s="94">
        <f t="shared" si="10"/>
        <v>1953125</v>
      </c>
      <c r="C42" s="109">
        <f t="shared" si="7"/>
        <v>9765625</v>
      </c>
      <c r="D42" s="10">
        <f>SUM($C$33:C42)</f>
        <v>12207030</v>
      </c>
      <c r="E42" s="351">
        <f t="shared" si="11"/>
        <v>-5072547.8031997671</v>
      </c>
      <c r="F42" s="10">
        <f t="shared" si="8"/>
        <v>3.2516050046480409E-3</v>
      </c>
      <c r="G42" s="259">
        <f t="shared" si="9"/>
        <v>-2.4064889033277903</v>
      </c>
    </row>
    <row r="43" spans="1:7" ht="16.2" thickBot="1" x14ac:dyDescent="0.35"/>
    <row r="44" spans="1:7" ht="16.2" thickBot="1" x14ac:dyDescent="0.3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3">
      <c r="A45" s="95">
        <v>1</v>
      </c>
      <c r="B45" s="107">
        <v>1</v>
      </c>
      <c r="C45" s="108">
        <f t="shared" ref="C45:C54" si="12">B45*$O$2</f>
        <v>5</v>
      </c>
      <c r="D45" s="57">
        <f>SUM(C45:C45)</f>
        <v>5</v>
      </c>
      <c r="E45" s="57">
        <f t="shared" ref="E45:E54" si="13">D45/R7</f>
        <v>-8.7380738264847704</v>
      </c>
      <c r="F45" s="8">
        <f t="shared" ref="F45:F54" si="14">U7/E45</f>
        <v>28.803238808189633</v>
      </c>
      <c r="G45" s="256">
        <f>E45*U7</f>
        <v>2199.2406006238161</v>
      </c>
    </row>
    <row r="46" spans="1:7" x14ac:dyDescent="0.3">
      <c r="A46" s="97">
        <v>2</v>
      </c>
      <c r="B46" s="93">
        <f t="shared" ref="B46:B54" si="15">B45*$O$2*2</f>
        <v>10</v>
      </c>
      <c r="C46" s="1">
        <f t="shared" si="12"/>
        <v>50</v>
      </c>
      <c r="D46" s="9">
        <f>SUM($C$45:C46)</f>
        <v>55</v>
      </c>
      <c r="E46" s="9">
        <f t="shared" si="13"/>
        <v>-113.22970118683105</v>
      </c>
      <c r="F46" s="9">
        <f t="shared" si="14"/>
        <v>6.9953862030830916</v>
      </c>
      <c r="G46" s="257">
        <f t="shared" ref="G46:G54" si="16">E46*U8</f>
        <v>89687.603286159414</v>
      </c>
    </row>
    <row r="47" spans="1:7" x14ac:dyDescent="0.3">
      <c r="A47" s="97">
        <v>3</v>
      </c>
      <c r="B47" s="93">
        <f t="shared" si="15"/>
        <v>100</v>
      </c>
      <c r="C47" s="1">
        <f t="shared" si="12"/>
        <v>500</v>
      </c>
      <c r="D47" s="9">
        <f>SUM($C$45:C47)</f>
        <v>555</v>
      </c>
      <c r="E47" s="9">
        <f t="shared" si="13"/>
        <v>-1196.5540602060532</v>
      </c>
      <c r="F47" s="9">
        <f t="shared" si="14"/>
        <v>1.3705731186119601</v>
      </c>
      <c r="G47" s="257">
        <f t="shared" si="16"/>
        <v>1962306.5757933243</v>
      </c>
    </row>
    <row r="48" spans="1:7" x14ac:dyDescent="0.3">
      <c r="A48" s="97">
        <v>4</v>
      </c>
      <c r="B48" s="93">
        <f t="shared" si="15"/>
        <v>1000</v>
      </c>
      <c r="C48" s="1">
        <f t="shared" si="12"/>
        <v>5000</v>
      </c>
      <c r="D48" s="9">
        <f>SUM($C$45:C48)</f>
        <v>5555</v>
      </c>
      <c r="E48" s="9">
        <f t="shared" si="13"/>
        <v>-12129.279728133652</v>
      </c>
      <c r="F48" s="9">
        <f t="shared" si="14"/>
        <v>0.23112205520267931</v>
      </c>
      <c r="G48" s="257">
        <f t="shared" si="16"/>
        <v>34002544.264532298</v>
      </c>
    </row>
    <row r="49" spans="1:7" x14ac:dyDescent="0.3">
      <c r="A49" s="97">
        <v>5</v>
      </c>
      <c r="B49" s="93">
        <f t="shared" si="15"/>
        <v>10000</v>
      </c>
      <c r="C49" s="1">
        <f t="shared" si="12"/>
        <v>50000</v>
      </c>
      <c r="D49" s="9">
        <f>SUM($C$45:C49)</f>
        <v>55555</v>
      </c>
      <c r="E49" s="9">
        <f t="shared" si="13"/>
        <v>-121724.57910561709</v>
      </c>
      <c r="F49" s="9">
        <f t="shared" si="14"/>
        <v>3.5204716380109177E-2</v>
      </c>
      <c r="G49" s="257">
        <f t="shared" si="16"/>
        <v>521623817.18291968</v>
      </c>
    </row>
    <row r="50" spans="1:7" x14ac:dyDescent="0.3">
      <c r="A50" s="97">
        <v>6</v>
      </c>
      <c r="B50" s="93">
        <f t="shared" si="15"/>
        <v>100000</v>
      </c>
      <c r="C50" s="1">
        <f t="shared" si="12"/>
        <v>500000</v>
      </c>
      <c r="D50" s="9">
        <f>SUM($C$45:C50)</f>
        <v>555555</v>
      </c>
      <c r="E50" s="9">
        <f t="shared" si="13"/>
        <v>-1218405.3803356083</v>
      </c>
      <c r="F50" s="9">
        <f t="shared" si="14"/>
        <v>4.9957505555600816E-3</v>
      </c>
      <c r="G50" s="257">
        <f t="shared" si="16"/>
        <v>7416250004.2881861</v>
      </c>
    </row>
    <row r="51" spans="1:7" x14ac:dyDescent="0.3">
      <c r="A51" s="97">
        <v>7</v>
      </c>
      <c r="B51" s="93">
        <f t="shared" si="15"/>
        <v>1000000</v>
      </c>
      <c r="C51" s="1">
        <f t="shared" si="12"/>
        <v>5000000</v>
      </c>
      <c r="D51" s="9">
        <f>SUM($C$45:C51)</f>
        <v>5555555</v>
      </c>
      <c r="E51" s="9">
        <f t="shared" si="13"/>
        <v>-12187192.734391473</v>
      </c>
      <c r="F51" s="9">
        <f t="shared" si="14"/>
        <v>6.7352804746003314E-4</v>
      </c>
      <c r="G51" s="257">
        <f t="shared" si="16"/>
        <v>100037549376.69196</v>
      </c>
    </row>
    <row r="52" spans="1:7" x14ac:dyDescent="0.3">
      <c r="A52" s="97">
        <v>8</v>
      </c>
      <c r="B52" s="93">
        <f t="shared" si="15"/>
        <v>10000000</v>
      </c>
      <c r="C52" s="1">
        <f t="shared" si="12"/>
        <v>50000000</v>
      </c>
      <c r="D52" s="9">
        <f>SUM($C$45:C52)</f>
        <v>55555555</v>
      </c>
      <c r="E52" s="9">
        <f t="shared" si="13"/>
        <v>-121880451.2884586</v>
      </c>
      <c r="F52" s="9">
        <f t="shared" si="14"/>
        <v>8.7381500681413168E-5</v>
      </c>
      <c r="G52" s="257">
        <f t="shared" si="16"/>
        <v>1298038596609.4966</v>
      </c>
    </row>
    <row r="53" spans="1:7" x14ac:dyDescent="0.3">
      <c r="A53" s="97">
        <v>9</v>
      </c>
      <c r="B53" s="93">
        <f t="shared" si="15"/>
        <v>100000000</v>
      </c>
      <c r="C53" s="1">
        <f t="shared" si="12"/>
        <v>500000000</v>
      </c>
      <c r="D53" s="9">
        <f>SUM($C$45:C53)</f>
        <v>555555555</v>
      </c>
      <c r="E53" s="9">
        <f t="shared" si="13"/>
        <v>-1218827688.7283304</v>
      </c>
      <c r="F53" s="9">
        <f t="shared" si="14"/>
        <v>1.1003957555828001E-5</v>
      </c>
      <c r="G53" s="257">
        <f t="shared" si="16"/>
        <v>16346829394103.576</v>
      </c>
    </row>
    <row r="54" spans="1:7" ht="16.2" thickBot="1" x14ac:dyDescent="0.35">
      <c r="A54" s="129">
        <v>10</v>
      </c>
      <c r="B54" s="94">
        <f t="shared" si="15"/>
        <v>1000000000</v>
      </c>
      <c r="C54" s="109">
        <f t="shared" si="12"/>
        <v>5000000000</v>
      </c>
      <c r="D54" s="10">
        <f>SUM($C$45:C54)</f>
        <v>5555555555</v>
      </c>
      <c r="E54" s="10">
        <f t="shared" si="13"/>
        <v>-12188339929.977791</v>
      </c>
      <c r="F54" s="10">
        <f t="shared" si="14"/>
        <v>1.3532541689810617E-6</v>
      </c>
      <c r="G54" s="258">
        <f t="shared" si="16"/>
        <v>201033525959650.25</v>
      </c>
    </row>
  </sheetData>
  <mergeCells count="1">
    <mergeCell ref="A18:F18"/>
  </mergeCells>
  <conditionalFormatting sqref="F45:F54">
    <cfRule type="cellIs" dxfId="184" priority="37" operator="equal">
      <formula>MAX($F$45:$F$54)</formula>
    </cfRule>
  </conditionalFormatting>
  <conditionalFormatting sqref="F21:F30">
    <cfRule type="cellIs" dxfId="183" priority="36" operator="equal">
      <formula>MAX($F$21:$F$30)</formula>
    </cfRule>
  </conditionalFormatting>
  <conditionalFormatting sqref="E21:E30">
    <cfRule type="cellIs" dxfId="182" priority="32" stopIfTrue="1" operator="lessThan">
      <formula>0</formula>
    </cfRule>
    <cfRule type="cellIs" dxfId="181" priority="33" operator="equal">
      <formula>MIN($E$21:$E$30)</formula>
    </cfRule>
  </conditionalFormatting>
  <conditionalFormatting sqref="E45:E54">
    <cfRule type="cellIs" dxfId="180" priority="30" stopIfTrue="1" operator="lessThan">
      <formula>0</formula>
    </cfRule>
    <cfRule type="cellIs" dxfId="179" priority="31" operator="equal">
      <formula>MIN($E$45:$E$54)</formula>
    </cfRule>
  </conditionalFormatting>
  <conditionalFormatting sqref="R7:R16">
    <cfRule type="cellIs" dxfId="178" priority="26" operator="lessThanOrEqual">
      <formula>0</formula>
    </cfRule>
    <cfRule type="cellIs" dxfId="177" priority="27" operator="greaterThan">
      <formula>0</formula>
    </cfRule>
  </conditionalFormatting>
  <conditionalFormatting sqref="U7:U16">
    <cfRule type="cellIs" dxfId="176" priority="11" operator="lessThanOrEqual">
      <formula>0</formula>
    </cfRule>
    <cfRule type="cellIs" dxfId="175" priority="12" operator="greaterThan">
      <formula>0</formula>
    </cfRule>
  </conditionalFormatting>
  <conditionalFormatting sqref="S7:T16">
    <cfRule type="cellIs" dxfId="174" priority="5" operator="lessThanOrEqual">
      <formula>0</formula>
    </cfRule>
    <cfRule type="cellIs" dxfId="173" priority="6" operator="greaterThan">
      <formula>0</formula>
    </cfRule>
  </conditionalFormatting>
  <conditionalFormatting sqref="E33:E42">
    <cfRule type="cellIs" dxfId="172" priority="3" stopIfTrue="1" operator="lessThan">
      <formula>0</formula>
    </cfRule>
    <cfRule type="cellIs" dxfId="171" priority="4" operator="equal">
      <formula>MIN($E$33:$E$42)</formula>
    </cfRule>
  </conditionalFormatting>
  <conditionalFormatting sqref="F33:F42">
    <cfRule type="cellIs" dxfId="170" priority="1" operator="lessThanOrEqual">
      <formula>0</formula>
    </cfRule>
    <cfRule type="cellIs" dxfId="169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BDA1D-27D7-3943-9C9D-0867B9CE4F42}">
  <sheetPr>
    <pageSetUpPr fitToPage="1"/>
  </sheetPr>
  <dimension ref="A1:X54"/>
  <sheetViews>
    <sheetView zoomScale="90" zoomScaleNormal="90" workbookViewId="0">
      <selection activeCell="A31" sqref="A31:G54"/>
    </sheetView>
  </sheetViews>
  <sheetFormatPr defaultColWidth="8.69921875" defaultRowHeight="15.6" x14ac:dyDescent="0.3"/>
  <cols>
    <col min="5" max="5" width="9.19921875" customWidth="1"/>
    <col min="14" max="14" width="5.69921875" bestFit="1" customWidth="1"/>
  </cols>
  <sheetData>
    <row r="1" spans="1:24" x14ac:dyDescent="0.3">
      <c r="C1" t="s">
        <v>93</v>
      </c>
      <c r="D1">
        <f>C2+E2</f>
        <v>1.0000000000000011</v>
      </c>
    </row>
    <row r="2" spans="1:24" x14ac:dyDescent="0.3">
      <c r="A2" t="s">
        <v>39</v>
      </c>
      <c r="B2" s="133" t="s">
        <v>122</v>
      </c>
      <c r="C2" s="139">
        <f>Analysis!B58</f>
        <v>0.22425620576546471</v>
      </c>
      <c r="D2" s="133" t="s">
        <v>123</v>
      </c>
      <c r="E2" s="139">
        <f>Analysis!L58</f>
        <v>0.77574379423453632</v>
      </c>
      <c r="F2" s="133" t="s">
        <v>46</v>
      </c>
      <c r="G2" s="139">
        <f>Analysis!S58</f>
        <v>536.53580429727708</v>
      </c>
      <c r="H2" t="s">
        <v>149</v>
      </c>
      <c r="I2" s="153">
        <f>Analysis!T58</f>
        <v>-537.21935681772879</v>
      </c>
      <c r="J2" t="s">
        <v>47</v>
      </c>
      <c r="K2" s="153">
        <f>G2*C2+I2*E2</f>
        <v>-296.4230984649929</v>
      </c>
      <c r="L2" t="s">
        <v>46</v>
      </c>
      <c r="M2" s="160">
        <v>4</v>
      </c>
      <c r="N2" t="s">
        <v>149</v>
      </c>
      <c r="O2" s="160">
        <v>6</v>
      </c>
    </row>
    <row r="4" spans="1:24" x14ac:dyDescent="0.3">
      <c r="A4" t="s">
        <v>120</v>
      </c>
      <c r="B4">
        <f>$C$2</f>
        <v>0.22425620576546471</v>
      </c>
      <c r="C4" t="s">
        <v>121</v>
      </c>
      <c r="D4">
        <f>$E$2</f>
        <v>0.77574379423453632</v>
      </c>
      <c r="E4" t="s">
        <v>46</v>
      </c>
      <c r="F4">
        <f>G2</f>
        <v>536.53580429727708</v>
      </c>
      <c r="G4" t="s">
        <v>149</v>
      </c>
      <c r="H4">
        <f>I2</f>
        <v>-537.21935681772879</v>
      </c>
      <c r="I4" t="s">
        <v>47</v>
      </c>
      <c r="J4">
        <f>B4*F4+D4*H4</f>
        <v>-296.4230984649929</v>
      </c>
    </row>
    <row r="5" spans="1:24" ht="16.2" thickBot="1" x14ac:dyDescent="0.35"/>
    <row r="6" spans="1:24" ht="16.2" thickBot="1" x14ac:dyDescent="0.3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194</v>
      </c>
      <c r="X6" s="260" t="s">
        <v>233</v>
      </c>
    </row>
    <row r="7" spans="1:24" x14ac:dyDescent="0.3">
      <c r="A7" s="100">
        <v>1</v>
      </c>
      <c r="B7" s="95">
        <f>C7*B4</f>
        <v>0.22425620576546471</v>
      </c>
      <c r="C7" s="95">
        <v>1</v>
      </c>
      <c r="D7" s="22">
        <f>C7*D4</f>
        <v>0.77574379423453632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1.0000000000000011</v>
      </c>
      <c r="R7" s="265">
        <f>B7-D7</f>
        <v>-0.55148758846907164</v>
      </c>
      <c r="S7" s="266">
        <f>IF(Rules!B23=Rules!D23,SUM(C7)*B4*F4,SUM(C7)*B4*F4*POWER(O2,A7-1))</f>
        <v>120.32148372902927</v>
      </c>
      <c r="T7" s="252">
        <f>IF(Rules!B23=Rules!D23,SUM(C7)*D4*H4,SUM(C7)*D4*H4*POWER(O2,A7-1))</f>
        <v>-416.74458219402214</v>
      </c>
      <c r="U7" s="263">
        <f>S7+T7</f>
        <v>-296.4230984649929</v>
      </c>
      <c r="V7" s="280">
        <f>S7/B4</f>
        <v>536.53580429727708</v>
      </c>
      <c r="W7" s="57">
        <f>T7/D4</f>
        <v>-537.21935681772879</v>
      </c>
      <c r="X7" s="96">
        <f>S7/T7</f>
        <v>-0.28871757155324379</v>
      </c>
    </row>
    <row r="8" spans="1:24" x14ac:dyDescent="0.3">
      <c r="A8" s="98">
        <v>2</v>
      </c>
      <c r="B8" s="97">
        <f>C8*B4</f>
        <v>0.27148523184147066</v>
      </c>
      <c r="C8" s="97">
        <f>1/(1-B4*D4)</f>
        <v>1.2106029838273451</v>
      </c>
      <c r="D8" s="128">
        <f>C8*D4</f>
        <v>0.93911775198587566</v>
      </c>
      <c r="E8" s="1">
        <f>D8*D4</f>
        <v>0.72851476815853144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1.0000000000000022</v>
      </c>
      <c r="R8" s="267">
        <f>B8-E8</f>
        <v>-0.45702953631706078</v>
      </c>
      <c r="S8" s="268">
        <f>IF(Rules!B23=Rules!D23,SUM(C8:D8)*B4*F4,SUM(C8:D8)*B4*F4*POWER(O2,A8-1))</f>
        <v>258.65758853610731</v>
      </c>
      <c r="T8" s="253">
        <f>IF(Rules!B23=Rules!D23,SUM(C8:D8)*D4*H4,SUM(C8:D8)*D4*H4*POWER(O2,A8-1))</f>
        <v>-895.88446988030671</v>
      </c>
      <c r="U8" s="264">
        <f>S8+T8+U7</f>
        <v>-933.64997980919236</v>
      </c>
      <c r="V8" s="93">
        <f>S8/B4</f>
        <v>1153.4021440040808</v>
      </c>
      <c r="W8" s="9">
        <f>T8/D4</f>
        <v>-1154.8715910313133</v>
      </c>
      <c r="X8" s="97">
        <f t="shared" ref="X8:X16" si="0">S8/T8</f>
        <v>-0.28871757155324379</v>
      </c>
    </row>
    <row r="9" spans="1:24" x14ac:dyDescent="0.3">
      <c r="A9" s="98">
        <v>3</v>
      </c>
      <c r="B9" s="97">
        <f>C9*B4</f>
        <v>0.28408544898327309</v>
      </c>
      <c r="C9" s="97">
        <f>1/(1-D4*B4/(1-D4*B4))</f>
        <v>1.2667896882210696</v>
      </c>
      <c r="D9" s="128">
        <f>C9*D4*C8</f>
        <v>1.1896646842410592</v>
      </c>
      <c r="E9" s="1">
        <f>D9*(D4)</f>
        <v>0.9228749960199909</v>
      </c>
      <c r="F9" s="1">
        <f>E9*D4</f>
        <v>0.71591455101673029</v>
      </c>
      <c r="G9" s="1"/>
      <c r="H9" s="1"/>
      <c r="I9" s="1"/>
      <c r="J9" s="1"/>
      <c r="K9" s="1"/>
      <c r="L9" s="1"/>
      <c r="M9" s="235"/>
      <c r="N9" s="97">
        <f>B9+F9</f>
        <v>1.0000000000000033</v>
      </c>
      <c r="R9" s="267">
        <f>B9-F9</f>
        <v>-0.4318291020334572</v>
      </c>
      <c r="S9" s="268">
        <f>IF(Rules!B23=Rules!D23,SUM(C9:E9)*B4*F4,SUM(C9:E9)*B4*F4*POWER(O2,A9-1))</f>
        <v>406.60592362485215</v>
      </c>
      <c r="T9" s="253">
        <f>IF(Rules!B23=Rules!D23,SUM(C9:E9)*D4*H4,SUM(C9:E9)*D4*H4*POWER(O2,A9-1))</f>
        <v>-1408.3172057640697</v>
      </c>
      <c r="U9" s="264">
        <f t="shared" ref="U9:U16" si="1">S9+T9+U8</f>
        <v>-1935.3612619484099</v>
      </c>
      <c r="V9" s="93">
        <f>S9/B4</f>
        <v>1813.1312007039637</v>
      </c>
      <c r="W9" s="9">
        <f>T9/D4</f>
        <v>-1815.4411498112261</v>
      </c>
      <c r="X9" s="97">
        <f t="shared" si="0"/>
        <v>-0.28871757155324379</v>
      </c>
    </row>
    <row r="10" spans="1:24" x14ac:dyDescent="0.3">
      <c r="A10" s="98">
        <v>4</v>
      </c>
      <c r="B10" s="97">
        <f>C10*B4</f>
        <v>0.28764717884915697</v>
      </c>
      <c r="C10" s="97">
        <f>1/(1-D4*B4/(1-D4*B4/(1-D4*B4)))</f>
        <v>1.2826721020598595</v>
      </c>
      <c r="D10" s="128">
        <f>C10*D4*C9</f>
        <v>1.2604873122462812</v>
      </c>
      <c r="E10" s="1">
        <f>D10*D4*C8</f>
        <v>1.1837460110834461</v>
      </c>
      <c r="F10" s="1">
        <f>E10*D4</f>
        <v>0.91828362204786995</v>
      </c>
      <c r="G10" s="1">
        <f>F10*D4</f>
        <v>0.71235282115084753</v>
      </c>
      <c r="H10" s="1"/>
      <c r="I10" s="1"/>
      <c r="J10" s="1"/>
      <c r="K10" s="1"/>
      <c r="L10" s="1"/>
      <c r="M10" s="235"/>
      <c r="N10" s="97">
        <f>B10+G10</f>
        <v>1.0000000000000044</v>
      </c>
      <c r="R10" s="267">
        <f>B10-G10</f>
        <v>-0.42470564230169056</v>
      </c>
      <c r="S10" s="268">
        <f>IF(Rules!B23=Rules!D23,SUM(C10:F10)*B4*F4,SUM(C10:F10)*B4*F4*POWER(O2,A10-1))</f>
        <v>558.91603838951085</v>
      </c>
      <c r="T10" s="253">
        <f>IF(Rules!B23=Rules!D23,SUM(C10:F10)*D4*H4,SUM(C10:F10)*D4*H4*POWER(O2,A10-1))</f>
        <v>-1935.8573687865708</v>
      </c>
      <c r="U10" s="264">
        <f t="shared" si="1"/>
        <v>-3312.3025923454697</v>
      </c>
      <c r="V10" s="93">
        <f>S10/B4</f>
        <v>2492.3102416797578</v>
      </c>
      <c r="W10" s="9">
        <f>T10/D4</f>
        <v>-2495.4854723611088</v>
      </c>
      <c r="X10" s="97">
        <f t="shared" si="0"/>
        <v>-0.28871757155324373</v>
      </c>
    </row>
    <row r="11" spans="1:24" x14ac:dyDescent="0.3">
      <c r="A11" s="98">
        <v>5</v>
      </c>
      <c r="B11" s="97">
        <f>C11*B4</f>
        <v>0.2886702290235636</v>
      </c>
      <c r="C11" s="97">
        <f>1/(1-D4*B4/(1-D4*B4/(1-D4*B4/(1-D4*B4))))</f>
        <v>1.2872340724673876</v>
      </c>
      <c r="D11" s="128">
        <f>C11*D4*C10</f>
        <v>1.2808299841110637</v>
      </c>
      <c r="E11" s="1">
        <f>D11*D4*C9</f>
        <v>1.2586770551288236</v>
      </c>
      <c r="F11" s="1">
        <f>E11*D4*C8</f>
        <v>1.182045966488783</v>
      </c>
      <c r="G11" s="1">
        <f>F11*D4</f>
        <v>0.91696482300363813</v>
      </c>
      <c r="H11" s="1">
        <f>G11*D4</f>
        <v>0.71132977097644223</v>
      </c>
      <c r="I11" s="1"/>
      <c r="J11" s="1"/>
      <c r="K11" s="1"/>
      <c r="L11" s="1"/>
      <c r="M11" s="235"/>
      <c r="N11" s="97">
        <f>B11+H11</f>
        <v>1.0000000000000058</v>
      </c>
      <c r="R11" s="267">
        <f>B11-H11</f>
        <v>-0.42265954195287864</v>
      </c>
      <c r="S11" s="268">
        <f>IF(Rules!B23=Rules!D23,SUM(C11:G11)*B4*F4,SUM(C11:G11)*B4*F4*POWER(O2,A11-1))</f>
        <v>712.99526096246348</v>
      </c>
      <c r="T11" s="253">
        <f>IF(Rules!B23=Rules!D23,SUM(C11:G11)*D4*H4,SUM(C11:G11)*D4*H4*POWER(O2,A11-1))</f>
        <v>-2469.5250002508992</v>
      </c>
      <c r="U11" s="264">
        <f t="shared" si="1"/>
        <v>-5068.8323316339056</v>
      </c>
      <c r="V11" s="93">
        <f>S11/B4</f>
        <v>3179.3780623762977</v>
      </c>
      <c r="W11" s="9">
        <f>T11/D4</f>
        <v>-3183.4286250239334</v>
      </c>
      <c r="X11" s="97">
        <f t="shared" si="0"/>
        <v>-0.28871757155324385</v>
      </c>
    </row>
    <row r="12" spans="1:24" x14ac:dyDescent="0.3">
      <c r="A12" s="98">
        <v>6</v>
      </c>
      <c r="B12" s="97">
        <f>C12*B4</f>
        <v>0.28896543059231777</v>
      </c>
      <c r="C12" s="97">
        <f>1/(1-D4*B4/(1-D4*B4/(1-D4*B4/(1-D4*B4/(1-D4*B4)))))</f>
        <v>1.2885504309946647</v>
      </c>
      <c r="D12" s="128">
        <f>C12*D4*C11</f>
        <v>1.2866998708452302</v>
      </c>
      <c r="E12" s="1">
        <f>D12*D4*C10</f>
        <v>1.2802984401829978</v>
      </c>
      <c r="F12" s="1">
        <f>E12*D4*C9</f>
        <v>1.258154704657372</v>
      </c>
      <c r="G12" s="1">
        <f>F12*D4*C8</f>
        <v>1.1815554178882846</v>
      </c>
      <c r="H12" s="1">
        <f>G12*D4</f>
        <v>0.91658428297103101</v>
      </c>
      <c r="I12" s="1">
        <f>H12*D4</f>
        <v>0.7110345694076895</v>
      </c>
      <c r="J12" s="1"/>
      <c r="K12" s="1"/>
      <c r="L12" s="1"/>
      <c r="M12" s="235"/>
      <c r="N12" s="97">
        <f>B12+I12</f>
        <v>1.0000000000000073</v>
      </c>
      <c r="R12" s="267">
        <f>B12-I12</f>
        <v>-0.42206913881537172</v>
      </c>
      <c r="S12" s="268">
        <f>IF(Rules!B23=Rules!D23,SUM(C12:H12)*B4*F4,SUM(C12:H12)*B4*F4*POWER(O2,A12-1))</f>
        <v>867.73966793299485</v>
      </c>
      <c r="T12" s="253">
        <f>IF(Rules!B23=Rules!D23,SUM(C12:H12)*D4*H4,SUM(C12:H12)*D4*H4*POWER(O2,A12-1))</f>
        <v>-3005.4965593702041</v>
      </c>
      <c r="U12" s="264">
        <f t="shared" si="1"/>
        <v>-7206.5892230711142</v>
      </c>
      <c r="V12" s="93">
        <f>S12/B4</f>
        <v>3869.4120636309549</v>
      </c>
      <c r="W12" s="9">
        <f>T12/D4</f>
        <v>-3874.341737191558</v>
      </c>
      <c r="X12" s="97">
        <f t="shared" si="0"/>
        <v>-0.28871757155324379</v>
      </c>
    </row>
    <row r="13" spans="1:24" x14ac:dyDescent="0.3">
      <c r="A13" s="98">
        <v>7</v>
      </c>
      <c r="B13" s="97">
        <f>C13*B4</f>
        <v>0.28905072340813753</v>
      </c>
      <c r="C13" s="97">
        <f>1/(1-D4*B4/(1-D4*B4/(1-D4*B4/(1-D4*B4/(1-D4*B4/(1-D4*B4))))))</f>
        <v>1.2889307674742223</v>
      </c>
      <c r="D13" s="128">
        <f>C13*D4*C12</f>
        <v>1.2883958617243196</v>
      </c>
      <c r="E13" s="1">
        <f>D13*D4*C11</f>
        <v>1.2865455235605561</v>
      </c>
      <c r="F13" s="1">
        <f>E13*D4*C10</f>
        <v>1.2801448607879169</v>
      </c>
      <c r="G13" s="1">
        <f>F13*D4*C9</f>
        <v>1.2580037815347664</v>
      </c>
      <c r="H13" s="1">
        <f>G13*D4*C8</f>
        <v>1.1814136833046605</v>
      </c>
      <c r="I13" s="1">
        <f>H13*D4</f>
        <v>0.91647433324735617</v>
      </c>
      <c r="J13" s="1">
        <f>I13*D4</f>
        <v>0.7109492765918709</v>
      </c>
      <c r="K13" s="1"/>
      <c r="L13" s="1"/>
      <c r="M13" s="235"/>
      <c r="N13" s="97">
        <f>B13+J13</f>
        <v>1.0000000000000084</v>
      </c>
      <c r="R13" s="267">
        <f>B13-J13</f>
        <v>-0.42189855318373337</v>
      </c>
      <c r="S13" s="268">
        <f>IF(Rules!B23=Rules!D23,SUM(C13:I13)*B4*F4,SUM(C13:I13)*B4*F4*POWER(O2,A13-1))</f>
        <v>1022.7216397772286</v>
      </c>
      <c r="T13" s="253">
        <f>IF(Rules!B23=Rules!D23,SUM(C13:I13)*D4*H4,SUM(C13:I13)*D4*H4*POWER(O2,A13-1))</f>
        <v>-3542.2909463916149</v>
      </c>
      <c r="U13" s="264">
        <f t="shared" si="1"/>
        <v>-9726.158529685501</v>
      </c>
      <c r="V13" s="93">
        <f>S13/B4</f>
        <v>4560.5054107034521</v>
      </c>
      <c r="W13" s="9">
        <f>T13/D4</f>
        <v>-4566.3155447952549</v>
      </c>
      <c r="X13" s="97">
        <f t="shared" si="0"/>
        <v>-0.28871757155324373</v>
      </c>
    </row>
    <row r="14" spans="1:24" x14ac:dyDescent="0.3">
      <c r="A14" s="98">
        <v>8</v>
      </c>
      <c r="B14" s="97">
        <f>C14*B4</f>
        <v>0.28907537650334381</v>
      </c>
      <c r="C14" s="97">
        <f>1/(1-D4*B4/(1-D4*B4/(1-D4*B4/(1-D4*B4/(1-D4*B4/(1-D4*B4/(1-D4*B4)))))))</f>
        <v>1.2890407001965838</v>
      </c>
      <c r="D14" s="128">
        <f>C14*D4*C13</f>
        <v>1.2888860721155386</v>
      </c>
      <c r="E14" s="1">
        <f>D14*D4*C12</f>
        <v>1.2883511849141918</v>
      </c>
      <c r="F14" s="1">
        <f>E14*D4*C11</f>
        <v>1.2865009109133219</v>
      </c>
      <c r="G14" s="1">
        <f>F14*D4*C10</f>
        <v>1.2801004700920287</v>
      </c>
      <c r="H14" s="1">
        <f>G14*D4*C9</f>
        <v>1.2579601586097344</v>
      </c>
      <c r="I14" s="1">
        <f>H14*D4*C8</f>
        <v>1.1813727162413694</v>
      </c>
      <c r="J14" s="1">
        <f>I14*D4</f>
        <v>0.91644255330224011</v>
      </c>
      <c r="K14" s="1">
        <f>J14*D4</f>
        <v>0.71092462349666607</v>
      </c>
      <c r="L14" s="1"/>
      <c r="M14" s="235"/>
      <c r="N14" s="97">
        <f>B14+K14</f>
        <v>1.0000000000000098</v>
      </c>
      <c r="R14" s="267">
        <f>B14-K14</f>
        <v>-0.42184924699332227</v>
      </c>
      <c r="S14" s="268">
        <f>IF(Rules!B23=Rules!D23,SUM(C14:J14)*B4*F4,SUM(C14:J14)*B4*F4*POWER(O2,A14-1))</f>
        <v>1177.7854652026786</v>
      </c>
      <c r="T14" s="253">
        <f>IF(Rules!B23=Rules!D23,SUM(C14:J14)*D4*H4,SUM(C14:J14)*D4*H4*POWER(O2,A14-1))</f>
        <v>-4079.3688408586436</v>
      </c>
      <c r="U14" s="264">
        <f t="shared" si="1"/>
        <v>-12627.741905341467</v>
      </c>
      <c r="V14" s="93">
        <f>S14/B4</f>
        <v>5251.9637580707549</v>
      </c>
      <c r="W14" s="9">
        <f>T14/D4</f>
        <v>-5258.6548177081495</v>
      </c>
      <c r="X14" s="97">
        <f t="shared" si="0"/>
        <v>-0.28871757155324379</v>
      </c>
    </row>
    <row r="15" spans="1:24" x14ac:dyDescent="0.3">
      <c r="A15" s="98">
        <v>9</v>
      </c>
      <c r="B15" s="97">
        <f>C15*B4</f>
        <v>0.28908250303468319</v>
      </c>
      <c r="C15" s="97">
        <f>1/(1-D4*B4/(1-D4*B4/(1-D4*B4/(1-D4*B4/(1-D4*B4/(1-D4*B4/(1-D4*B4/(1-D4*B4))))))))</f>
        <v>1.2890724787211294</v>
      </c>
      <c r="D15" s="128">
        <f>C15*D4*C14</f>
        <v>1.2890277784484232</v>
      </c>
      <c r="E15" s="1">
        <f>D15*D4*C13</f>
        <v>1.2888731519174186</v>
      </c>
      <c r="F15" s="1">
        <f>E15*D4*C12</f>
        <v>1.2883382700779487</v>
      </c>
      <c r="G15" s="1">
        <f>F15*D4*C11</f>
        <v>1.2864880146248054</v>
      </c>
      <c r="H15" s="1">
        <f>G15*D4*C10</f>
        <v>1.280087637963538</v>
      </c>
      <c r="I15" s="1">
        <f>H15*D4*C9</f>
        <v>1.2579475484226681</v>
      </c>
      <c r="J15" s="1">
        <f>I15*D4*C8</f>
        <v>1.1813608737908394</v>
      </c>
      <c r="K15" s="1">
        <f>J15*D4</f>
        <v>0.91643336659473296</v>
      </c>
      <c r="L15" s="1">
        <f>K15*D4</f>
        <v>0.71091749696532791</v>
      </c>
      <c r="M15" s="235"/>
      <c r="N15" s="97">
        <f>B15+L15</f>
        <v>1.0000000000000111</v>
      </c>
      <c r="R15" s="267">
        <f>B15-L15</f>
        <v>-0.42183499393064472</v>
      </c>
      <c r="S15" s="268">
        <f>IF(Rules!B23=Rules!D23,SUM(C15:K15)*B4*F4,SUM(C15:K15)*B4*F4*POWER(O2,A15-1))</f>
        <v>1332.876771985862</v>
      </c>
      <c r="T15" s="253">
        <f>IF(Rules!B23=Rules!D23,SUM(C15:K15)*D4*H4,SUM(C15:K15)*D4*H4*POWER(O2,A15-1))</f>
        <v>-4616.5419195487375</v>
      </c>
      <c r="U15" s="264">
        <f t="shared" si="1"/>
        <v>-15911.407052904342</v>
      </c>
      <c r="V15" s="93">
        <f>S15/B4</f>
        <v>5943.5446499074051</v>
      </c>
      <c r="W15" s="9">
        <f>T15/D4</f>
        <v>-5951.1167912133942</v>
      </c>
      <c r="X15" s="97">
        <f t="shared" si="0"/>
        <v>-0.28871757155324379</v>
      </c>
    </row>
    <row r="16" spans="1:24" ht="16.2" thickBot="1" x14ac:dyDescent="0.35">
      <c r="A16" s="99">
        <v>10</v>
      </c>
      <c r="B16" s="129">
        <f>C16*B4</f>
        <v>0.2890845631842307</v>
      </c>
      <c r="C16" s="129">
        <f>1/(1-D4*B4/(1-D4*B4/(1-D4*B4/(1-D4*B4/(1-D4*B4/(1-D4*B4/(1-D4*B4/(1-D4*B4/(1-D4*B4)))))))))</f>
        <v>1.2890816653099262</v>
      </c>
      <c r="D16" s="137">
        <f>C16*D4*C15</f>
        <v>1.2890687431511183</v>
      </c>
      <c r="E16" s="109">
        <f>D16*D4*C14</f>
        <v>1.2890240430079478</v>
      </c>
      <c r="F16" s="109">
        <f>E16*D4*C13</f>
        <v>1.2888694169250312</v>
      </c>
      <c r="G16" s="109">
        <f>F16*D4*C12</f>
        <v>1.2883345366355816</v>
      </c>
      <c r="H16" s="109">
        <f>G16*D4*C11</f>
        <v>1.2864842865442463</v>
      </c>
      <c r="I16" s="109">
        <f>H16*D4*C10</f>
        <v>1.2800839284304657</v>
      </c>
      <c r="J16" s="109">
        <f>I16*D4*C9</f>
        <v>1.2579439030487924</v>
      </c>
      <c r="K16" s="109">
        <f>J16*D4*C8</f>
        <v>1.1813574503555202</v>
      </c>
      <c r="L16" s="109">
        <f>K16*D4</f>
        <v>0.91643071088602912</v>
      </c>
      <c r="M16" s="237">
        <f>L16*D4</f>
        <v>0.71091543681578162</v>
      </c>
      <c r="N16" s="129">
        <f>B16+M16</f>
        <v>1.0000000000000124</v>
      </c>
      <c r="R16" s="269">
        <f>B16-M16</f>
        <v>-0.42183087363155092</v>
      </c>
      <c r="S16" s="270">
        <f>IF(Rules!B23=Rules!D23,SUM(C16:L16)*B4*F4,SUM(C16:L16)*B4*F4*POWER(O2,A16-1))</f>
        <v>1487.9771280944929</v>
      </c>
      <c r="T16" s="254">
        <f>IF(Rules!B23=Rules!D23,SUM(C16:L16)*D4*H4,SUM(C16:L16)*D4*H4*POWER(O2,A16-1))</f>
        <v>-5153.7463414140975</v>
      </c>
      <c r="U16" s="264">
        <f t="shared" si="1"/>
        <v>-19577.176266223945</v>
      </c>
      <c r="V16" s="94">
        <f>S16/B4</f>
        <v>6635.1658943640268</v>
      </c>
      <c r="W16" s="10">
        <f>T16/D4</f>
        <v>-6643.6191687482933</v>
      </c>
      <c r="X16" s="129">
        <f t="shared" si="0"/>
        <v>-0.28871757155324373</v>
      </c>
    </row>
    <row r="18" spans="1:7" x14ac:dyDescent="0.3">
      <c r="A18" s="500" t="s">
        <v>181</v>
      </c>
      <c r="B18" s="500"/>
      <c r="C18" s="500"/>
      <c r="D18" s="500"/>
      <c r="E18" s="500"/>
      <c r="F18" s="500"/>
    </row>
    <row r="19" spans="1:7" ht="16.2" thickBot="1" x14ac:dyDescent="0.35"/>
    <row r="20" spans="1:7" ht="16.2" thickBot="1" x14ac:dyDescent="0.3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3">
      <c r="A21" s="95">
        <v>1</v>
      </c>
      <c r="B21" s="107">
        <v>1</v>
      </c>
      <c r="C21" s="108">
        <f t="shared" ref="C21:C30" si="2">B21*$O$2</f>
        <v>6</v>
      </c>
      <c r="D21" s="57">
        <f>SUM($C$21:C21)</f>
        <v>6</v>
      </c>
      <c r="E21" s="57">
        <f t="shared" ref="E21:E30" si="3">D21/R7</f>
        <v>-10.879664611593503</v>
      </c>
      <c r="F21" s="8">
        <f t="shared" ref="F21:F30" si="4">U7/E21</f>
        <v>27.245609956498186</v>
      </c>
      <c r="G21" s="256">
        <f>E21*U7</f>
        <v>3224.9838944284797</v>
      </c>
    </row>
    <row r="22" spans="1:7" x14ac:dyDescent="0.3">
      <c r="A22" s="97">
        <v>2</v>
      </c>
      <c r="B22" s="93">
        <f>C21</f>
        <v>6</v>
      </c>
      <c r="C22" s="1">
        <f t="shared" si="2"/>
        <v>36</v>
      </c>
      <c r="D22" s="9">
        <f>SUM($C$21:C22)</f>
        <v>42</v>
      </c>
      <c r="E22" s="9">
        <f t="shared" si="3"/>
        <v>-91.89778047706487</v>
      </c>
      <c r="F22" s="9">
        <f t="shared" si="4"/>
        <v>10.15965755606258</v>
      </c>
      <c r="G22" s="257">
        <f t="shared" ref="G22:G30" si="5">E22*U8</f>
        <v>85800.360886921204</v>
      </c>
    </row>
    <row r="23" spans="1:7" x14ac:dyDescent="0.3">
      <c r="A23" s="97">
        <v>3</v>
      </c>
      <c r="B23" s="93">
        <f t="shared" ref="B23:B30" si="6">C22</f>
        <v>36</v>
      </c>
      <c r="C23" s="1">
        <f t="shared" si="2"/>
        <v>216</v>
      </c>
      <c r="D23" s="9">
        <f>SUM($C$21:C23)</f>
        <v>258</v>
      </c>
      <c r="E23" s="9">
        <f t="shared" si="3"/>
        <v>-597.45857512866451</v>
      </c>
      <c r="F23" s="9">
        <f t="shared" si="4"/>
        <v>3.2393229296803114</v>
      </c>
      <c r="G23" s="257">
        <f t="shared" si="5"/>
        <v>1156298.181922911</v>
      </c>
    </row>
    <row r="24" spans="1:7" x14ac:dyDescent="0.3">
      <c r="A24" s="97">
        <v>4</v>
      </c>
      <c r="B24" s="93">
        <f t="shared" si="6"/>
        <v>216</v>
      </c>
      <c r="C24" s="1">
        <f t="shared" si="2"/>
        <v>1296</v>
      </c>
      <c r="D24" s="9">
        <f>SUM($C$21:C24)</f>
        <v>1554</v>
      </c>
      <c r="E24" s="9">
        <f t="shared" si="3"/>
        <v>-3659.0048382171312</v>
      </c>
      <c r="F24" s="9">
        <f t="shared" si="4"/>
        <v>0.90524684683374346</v>
      </c>
      <c r="G24" s="257">
        <f t="shared" si="5"/>
        <v>12119731.211031221</v>
      </c>
    </row>
    <row r="25" spans="1:7" x14ac:dyDescent="0.3">
      <c r="A25" s="97">
        <v>5</v>
      </c>
      <c r="B25" s="93">
        <f t="shared" si="6"/>
        <v>1296</v>
      </c>
      <c r="C25" s="1">
        <f t="shared" si="2"/>
        <v>7776</v>
      </c>
      <c r="D25" s="9">
        <f>SUM($C$21:C25)</f>
        <v>9330</v>
      </c>
      <c r="E25" s="9">
        <f t="shared" si="3"/>
        <v>-22074.504592730053</v>
      </c>
      <c r="F25" s="9">
        <f t="shared" si="4"/>
        <v>0.22962383188899554</v>
      </c>
      <c r="G25" s="257">
        <f t="shared" si="5"/>
        <v>111891962.58443123</v>
      </c>
    </row>
    <row r="26" spans="1:7" x14ac:dyDescent="0.3">
      <c r="A26" s="97">
        <v>6</v>
      </c>
      <c r="B26" s="93">
        <f t="shared" si="6"/>
        <v>7776</v>
      </c>
      <c r="C26" s="1">
        <f t="shared" si="2"/>
        <v>46656</v>
      </c>
      <c r="D26" s="9">
        <f>SUM($C$21:C26)</f>
        <v>55986</v>
      </c>
      <c r="E26" s="9">
        <f t="shared" si="3"/>
        <v>-132646.51416385669</v>
      </c>
      <c r="F26" s="9">
        <f t="shared" si="4"/>
        <v>5.4329277090304079E-2</v>
      </c>
      <c r="G26" s="257">
        <f t="shared" si="5"/>
        <v>955928939.45119953</v>
      </c>
    </row>
    <row r="27" spans="1:7" x14ac:dyDescent="0.3">
      <c r="A27" s="97">
        <v>7</v>
      </c>
      <c r="B27" s="93">
        <f t="shared" si="6"/>
        <v>46656</v>
      </c>
      <c r="C27" s="1">
        <f t="shared" si="2"/>
        <v>279936</v>
      </c>
      <c r="D27" s="9">
        <f>SUM($C$21:C27)</f>
        <v>335922</v>
      </c>
      <c r="E27" s="9">
        <f t="shared" si="3"/>
        <v>-796215.10305039783</v>
      </c>
      <c r="F27" s="9">
        <f t="shared" si="4"/>
        <v>1.2215491131006425E-2</v>
      </c>
      <c r="G27" s="257">
        <f t="shared" si="5"/>
        <v>7744114315.9980469</v>
      </c>
    </row>
    <row r="28" spans="1:7" x14ac:dyDescent="0.3">
      <c r="A28" s="97">
        <v>8</v>
      </c>
      <c r="B28" s="93">
        <f t="shared" si="6"/>
        <v>279936</v>
      </c>
      <c r="C28" s="1">
        <f t="shared" si="2"/>
        <v>1679616</v>
      </c>
      <c r="D28" s="9">
        <f>SUM($C$21:C28)</f>
        <v>2015538</v>
      </c>
      <c r="E28" s="9">
        <f t="shared" si="3"/>
        <v>-4777863.2162211854</v>
      </c>
      <c r="F28" s="9">
        <f t="shared" si="4"/>
        <v>2.6429684848384492E-3</v>
      </c>
      <c r="G28" s="257">
        <f t="shared" si="5"/>
        <v>60333623553.46582</v>
      </c>
    </row>
    <row r="29" spans="1:7" x14ac:dyDescent="0.3">
      <c r="A29" s="97">
        <v>9</v>
      </c>
      <c r="B29" s="93">
        <f t="shared" si="6"/>
        <v>1679616</v>
      </c>
      <c r="C29" s="1">
        <f t="shared" si="2"/>
        <v>10077696</v>
      </c>
      <c r="D29" s="9">
        <f>SUM($C$21:C29)</f>
        <v>12093234</v>
      </c>
      <c r="E29" s="9">
        <f t="shared" si="3"/>
        <v>-28668162.134477369</v>
      </c>
      <c r="F29" s="9">
        <f t="shared" si="4"/>
        <v>5.5502012923837579E-4</v>
      </c>
      <c r="G29" s="257">
        <f t="shared" si="5"/>
        <v>456150797180.32843</v>
      </c>
    </row>
    <row r="30" spans="1:7" ht="16.2" thickBot="1" x14ac:dyDescent="0.35">
      <c r="A30" s="129">
        <v>10</v>
      </c>
      <c r="B30" s="94">
        <f t="shared" si="6"/>
        <v>10077696</v>
      </c>
      <c r="C30" s="109">
        <f t="shared" si="2"/>
        <v>60466176</v>
      </c>
      <c r="D30" s="10">
        <f>SUM($C$21:C30)</f>
        <v>72559410</v>
      </c>
      <c r="E30" s="10">
        <f t="shared" si="3"/>
        <v>-172010667.15514326</v>
      </c>
      <c r="F30" s="10">
        <f t="shared" si="4"/>
        <v>1.1381373370621551E-4</v>
      </c>
      <c r="G30" s="258">
        <f t="shared" si="5"/>
        <v>3367483150567.0176</v>
      </c>
    </row>
    <row r="31" spans="1:7" ht="16.2" thickBot="1" x14ac:dyDescent="0.35">
      <c r="A31" s="497" t="s">
        <v>232</v>
      </c>
      <c r="B31" s="497"/>
      <c r="C31" s="497"/>
      <c r="D31" s="497"/>
      <c r="E31" s="497"/>
      <c r="F31" s="497"/>
      <c r="G31" s="497"/>
    </row>
    <row r="32" spans="1:7" ht="16.2" thickBot="1" x14ac:dyDescent="0.35">
      <c r="A32" s="115" t="s">
        <v>130</v>
      </c>
      <c r="B32" s="116" t="s">
        <v>135</v>
      </c>
      <c r="C32" s="116" t="s">
        <v>134</v>
      </c>
      <c r="D32" s="154" t="s">
        <v>133</v>
      </c>
      <c r="E32" s="350" t="s">
        <v>234</v>
      </c>
      <c r="F32" s="152" t="s">
        <v>235</v>
      </c>
      <c r="G32" s="260" t="s">
        <v>236</v>
      </c>
    </row>
    <row r="33" spans="1:7" x14ac:dyDescent="0.3">
      <c r="A33" s="95">
        <v>1</v>
      </c>
      <c r="B33" s="107">
        <v>1</v>
      </c>
      <c r="C33" s="108">
        <f t="shared" ref="C33:C42" si="7">B33*$O$2</f>
        <v>6</v>
      </c>
      <c r="D33" s="57">
        <f>SUM($C$33:C33)</f>
        <v>6</v>
      </c>
      <c r="E33" s="96">
        <f>D33/(B7-((1-B7)/-X7))</f>
        <v>-2.4364451848666508</v>
      </c>
      <c r="F33" s="8">
        <f t="shared" ref="F33:F42" si="8">U7/E33</f>
        <v>121.6621249294457</v>
      </c>
      <c r="G33" s="259">
        <f>(B7-((1-B7)/-X7))</f>
        <v>-2.4626041403547463</v>
      </c>
    </row>
    <row r="34" spans="1:7" x14ac:dyDescent="0.3">
      <c r="A34" s="97">
        <v>2</v>
      </c>
      <c r="B34" s="93">
        <f>C33</f>
        <v>6</v>
      </c>
      <c r="C34" s="1">
        <f t="shared" si="7"/>
        <v>36</v>
      </c>
      <c r="D34" s="9">
        <f>SUM($C$33:C34)</f>
        <v>42</v>
      </c>
      <c r="E34" s="96">
        <f>D34/(B8-((1-B8)/-X8))</f>
        <v>-18.651803116825732</v>
      </c>
      <c r="F34" s="9">
        <f t="shared" si="8"/>
        <v>50.056821528796306</v>
      </c>
      <c r="G34" s="259">
        <f t="shared" ref="G34:G42" si="9">(B8-((1-B8)/-X8))</f>
        <v>-2.2517930163069293</v>
      </c>
    </row>
    <row r="35" spans="1:7" x14ac:dyDescent="0.3">
      <c r="A35" s="97">
        <v>3</v>
      </c>
      <c r="B35" s="93">
        <f t="shared" ref="B35:B42" si="10">C34</f>
        <v>36</v>
      </c>
      <c r="C35" s="1">
        <f t="shared" si="7"/>
        <v>216</v>
      </c>
      <c r="D35" s="9">
        <f>SUM($C$33:C35)</f>
        <v>258</v>
      </c>
      <c r="E35" s="96">
        <f t="shared" ref="E35:E42" si="11">D35/(B9-((1-B9)/-X9))</f>
        <v>-117.51037693409982</v>
      </c>
      <c r="F35" s="9">
        <f t="shared" si="8"/>
        <v>16.469705165134194</v>
      </c>
      <c r="G35" s="259">
        <f t="shared" si="9"/>
        <v>-2.1955507822486791</v>
      </c>
    </row>
    <row r="36" spans="1:7" x14ac:dyDescent="0.3">
      <c r="A36" s="97">
        <v>4</v>
      </c>
      <c r="B36" s="93">
        <f t="shared" si="10"/>
        <v>216</v>
      </c>
      <c r="C36" s="1">
        <f t="shared" si="7"/>
        <v>1296</v>
      </c>
      <c r="D36" s="9">
        <f>SUM($C$33:C36)</f>
        <v>1554</v>
      </c>
      <c r="E36" s="96">
        <f t="shared" si="11"/>
        <v>-712.95762859852869</v>
      </c>
      <c r="F36" s="9">
        <f t="shared" si="8"/>
        <v>4.6458617728188303</v>
      </c>
      <c r="G36" s="259">
        <f t="shared" si="9"/>
        <v>-2.1796526717228915</v>
      </c>
    </row>
    <row r="37" spans="1:7" x14ac:dyDescent="0.3">
      <c r="A37" s="97">
        <v>5</v>
      </c>
      <c r="B37" s="93">
        <f t="shared" si="10"/>
        <v>1296</v>
      </c>
      <c r="C37" s="1">
        <f t="shared" si="7"/>
        <v>7776</v>
      </c>
      <c r="D37" s="9">
        <f>SUM($C$33:C37)</f>
        <v>9330</v>
      </c>
      <c r="E37" s="96">
        <f t="shared" si="11"/>
        <v>-4289.4851851606718</v>
      </c>
      <c r="F37" s="9">
        <f t="shared" si="8"/>
        <v>1.1816878046739405</v>
      </c>
      <c r="G37" s="259">
        <f t="shared" si="9"/>
        <v>-2.1750861926920315</v>
      </c>
    </row>
    <row r="38" spans="1:7" x14ac:dyDescent="0.3">
      <c r="A38" s="97">
        <v>6</v>
      </c>
      <c r="B38" s="93">
        <f t="shared" si="10"/>
        <v>7776</v>
      </c>
      <c r="C38" s="1">
        <f t="shared" si="7"/>
        <v>46656</v>
      </c>
      <c r="D38" s="9">
        <f>SUM($C$33:C38)</f>
        <v>55986</v>
      </c>
      <c r="E38" s="96">
        <f t="shared" si="11"/>
        <v>-25755.272074711065</v>
      </c>
      <c r="F38" s="9">
        <f t="shared" si="8"/>
        <v>0.27981025407792981</v>
      </c>
      <c r="G38" s="259">
        <f t="shared" si="9"/>
        <v>-2.1737685331995498</v>
      </c>
    </row>
    <row r="39" spans="1:7" x14ac:dyDescent="0.3">
      <c r="A39" s="97">
        <v>7</v>
      </c>
      <c r="B39" s="93">
        <f t="shared" si="10"/>
        <v>46656</v>
      </c>
      <c r="C39" s="1">
        <f t="shared" si="7"/>
        <v>279936</v>
      </c>
      <c r="D39" s="9">
        <f>SUM($C$33:C39)</f>
        <v>335922</v>
      </c>
      <c r="E39" s="96">
        <f t="shared" si="11"/>
        <v>-154561.46242300246</v>
      </c>
      <c r="F39" s="9">
        <f t="shared" si="8"/>
        <v>6.2927448907458161E-2</v>
      </c>
      <c r="G39" s="259">
        <f t="shared" si="9"/>
        <v>-2.1733878208311177</v>
      </c>
    </row>
    <row r="40" spans="1:7" x14ac:dyDescent="0.3">
      <c r="A40" s="97">
        <v>8</v>
      </c>
      <c r="B40" s="93">
        <f t="shared" si="10"/>
        <v>279936</v>
      </c>
      <c r="C40" s="1">
        <f t="shared" si="7"/>
        <v>1679616</v>
      </c>
      <c r="D40" s="9">
        <f>SUM($C$33:C40)</f>
        <v>2015538</v>
      </c>
      <c r="E40" s="96">
        <f>D40/(B14-((1-B14)/-X14))</f>
        <v>-927418.49157421035</v>
      </c>
      <c r="F40" s="9">
        <f t="shared" si="8"/>
        <v>1.3616012641614465E-2</v>
      </c>
      <c r="G40" s="259">
        <f t="shared" si="9"/>
        <v>-2.1732777794615714</v>
      </c>
    </row>
    <row r="41" spans="1:7" x14ac:dyDescent="0.3">
      <c r="A41" s="97">
        <v>9</v>
      </c>
      <c r="B41" s="93">
        <f t="shared" si="10"/>
        <v>1679616</v>
      </c>
      <c r="C41" s="1">
        <f t="shared" si="7"/>
        <v>10077696</v>
      </c>
      <c r="D41" s="9">
        <f>SUM($C$33:C41)</f>
        <v>12093234</v>
      </c>
      <c r="E41" s="96">
        <f t="shared" si="11"/>
        <v>-5564595.1583725782</v>
      </c>
      <c r="F41" s="9">
        <f t="shared" si="8"/>
        <v>2.859400657200333E-3</v>
      </c>
      <c r="G41" s="259">
        <f t="shared" si="9"/>
        <v>-2.1732459695301154</v>
      </c>
    </row>
    <row r="42" spans="1:7" ht="16.2" thickBot="1" x14ac:dyDescent="0.35">
      <c r="A42" s="129">
        <v>10</v>
      </c>
      <c r="B42" s="94">
        <f t="shared" si="10"/>
        <v>10077696</v>
      </c>
      <c r="C42" s="109">
        <f t="shared" si="7"/>
        <v>60466176</v>
      </c>
      <c r="D42" s="10">
        <f>SUM($C$33:C42)</f>
        <v>72559410</v>
      </c>
      <c r="E42" s="351">
        <f t="shared" si="11"/>
        <v>-33387714.984709833</v>
      </c>
      <c r="F42" s="10">
        <f t="shared" si="8"/>
        <v>5.8635867339796894E-4</v>
      </c>
      <c r="G42" s="259">
        <f t="shared" si="9"/>
        <v>-2.1732367738621572</v>
      </c>
    </row>
    <row r="43" spans="1:7" ht="16.2" thickBot="1" x14ac:dyDescent="0.35"/>
    <row r="44" spans="1:7" ht="16.2" thickBot="1" x14ac:dyDescent="0.3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3">
      <c r="A45" s="95">
        <v>1</v>
      </c>
      <c r="B45" s="107">
        <v>1</v>
      </c>
      <c r="C45" s="108">
        <f t="shared" ref="C45:C54" si="12">B45*$O$2</f>
        <v>6</v>
      </c>
      <c r="D45" s="57">
        <f>SUM(C45:C45)</f>
        <v>6</v>
      </c>
      <c r="E45" s="57">
        <f t="shared" ref="E45:E54" si="13">D45/R7</f>
        <v>-10.879664611593503</v>
      </c>
      <c r="F45" s="8">
        <f t="shared" ref="F45:F54" si="14">U7/E45</f>
        <v>27.245609956498186</v>
      </c>
      <c r="G45" s="256">
        <f>E45*U7</f>
        <v>3224.9838944284797</v>
      </c>
    </row>
    <row r="46" spans="1:7" x14ac:dyDescent="0.3">
      <c r="A46" s="97">
        <v>2</v>
      </c>
      <c r="B46" s="93">
        <f t="shared" ref="B46:B54" si="15">B45*$O$2*2</f>
        <v>12</v>
      </c>
      <c r="C46" s="1">
        <f t="shared" si="12"/>
        <v>72</v>
      </c>
      <c r="D46" s="9">
        <f>SUM($C$45:C46)</f>
        <v>78</v>
      </c>
      <c r="E46" s="9">
        <f t="shared" si="13"/>
        <v>-170.66730660026334</v>
      </c>
      <c r="F46" s="9">
        <f t="shared" si="14"/>
        <v>5.4705848378798505</v>
      </c>
      <c r="G46" s="257">
        <f t="shared" ref="G46:G54" si="16">E46*U8</f>
        <v>159343.52736142511</v>
      </c>
    </row>
    <row r="47" spans="1:7" x14ac:dyDescent="0.3">
      <c r="A47" s="97">
        <v>3</v>
      </c>
      <c r="B47" s="93">
        <f t="shared" si="15"/>
        <v>144</v>
      </c>
      <c r="C47" s="1">
        <f t="shared" si="12"/>
        <v>864</v>
      </c>
      <c r="D47" s="9">
        <f>SUM($C$45:C47)</f>
        <v>942</v>
      </c>
      <c r="E47" s="9">
        <f t="shared" si="13"/>
        <v>-2181.4185184930307</v>
      </c>
      <c r="F47" s="9">
        <f t="shared" si="14"/>
        <v>0.88720309539014908</v>
      </c>
      <c r="G47" s="257">
        <f t="shared" si="16"/>
        <v>4221832.8967883028</v>
      </c>
    </row>
    <row r="48" spans="1:7" x14ac:dyDescent="0.3">
      <c r="A48" s="97">
        <v>4</v>
      </c>
      <c r="B48" s="93">
        <f t="shared" si="15"/>
        <v>1728</v>
      </c>
      <c r="C48" s="1">
        <f t="shared" si="12"/>
        <v>10368</v>
      </c>
      <c r="D48" s="9">
        <f>SUM($C$45:C48)</f>
        <v>11310</v>
      </c>
      <c r="E48" s="9">
        <f t="shared" si="13"/>
        <v>-26630.208957680665</v>
      </c>
      <c r="F48" s="9">
        <f t="shared" si="14"/>
        <v>0.12438139699201038</v>
      </c>
      <c r="G48" s="257">
        <f t="shared" si="16"/>
        <v>88207310.165227219</v>
      </c>
    </row>
    <row r="49" spans="1:7" x14ac:dyDescent="0.3">
      <c r="A49" s="97">
        <v>5</v>
      </c>
      <c r="B49" s="93">
        <f t="shared" si="15"/>
        <v>20736</v>
      </c>
      <c r="C49" s="1">
        <f t="shared" si="12"/>
        <v>124416</v>
      </c>
      <c r="D49" s="9">
        <f>SUM($C$45:C49)</f>
        <v>135726</v>
      </c>
      <c r="E49" s="9">
        <f t="shared" si="13"/>
        <v>-321123.70957694313</v>
      </c>
      <c r="F49" s="9">
        <f t="shared" si="14"/>
        <v>1.5784671702727026E-2</v>
      </c>
      <c r="G49" s="257">
        <f t="shared" si="16"/>
        <v>1627722241.5578258</v>
      </c>
    </row>
    <row r="50" spans="1:7" x14ac:dyDescent="0.3">
      <c r="A50" s="97">
        <v>6</v>
      </c>
      <c r="B50" s="93">
        <f t="shared" si="15"/>
        <v>248832</v>
      </c>
      <c r="C50" s="1">
        <f t="shared" si="12"/>
        <v>1492992</v>
      </c>
      <c r="D50" s="9">
        <f>SUM($C$45:C50)</f>
        <v>1628718</v>
      </c>
      <c r="E50" s="9">
        <f t="shared" si="13"/>
        <v>-3858889.1018456104</v>
      </c>
      <c r="F50" s="9">
        <f t="shared" si="14"/>
        <v>1.867529496928114E-3</v>
      </c>
      <c r="G50" s="257">
        <f t="shared" si="16"/>
        <v>27809428614.387146</v>
      </c>
    </row>
    <row r="51" spans="1:7" x14ac:dyDescent="0.3">
      <c r="A51" s="97">
        <v>7</v>
      </c>
      <c r="B51" s="93">
        <f t="shared" si="15"/>
        <v>2985984</v>
      </c>
      <c r="C51" s="1">
        <f t="shared" si="12"/>
        <v>17915904</v>
      </c>
      <c r="D51" s="9">
        <f>SUM($C$45:C51)</f>
        <v>19544622</v>
      </c>
      <c r="E51" s="9">
        <f t="shared" si="13"/>
        <v>-46325406.552149221</v>
      </c>
      <c r="F51" s="9">
        <f t="shared" si="14"/>
        <v>2.0995300966731106E-4</v>
      </c>
      <c r="G51" s="257">
        <f t="shared" si="16"/>
        <v>450568248078.33472</v>
      </c>
    </row>
    <row r="52" spans="1:7" x14ac:dyDescent="0.3">
      <c r="A52" s="97">
        <v>8</v>
      </c>
      <c r="B52" s="93">
        <f t="shared" si="15"/>
        <v>35831808</v>
      </c>
      <c r="C52" s="1">
        <f t="shared" si="12"/>
        <v>214990848</v>
      </c>
      <c r="D52" s="9">
        <f>SUM($C$45:C52)</f>
        <v>234535470</v>
      </c>
      <c r="E52" s="9">
        <f t="shared" si="13"/>
        <v>-555969867.60465312</v>
      </c>
      <c r="F52" s="9">
        <f t="shared" si="14"/>
        <v>2.2712996946663626E-5</v>
      </c>
      <c r="G52" s="257">
        <f t="shared" si="16"/>
        <v>7020643995258.4258</v>
      </c>
    </row>
    <row r="53" spans="1:7" x14ac:dyDescent="0.3">
      <c r="A53" s="97">
        <v>9</v>
      </c>
      <c r="B53" s="93">
        <f t="shared" si="15"/>
        <v>429981696</v>
      </c>
      <c r="C53" s="1">
        <f t="shared" si="12"/>
        <v>2579890176</v>
      </c>
      <c r="D53" s="9">
        <f>SUM($C$45:C53)</f>
        <v>2814425646</v>
      </c>
      <c r="E53" s="9">
        <f t="shared" si="13"/>
        <v>-6671863848.4097147</v>
      </c>
      <c r="F53" s="9">
        <f t="shared" si="14"/>
        <v>2.3848518816367838E-6</v>
      </c>
      <c r="G53" s="257">
        <f t="shared" si="16"/>
        <v>106158741493603.84</v>
      </c>
    </row>
    <row r="54" spans="1:7" ht="16.2" thickBot="1" x14ac:dyDescent="0.35">
      <c r="A54" s="129">
        <v>10</v>
      </c>
      <c r="B54" s="94">
        <f t="shared" si="15"/>
        <v>5159780352</v>
      </c>
      <c r="C54" s="109">
        <f t="shared" si="12"/>
        <v>30958682112</v>
      </c>
      <c r="D54" s="10">
        <f>SUM($C$45:C54)</f>
        <v>33773107758</v>
      </c>
      <c r="E54" s="10">
        <f t="shared" si="13"/>
        <v>-80063148216.835342</v>
      </c>
      <c r="F54" s="10">
        <f t="shared" si="14"/>
        <v>2.4452168946945478E-7</v>
      </c>
      <c r="G54" s="258">
        <f t="shared" si="16"/>
        <v>1567410365069798.8</v>
      </c>
    </row>
  </sheetData>
  <mergeCells count="2">
    <mergeCell ref="A18:F18"/>
    <mergeCell ref="A31:G31"/>
  </mergeCells>
  <conditionalFormatting sqref="F45:F54">
    <cfRule type="cellIs" dxfId="168" priority="37" operator="equal">
      <formula>MAX($F$45:$F$54)</formula>
    </cfRule>
  </conditionalFormatting>
  <conditionalFormatting sqref="F21:F30">
    <cfRule type="cellIs" dxfId="167" priority="36" operator="equal">
      <formula>MAX($F$21:$F$30)</formula>
    </cfRule>
  </conditionalFormatting>
  <conditionalFormatting sqref="E21:E30">
    <cfRule type="cellIs" dxfId="166" priority="32" stopIfTrue="1" operator="lessThan">
      <formula>0</formula>
    </cfRule>
    <cfRule type="cellIs" dxfId="165" priority="33" operator="equal">
      <formula>MIN($E$21:$E$30)</formula>
    </cfRule>
  </conditionalFormatting>
  <conditionalFormatting sqref="E45:E54">
    <cfRule type="cellIs" dxfId="164" priority="30" stopIfTrue="1" operator="lessThan">
      <formula>0</formula>
    </cfRule>
    <cfRule type="cellIs" dxfId="163" priority="31" operator="equal">
      <formula>MIN($E$45:$E$54)</formula>
    </cfRule>
  </conditionalFormatting>
  <conditionalFormatting sqref="R7:R16">
    <cfRule type="cellIs" dxfId="162" priority="26" operator="lessThanOrEqual">
      <formula>0</formula>
    </cfRule>
    <cfRule type="cellIs" dxfId="161" priority="27" operator="greaterThan">
      <formula>0</formula>
    </cfRule>
  </conditionalFormatting>
  <conditionalFormatting sqref="U7:U16">
    <cfRule type="cellIs" dxfId="160" priority="11" operator="lessThanOrEqual">
      <formula>0</formula>
    </cfRule>
    <cfRule type="cellIs" dxfId="159" priority="12" operator="greaterThan">
      <formula>0</formula>
    </cfRule>
  </conditionalFormatting>
  <conditionalFormatting sqref="S7:T16">
    <cfRule type="cellIs" dxfId="158" priority="5" operator="lessThanOrEqual">
      <formula>0</formula>
    </cfRule>
    <cfRule type="cellIs" dxfId="157" priority="6" operator="greaterThan">
      <formula>0</formula>
    </cfRule>
  </conditionalFormatting>
  <conditionalFormatting sqref="E33:E42">
    <cfRule type="cellIs" dxfId="156" priority="3" stopIfTrue="1" operator="lessThan">
      <formula>0</formula>
    </cfRule>
    <cfRule type="cellIs" dxfId="155" priority="4" operator="equal">
      <formula>MIN($E$33:$E$42)</formula>
    </cfRule>
  </conditionalFormatting>
  <conditionalFormatting sqref="F33:F42">
    <cfRule type="cellIs" dxfId="154" priority="1" operator="lessThanOrEqual">
      <formula>0</formula>
    </cfRule>
    <cfRule type="cellIs" dxfId="153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C166F-4FCC-BD4D-8A94-40AC9759472F}">
  <sheetPr>
    <pageSetUpPr fitToPage="1"/>
  </sheetPr>
  <dimension ref="A1:X54"/>
  <sheetViews>
    <sheetView zoomScale="90" zoomScaleNormal="90" workbookViewId="0">
      <selection activeCell="A31" sqref="A31:G54"/>
    </sheetView>
  </sheetViews>
  <sheetFormatPr defaultColWidth="8.69921875" defaultRowHeight="15.6" x14ac:dyDescent="0.3"/>
  <cols>
    <col min="5" max="5" width="9.19921875" customWidth="1"/>
    <col min="14" max="14" width="5.69921875" bestFit="1" customWidth="1"/>
  </cols>
  <sheetData>
    <row r="1" spans="1:24" x14ac:dyDescent="0.3">
      <c r="C1" t="s">
        <v>93</v>
      </c>
      <c r="D1">
        <f>C2+E2</f>
        <v>1.0000000000000016</v>
      </c>
    </row>
    <row r="2" spans="1:24" x14ac:dyDescent="0.3">
      <c r="A2" t="s">
        <v>39</v>
      </c>
      <c r="B2" s="133" t="s">
        <v>122</v>
      </c>
      <c r="C2" s="139">
        <f>Analysis!B59</f>
        <v>0.23140476320654452</v>
      </c>
      <c r="D2" s="133" t="s">
        <v>123</v>
      </c>
      <c r="E2" s="139">
        <f>Analysis!M59</f>
        <v>0.76859523679345709</v>
      </c>
      <c r="F2" s="133" t="s">
        <v>46</v>
      </c>
      <c r="G2" s="139">
        <f>Analysis!S59</f>
        <v>636.07817841734618</v>
      </c>
      <c r="H2" t="s">
        <v>149</v>
      </c>
      <c r="I2" s="153">
        <f>Analysis!T59</f>
        <v>-636.88854901811339</v>
      </c>
      <c r="J2" t="s">
        <v>47</v>
      </c>
      <c r="K2" s="153">
        <f>G2*C2+I2*E2</f>
        <v>-342.31798488610201</v>
      </c>
      <c r="L2" t="s">
        <v>46</v>
      </c>
      <c r="M2" s="160">
        <v>4</v>
      </c>
      <c r="N2" t="s">
        <v>149</v>
      </c>
      <c r="O2" s="160">
        <v>7</v>
      </c>
    </row>
    <row r="4" spans="1:24" x14ac:dyDescent="0.3">
      <c r="A4" t="s">
        <v>120</v>
      </c>
      <c r="B4">
        <f>$C$2</f>
        <v>0.23140476320654452</v>
      </c>
      <c r="C4" t="s">
        <v>121</v>
      </c>
      <c r="D4">
        <f>$E$2</f>
        <v>0.76859523679345709</v>
      </c>
      <c r="E4" t="s">
        <v>46</v>
      </c>
      <c r="F4">
        <f>G2</f>
        <v>636.07817841734618</v>
      </c>
      <c r="G4" t="s">
        <v>149</v>
      </c>
      <c r="H4">
        <f>I2</f>
        <v>-636.88854901811339</v>
      </c>
      <c r="I4" t="s">
        <v>47</v>
      </c>
      <c r="J4">
        <f>B4*F4+D4*H4</f>
        <v>-342.31798488610201</v>
      </c>
    </row>
    <row r="5" spans="1:24" ht="16.2" thickBot="1" x14ac:dyDescent="0.35"/>
    <row r="6" spans="1:24" ht="16.2" thickBot="1" x14ac:dyDescent="0.3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194</v>
      </c>
      <c r="X6" s="260" t="s">
        <v>233</v>
      </c>
    </row>
    <row r="7" spans="1:24" x14ac:dyDescent="0.3">
      <c r="A7" s="100">
        <v>1</v>
      </c>
      <c r="B7" s="95">
        <f>C7*B4</f>
        <v>0.23140476320654452</v>
      </c>
      <c r="C7" s="95">
        <v>1</v>
      </c>
      <c r="D7" s="22">
        <f>C7*D4</f>
        <v>0.76859523679345709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1.0000000000000016</v>
      </c>
      <c r="R7" s="265">
        <f>B7-D7</f>
        <v>-0.53719047358691263</v>
      </c>
      <c r="S7" s="266">
        <f>IF(Rules!B23=Rules!D23,SUM(C7)*B4*F4,SUM(C7)*B4*F4*POWER(O2,A7-1))</f>
        <v>147.19152025751617</v>
      </c>
      <c r="T7" s="252">
        <f>IF(Rules!B23=Rules!D23,SUM(C7)*D4*H4,SUM(C7)*D4*H4*POWER(O2,A7-1))</f>
        <v>-489.50950514361818</v>
      </c>
      <c r="U7" s="263">
        <f>S7+T7</f>
        <v>-342.31798488610201</v>
      </c>
      <c r="V7" s="280">
        <f>S7/B4</f>
        <v>636.07817841734618</v>
      </c>
      <c r="W7" s="57">
        <f>T7/D4</f>
        <v>-636.88854901811339</v>
      </c>
      <c r="X7" s="96">
        <f>S7/T7</f>
        <v>-0.30069185319359909</v>
      </c>
    </row>
    <row r="8" spans="1:24" x14ac:dyDescent="0.3">
      <c r="A8" s="98">
        <v>2</v>
      </c>
      <c r="B8" s="97">
        <f>C8*B4</f>
        <v>0.28146520772515854</v>
      </c>
      <c r="C8" s="97">
        <f>1/(1-B4*D4)</f>
        <v>1.2163328179806379</v>
      </c>
      <c r="D8" s="128">
        <f>C8*D4</f>
        <v>0.93486761025548126</v>
      </c>
      <c r="E8" s="1">
        <f>D8*D4</f>
        <v>0.71853479227484496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1.0000000000000036</v>
      </c>
      <c r="R8" s="267">
        <f>B8-E8</f>
        <v>-0.43706958454968642</v>
      </c>
      <c r="S8" s="268">
        <f>IF(Rules!B23=Rules!D23,SUM(C8:D8)*B4*F4,SUM(C8:D8)*B4*F4*POWER(O2,A8-1))</f>
        <v>316.63846141069422</v>
      </c>
      <c r="T8" s="253">
        <f>IF(Rules!B23=Rules!D23,SUM(C8:D8)*D4*H4,SUM(C8:D8)*D4*H4*POWER(O2,A8-1))</f>
        <v>-1053.0330570906024</v>
      </c>
      <c r="U8" s="264">
        <f>S8+T8+U7</f>
        <v>-1078.7125805660103</v>
      </c>
      <c r="V8" s="93">
        <f>S8/B4</f>
        <v>1368.3316498030458</v>
      </c>
      <c r="W8" s="9">
        <f>T8/D4</f>
        <v>-1370.0749193864463</v>
      </c>
      <c r="X8" s="97">
        <f t="shared" ref="X8:X16" si="0">S8/T8</f>
        <v>-0.30069185319359903</v>
      </c>
    </row>
    <row r="9" spans="1:24" x14ac:dyDescent="0.3">
      <c r="A9" s="98">
        <v>3</v>
      </c>
      <c r="B9" s="97">
        <f>C9*B4</f>
        <v>0.29528448876761459</v>
      </c>
      <c r="C9" s="97">
        <f>1/(1-D4*B4/(1-D4*B4))</f>
        <v>1.2760519043596914</v>
      </c>
      <c r="D9" s="128">
        <f>C9*D4*C8</f>
        <v>1.1929395943907006</v>
      </c>
      <c r="E9" s="1">
        <f>D9*(D4)</f>
        <v>0.91688769003101123</v>
      </c>
      <c r="F9" s="1">
        <f>E9*D4</f>
        <v>0.70471551123239096</v>
      </c>
      <c r="G9" s="1"/>
      <c r="H9" s="1"/>
      <c r="I9" s="1"/>
      <c r="J9" s="1"/>
      <c r="K9" s="1"/>
      <c r="L9" s="1"/>
      <c r="M9" s="235"/>
      <c r="N9" s="97">
        <f>B9+F9</f>
        <v>1.0000000000000056</v>
      </c>
      <c r="R9" s="267">
        <f>B9-F9</f>
        <v>-0.40943102246477636</v>
      </c>
      <c r="S9" s="268">
        <f>IF(Rules!B23=Rules!D23,SUM(C9:E9)*B4*F4,SUM(C9:E9)*B4*F4*POWER(O2,A9-1))</f>
        <v>498.37270520502028</v>
      </c>
      <c r="T9" s="253">
        <f>IF(Rules!B23=Rules!D23,SUM(C9:E9)*D4*H4,SUM(C9:E9)*D4*H4*POWER(O2,A9-1))</f>
        <v>-1657.4200461764599</v>
      </c>
      <c r="U9" s="264">
        <f t="shared" ref="U9:U16" si="1">S9+T9+U8</f>
        <v>-2237.7599215374498</v>
      </c>
      <c r="V9" s="93">
        <f>S9/B4</f>
        <v>2153.6838667412767</v>
      </c>
      <c r="W9" s="9">
        <f>T9/D4</f>
        <v>-2156.4276836936147</v>
      </c>
      <c r="X9" s="97">
        <f t="shared" si="0"/>
        <v>-0.30069185319359909</v>
      </c>
    </row>
    <row r="10" spans="1:24" x14ac:dyDescent="0.3">
      <c r="A10" s="98">
        <v>4</v>
      </c>
      <c r="B10" s="97">
        <f>C10*B4</f>
        <v>0.29934161551919475</v>
      </c>
      <c r="C10" s="97">
        <f>1/(1-D4*B4/(1-D4*B4/(1-D4*B4)))</f>
        <v>1.2935845026319184</v>
      </c>
      <c r="D10" s="128">
        <f>C10*D4*C9</f>
        <v>1.2687055294962712</v>
      </c>
      <c r="E10" s="1">
        <f>D10*D4*C8</f>
        <v>1.1860717064780941</v>
      </c>
      <c r="F10" s="1">
        <f>E10*D4</f>
        <v>0.91160906409455045</v>
      </c>
      <c r="G10" s="1">
        <f>F10*D4</f>
        <v>0.70065838448081286</v>
      </c>
      <c r="H10" s="1"/>
      <c r="I10" s="1"/>
      <c r="J10" s="1"/>
      <c r="K10" s="1"/>
      <c r="L10" s="1"/>
      <c r="M10" s="235"/>
      <c r="N10" s="97">
        <f>B10+G10</f>
        <v>1.0000000000000075</v>
      </c>
      <c r="R10" s="267">
        <f>B10-G10</f>
        <v>-0.40131676896161811</v>
      </c>
      <c r="S10" s="268">
        <f>IF(Rules!B23=Rules!D23,SUM(C10:F10)*B4*F4,SUM(C10:F10)*B4*F4*POWER(O2,A10-1))</f>
        <v>685.90818680517373</v>
      </c>
      <c r="T10" s="253">
        <f>IF(Rules!B23=Rules!D23,SUM(C10:F10)*D4*H4,SUM(C10:F10)*D4*H4*POWER(O2,A10-1))</f>
        <v>-2281.1000016137946</v>
      </c>
      <c r="U10" s="264">
        <f t="shared" si="1"/>
        <v>-3832.9517363460709</v>
      </c>
      <c r="V10" s="93">
        <f>S10/B4</f>
        <v>2964.1057396599654</v>
      </c>
      <c r="W10" s="9">
        <f>T10/D4</f>
        <v>-2967.8820429989078</v>
      </c>
      <c r="X10" s="97">
        <f t="shared" si="0"/>
        <v>-0.30069185319359909</v>
      </c>
    </row>
    <row r="11" spans="1:24" x14ac:dyDescent="0.3">
      <c r="A11" s="98">
        <v>5</v>
      </c>
      <c r="B11" s="97">
        <f>C11*B4</f>
        <v>0.30055398097517078</v>
      </c>
      <c r="C11" s="97">
        <f>1/(1-D4*B4/(1-D4*B4/(1-D4*B4/(1-D4*B4))))</f>
        <v>1.298823657777977</v>
      </c>
      <c r="D11" s="128">
        <f>C11*D4*C10</f>
        <v>1.2913461833594866</v>
      </c>
      <c r="E11" s="1">
        <f>D11*D4*C9</f>
        <v>1.2665102588881785</v>
      </c>
      <c r="F11" s="1">
        <f>E11*D4*C8</f>
        <v>1.1840194190908424</v>
      </c>
      <c r="G11" s="1">
        <f>F11*D4</f>
        <v>0.91003168578417748</v>
      </c>
      <c r="H11" s="1">
        <f>G11*D4</f>
        <v>0.69944601902483883</v>
      </c>
      <c r="I11" s="1"/>
      <c r="J11" s="1"/>
      <c r="K11" s="1"/>
      <c r="L11" s="1"/>
      <c r="M11" s="235"/>
      <c r="N11" s="97">
        <f>B11+H11</f>
        <v>1.0000000000000095</v>
      </c>
      <c r="R11" s="267">
        <f>B11-H11</f>
        <v>-0.39889203804966805</v>
      </c>
      <c r="S11" s="268">
        <f>IF(Rules!B23=Rules!D23,SUM(C11:G11)*B4*F4,SUM(C11:G11)*B4*F4*POWER(O2,A11-1))</f>
        <v>875.89717269316918</v>
      </c>
      <c r="T11" s="253">
        <f>IF(Rules!B23=Rules!D23,SUM(C11:G11)*D4*H4,SUM(C11:G11)*D4*H4*POWER(O2,A11-1))</f>
        <v>-2912.9394873536089</v>
      </c>
      <c r="U11" s="264">
        <f t="shared" si="1"/>
        <v>-5869.9940510065107</v>
      </c>
      <c r="V11" s="93">
        <f>S11/B4</f>
        <v>3785.1302650644716</v>
      </c>
      <c r="W11" s="9">
        <f>T11/D4</f>
        <v>-3789.9525626859913</v>
      </c>
      <c r="X11" s="97">
        <f t="shared" si="0"/>
        <v>-0.30069185319359909</v>
      </c>
    </row>
    <row r="12" spans="1:24" x14ac:dyDescent="0.3">
      <c r="A12" s="98">
        <v>6</v>
      </c>
      <c r="B12" s="97">
        <f>C12*B4</f>
        <v>0.30091817251124964</v>
      </c>
      <c r="C12" s="97">
        <f>1/(1-D4*B4/(1-D4*B4/(1-D4*B4/(1-D4*B4/(1-D4*B4)))))</f>
        <v>1.300397486816897</v>
      </c>
      <c r="D12" s="128">
        <f>C12*D4*C11</f>
        <v>1.2981473788798881</v>
      </c>
      <c r="E12" s="1">
        <f>D12*D4*C10</f>
        <v>1.2906737978753573</v>
      </c>
      <c r="F12" s="1">
        <f>E12*D4*C9</f>
        <v>1.2658508051146273</v>
      </c>
      <c r="G12" s="1">
        <f>F12*D4*C8</f>
        <v>1.1834029171174887</v>
      </c>
      <c r="H12" s="1">
        <f>G12*D4</f>
        <v>0.90955784530398409</v>
      </c>
      <c r="I12" s="1">
        <f>H12*D4</f>
        <v>0.69908182748876224</v>
      </c>
      <c r="J12" s="1"/>
      <c r="K12" s="1"/>
      <c r="L12" s="1"/>
      <c r="M12" s="235"/>
      <c r="N12" s="97">
        <f>B12+I12</f>
        <v>1.000000000000012</v>
      </c>
      <c r="R12" s="267">
        <f>B12-I12</f>
        <v>-0.3981636549775126</v>
      </c>
      <c r="S12" s="268">
        <f>IF(Rules!B23=Rules!D23,SUM(C12:H12)*B4*F4,SUM(C12:H12)*B4*F4*POWER(O2,A12-1))</f>
        <v>1066.8485885892585</v>
      </c>
      <c r="T12" s="253">
        <f>IF(Rules!B23=Rules!D23,SUM(C12:H12)*D4*H4,SUM(C12:H12)*D4*H4*POWER(O2,A12-1))</f>
        <v>-3547.9796916957798</v>
      </c>
      <c r="U12" s="264">
        <f t="shared" si="1"/>
        <v>-8351.1251541130332</v>
      </c>
      <c r="V12" s="93">
        <f>S12/B4</f>
        <v>4610.3138665171873</v>
      </c>
      <c r="W12" s="9">
        <f>T12/D4</f>
        <v>-4616.1874571299495</v>
      </c>
      <c r="X12" s="97">
        <f t="shared" si="0"/>
        <v>-0.30069185319359915</v>
      </c>
    </row>
    <row r="13" spans="1:24" x14ac:dyDescent="0.3">
      <c r="A13" s="98">
        <v>7</v>
      </c>
      <c r="B13" s="97">
        <f>C13*B4</f>
        <v>0.30102774718521147</v>
      </c>
      <c r="C13" s="97">
        <f>1/(1-D4*B4/(1-D4*B4/(1-D4*B4/(1-D4*B4/(1-D4*B4/(1-D4*B4))))))</f>
        <v>1.3008710063436495</v>
      </c>
      <c r="D13" s="128">
        <f>C13*D4*C12</f>
        <v>1.300193661420451</v>
      </c>
      <c r="E13" s="1">
        <f>D13*D4*C11</f>
        <v>1.2979439061672535</v>
      </c>
      <c r="F13" s="1">
        <f>E13*D4*C10</f>
        <v>1.290471496578099</v>
      </c>
      <c r="G13" s="1">
        <f>F13*D4*C9</f>
        <v>1.2656523945941445</v>
      </c>
      <c r="H13" s="1">
        <f>G13*D4*C8</f>
        <v>1.1832174295483553</v>
      </c>
      <c r="I13" s="1">
        <f>H13*D4</f>
        <v>0.90941528044186382</v>
      </c>
      <c r="J13" s="1">
        <f>I13*D4</f>
        <v>0.69897225281480246</v>
      </c>
      <c r="K13" s="1"/>
      <c r="L13" s="1"/>
      <c r="M13" s="235"/>
      <c r="N13" s="97">
        <f>B13+J13</f>
        <v>1.000000000000014</v>
      </c>
      <c r="R13" s="267">
        <f>B13-J13</f>
        <v>-0.39794450562959099</v>
      </c>
      <c r="S13" s="268">
        <f>IF(Rules!B23=Rules!D23,SUM(C13:I13)*B4*F4,SUM(C13:I13)*B4*F4*POWER(O2,A13-1))</f>
        <v>1258.1585509263127</v>
      </c>
      <c r="T13" s="253">
        <f>IF(Rules!B23=Rules!D23,SUM(C13:I13)*D4*H4,SUM(C13:I13)*D4*H4*POWER(O2,A13-1))</f>
        <v>-4184.2123009440265</v>
      </c>
      <c r="U13" s="264">
        <f t="shared" si="1"/>
        <v>-11277.178904130747</v>
      </c>
      <c r="V13" s="93">
        <f>S13/B4</f>
        <v>5437.0469021129029</v>
      </c>
      <c r="W13" s="9">
        <f>T13/D4</f>
        <v>-5443.9737597130606</v>
      </c>
      <c r="X13" s="97">
        <f t="shared" si="0"/>
        <v>-0.30069185319359909</v>
      </c>
    </row>
    <row r="14" spans="1:24" x14ac:dyDescent="0.3">
      <c r="A14" s="98">
        <v>8</v>
      </c>
      <c r="B14" s="97">
        <f>C14*B4</f>
        <v>0.3010607306459489</v>
      </c>
      <c r="C14" s="97">
        <f>1/(1-D4*B4/(1-D4*B4/(1-D4*B4/(1-D4*B4/(1-D4*B4/(1-D4*B4/(1-D4*B4)))))))</f>
        <v>1.3010135421336668</v>
      </c>
      <c r="D14" s="128">
        <f>C14*D4*C13</f>
        <v>1.3008096201761918</v>
      </c>
      <c r="E14" s="1">
        <f>D14*D4*C12</f>
        <v>1.3001323072158926</v>
      </c>
      <c r="F14" s="1">
        <f>E14*D4*C11</f>
        <v>1.2978826581252987</v>
      </c>
      <c r="G14" s="1">
        <f>F14*D4*C10</f>
        <v>1.2904106011480356</v>
      </c>
      <c r="H14" s="1">
        <f>G14*D4*C9</f>
        <v>1.2655926703405798</v>
      </c>
      <c r="I14" s="1">
        <f>H14*D4*C8</f>
        <v>1.1831615952781509</v>
      </c>
      <c r="J14" s="1">
        <f>I14*D4</f>
        <v>0.90937236648773478</v>
      </c>
      <c r="K14" s="1">
        <f>J14*D4</f>
        <v>0.69893926935406692</v>
      </c>
      <c r="L14" s="1"/>
      <c r="M14" s="235"/>
      <c r="N14" s="97">
        <f>B14+K14</f>
        <v>1.0000000000000158</v>
      </c>
      <c r="R14" s="267">
        <f>B14-K14</f>
        <v>-0.39787853870811801</v>
      </c>
      <c r="S14" s="268">
        <f>IF(Rules!B23=Rules!D23,SUM(C14:J14)*B4*F4,SUM(C14:J14)*B4*F4*POWER(O2,A14-1))</f>
        <v>1449.5973414383527</v>
      </c>
      <c r="T14" s="253">
        <f>IF(Rules!B23=Rules!D23,SUM(C14:J14)*D4*H4,SUM(C14:J14)*D4*H4*POWER(O2,A14-1))</f>
        <v>-4820.8733493854788</v>
      </c>
      <c r="U14" s="264">
        <f t="shared" si="1"/>
        <v>-14648.454912077874</v>
      </c>
      <c r="V14" s="93">
        <f>S14/B4</f>
        <v>6264.3366599350784</v>
      </c>
      <c r="W14" s="9">
        <f>T14/D4</f>
        <v>-6272.3174937928761</v>
      </c>
      <c r="X14" s="97">
        <f t="shared" si="0"/>
        <v>-0.30069185319359909</v>
      </c>
    </row>
    <row r="15" spans="1:24" x14ac:dyDescent="0.3">
      <c r="A15" s="98">
        <v>9</v>
      </c>
      <c r="B15" s="97">
        <f>C15*B4</f>
        <v>0.30107066052966114</v>
      </c>
      <c r="C15" s="97">
        <f>1/(1-D4*B4/(1-D4*B4/(1-D4*B4/(1-D4*B4/(1-D4*B4/(1-D4*B4/(1-D4*B4/(1-D4*B4))))))))</f>
        <v>1.3010564534530997</v>
      </c>
      <c r="D15" s="128">
        <f>C15*D4*C14</f>
        <v>1.300995058534669</v>
      </c>
      <c r="E15" s="1">
        <f>D15*D4*C13</f>
        <v>1.300791139474329</v>
      </c>
      <c r="F15" s="1">
        <f>E15*D4*C12</f>
        <v>1.3001138361366669</v>
      </c>
      <c r="G15" s="1">
        <f>F15*D4*C11</f>
        <v>1.2978642190070098</v>
      </c>
      <c r="H15" s="1">
        <f>G15*D4*C10</f>
        <v>1.2903922681858324</v>
      </c>
      <c r="I15" s="1">
        <f>H15*D4*C9</f>
        <v>1.2655746899686195</v>
      </c>
      <c r="J15" s="1">
        <f>I15*D4*C8</f>
        <v>1.1831447860107849</v>
      </c>
      <c r="K15" s="1">
        <f>J15*D4</f>
        <v>0.90935944696490334</v>
      </c>
      <c r="L15" s="1">
        <f>K15*D4</f>
        <v>0.69892933947035707</v>
      </c>
      <c r="M15" s="235"/>
      <c r="N15" s="97">
        <f>B15+L15</f>
        <v>1.0000000000000182</v>
      </c>
      <c r="R15" s="267">
        <f>B15-L15</f>
        <v>-0.39785867894069593</v>
      </c>
      <c r="S15" s="268">
        <f>IF(Rules!B23=Rules!D23,SUM(C15:K15)*B4*F4,SUM(C15:K15)*B4*F4*POWER(O2,A15-1))</f>
        <v>1641.0812242225568</v>
      </c>
      <c r="T15" s="253">
        <f>IF(Rules!B23=Rules!D23,SUM(C15:K15)*D4*H4,SUM(C15:K15)*D4*H4*POWER(O2,A15-1))</f>
        <v>-5457.6843595624587</v>
      </c>
      <c r="U15" s="264">
        <f t="shared" si="1"/>
        <v>-18465.058047417777</v>
      </c>
      <c r="V15" s="93">
        <f>S15/B4</f>
        <v>7091.8212809551378</v>
      </c>
      <c r="W15" s="9">
        <f>T15/D4</f>
        <v>-7100.8563393284339</v>
      </c>
      <c r="X15" s="97">
        <f t="shared" si="0"/>
        <v>-0.30069185319359909</v>
      </c>
    </row>
    <row r="16" spans="1:24" ht="16.2" thickBot="1" x14ac:dyDescent="0.35">
      <c r="A16" s="99">
        <v>10</v>
      </c>
      <c r="B16" s="129">
        <f>C16*B4</f>
        <v>0.30107365011352172</v>
      </c>
      <c r="C16" s="129">
        <f>1/(1-D4*B4/(1-D4*B4/(1-D4*B4/(1-D4*B4/(1-D4*B4/(1-D4*B4/(1-D4*B4/(1-D4*B4/(1-D4*B4)))))))))</f>
        <v>1.3010693727371245</v>
      </c>
      <c r="D16" s="137">
        <f>C16*D4*C15</f>
        <v>1.301050888344937</v>
      </c>
      <c r="E16" s="109">
        <f>D16*D4*C14</f>
        <v>1.3009894936891155</v>
      </c>
      <c r="F16" s="109">
        <f>E16*D4*C13</f>
        <v>1.300785575501014</v>
      </c>
      <c r="G16" s="109">
        <f>F16*D4*C12</f>
        <v>1.3001082750604331</v>
      </c>
      <c r="H16" s="109">
        <f>G16*D4*C11</f>
        <v>1.2978586675532353</v>
      </c>
      <c r="I16" s="109">
        <f>H16*D4*C10</f>
        <v>1.2903867486924039</v>
      </c>
      <c r="J16" s="109">
        <f>I16*D4*C9</f>
        <v>1.2655692766293143</v>
      </c>
      <c r="K16" s="109">
        <f>J16*D4*C8</f>
        <v>1.1831397252552052</v>
      </c>
      <c r="L16" s="109">
        <f>K16*D4</f>
        <v>0.90935555729227013</v>
      </c>
      <c r="M16" s="237">
        <f>L16*D4</f>
        <v>0.69892634988649849</v>
      </c>
      <c r="N16" s="129">
        <f>B16+M16</f>
        <v>1.0000000000000202</v>
      </c>
      <c r="R16" s="269">
        <f>B16-M16</f>
        <v>-0.39785269977297677</v>
      </c>
      <c r="S16" s="270">
        <f>IF(Rules!B23=Rules!D23,SUM(C16:L16)*B4*F4,SUM(C16:L16)*B4*F4*POWER(O2,A16-1))</f>
        <v>1832.5805836341362</v>
      </c>
      <c r="T16" s="254">
        <f>IF(Rules!B23=Rules!D23,SUM(C16:L16)*D4*H4,SUM(C16:L16)*D4*H4*POWER(O2,A16-1))</f>
        <v>-6094.546839798275</v>
      </c>
      <c r="U16" s="264">
        <f t="shared" si="1"/>
        <v>-22727.024303581915</v>
      </c>
      <c r="V16" s="94">
        <f>S16/B4</f>
        <v>7919.3727831714214</v>
      </c>
      <c r="W16" s="10">
        <f>T16/D4</f>
        <v>-7929.4621512675976</v>
      </c>
      <c r="X16" s="129">
        <f t="shared" si="0"/>
        <v>-0.30069185319359909</v>
      </c>
    </row>
    <row r="18" spans="1:7" x14ac:dyDescent="0.3">
      <c r="A18" s="500" t="s">
        <v>181</v>
      </c>
      <c r="B18" s="500"/>
      <c r="C18" s="500"/>
      <c r="D18" s="500"/>
      <c r="E18" s="500"/>
      <c r="F18" s="500"/>
    </row>
    <row r="19" spans="1:7" ht="16.2" thickBot="1" x14ac:dyDescent="0.35"/>
    <row r="20" spans="1:7" ht="16.2" thickBot="1" x14ac:dyDescent="0.3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3">
      <c r="A21" s="95">
        <v>1</v>
      </c>
      <c r="B21" s="107">
        <v>1</v>
      </c>
      <c r="C21" s="108">
        <f t="shared" ref="C21:C30" si="2">B21*$O$2</f>
        <v>7</v>
      </c>
      <c r="D21" s="57">
        <f>SUM($C$21:C21)</f>
        <v>7</v>
      </c>
      <c r="E21" s="57">
        <f t="shared" ref="E21:E30" si="3">D21/R7</f>
        <v>-13.030759747580413</v>
      </c>
      <c r="F21" s="8">
        <f t="shared" ref="F21:F30" si="4">U7/E21</f>
        <v>26.269994345468962</v>
      </c>
      <c r="G21" s="256">
        <f>E21*U7</f>
        <v>4460.6634183266588</v>
      </c>
    </row>
    <row r="22" spans="1:7" x14ac:dyDescent="0.3">
      <c r="A22" s="97">
        <v>2</v>
      </c>
      <c r="B22" s="93">
        <f>C21</f>
        <v>7</v>
      </c>
      <c r="C22" s="1">
        <f t="shared" si="2"/>
        <v>49</v>
      </c>
      <c r="D22" s="9">
        <f>SUM($C$21:C22)</f>
        <v>56</v>
      </c>
      <c r="E22" s="9">
        <f t="shared" si="3"/>
        <v>-128.12605127327015</v>
      </c>
      <c r="F22" s="9">
        <f t="shared" si="4"/>
        <v>8.4191510613661826</v>
      </c>
      <c r="G22" s="257">
        <f t="shared" ref="G22:G30" si="5">E22*U8</f>
        <v>138211.18340672218</v>
      </c>
    </row>
    <row r="23" spans="1:7" x14ac:dyDescent="0.3">
      <c r="A23" s="97">
        <v>3</v>
      </c>
      <c r="B23" s="93">
        <f t="shared" ref="B23:B30" si="6">C22</f>
        <v>49</v>
      </c>
      <c r="C23" s="1">
        <f t="shared" si="2"/>
        <v>343</v>
      </c>
      <c r="D23" s="9">
        <f>SUM($C$21:C23)</f>
        <v>399</v>
      </c>
      <c r="E23" s="9">
        <f t="shared" si="3"/>
        <v>-974.52312625950628</v>
      </c>
      <c r="F23" s="9">
        <f t="shared" si="4"/>
        <v>2.2962614854781349</v>
      </c>
      <c r="G23" s="257">
        <f t="shared" si="5"/>
        <v>2180748.7945549032</v>
      </c>
    </row>
    <row r="24" spans="1:7" x14ac:dyDescent="0.3">
      <c r="A24" s="97">
        <v>4</v>
      </c>
      <c r="B24" s="93">
        <f t="shared" si="6"/>
        <v>343</v>
      </c>
      <c r="C24" s="1">
        <f t="shared" si="2"/>
        <v>2401</v>
      </c>
      <c r="D24" s="9">
        <f>SUM($C$21:C24)</f>
        <v>2800</v>
      </c>
      <c r="E24" s="9">
        <f t="shared" si="3"/>
        <v>-6977.0321515465794</v>
      </c>
      <c r="F24" s="9">
        <f t="shared" si="4"/>
        <v>0.54936707372008187</v>
      </c>
      <c r="G24" s="257">
        <f t="shared" si="5"/>
        <v>26742627.499812823</v>
      </c>
    </row>
    <row r="25" spans="1:7" x14ac:dyDescent="0.3">
      <c r="A25" s="97">
        <v>5</v>
      </c>
      <c r="B25" s="93">
        <f t="shared" si="6"/>
        <v>2401</v>
      </c>
      <c r="C25" s="1">
        <f t="shared" si="2"/>
        <v>16807</v>
      </c>
      <c r="D25" s="9">
        <f>SUM($C$21:C25)</f>
        <v>19607</v>
      </c>
      <c r="E25" s="9">
        <f t="shared" si="3"/>
        <v>-49153.650937396334</v>
      </c>
      <c r="F25" s="9">
        <f t="shared" si="4"/>
        <v>0.11942132352452768</v>
      </c>
      <c r="G25" s="257">
        <f t="shared" si="5"/>
        <v>288531638.58776706</v>
      </c>
    </row>
    <row r="26" spans="1:7" x14ac:dyDescent="0.3">
      <c r="A26" s="97">
        <v>6</v>
      </c>
      <c r="B26" s="93">
        <f t="shared" si="6"/>
        <v>16807</v>
      </c>
      <c r="C26" s="1">
        <f t="shared" si="2"/>
        <v>117649</v>
      </c>
      <c r="D26" s="9">
        <f>SUM($C$21:C26)</f>
        <v>137256</v>
      </c>
      <c r="E26" s="9">
        <f t="shared" si="3"/>
        <v>-344722.57395706273</v>
      </c>
      <c r="F26" s="9">
        <f t="shared" si="4"/>
        <v>2.4225640515068838E-2</v>
      </c>
      <c r="G26" s="257">
        <f t="shared" si="5"/>
        <v>2878821358.563417</v>
      </c>
    </row>
    <row r="27" spans="1:7" x14ac:dyDescent="0.3">
      <c r="A27" s="97">
        <v>7</v>
      </c>
      <c r="B27" s="93">
        <f t="shared" si="6"/>
        <v>117649</v>
      </c>
      <c r="C27" s="1">
        <f t="shared" si="2"/>
        <v>823543</v>
      </c>
      <c r="D27" s="9">
        <f>SUM($C$21:C27)</f>
        <v>960799</v>
      </c>
      <c r="E27" s="9">
        <f t="shared" si="3"/>
        <v>-2414404.4870776962</v>
      </c>
      <c r="F27" s="9">
        <f t="shared" si="4"/>
        <v>4.6707910644169723E-3</v>
      </c>
      <c r="G27" s="257">
        <f t="shared" si="5"/>
        <v>27227671347.711212</v>
      </c>
    </row>
    <row r="28" spans="1:7" x14ac:dyDescent="0.3">
      <c r="A28" s="97">
        <v>8</v>
      </c>
      <c r="B28" s="93">
        <f t="shared" si="6"/>
        <v>823543</v>
      </c>
      <c r="C28" s="1">
        <f t="shared" si="2"/>
        <v>5764801</v>
      </c>
      <c r="D28" s="9">
        <f>SUM($C$21:C28)</f>
        <v>6725600</v>
      </c>
      <c r="E28" s="9">
        <f t="shared" si="3"/>
        <v>-16903651.103770316</v>
      </c>
      <c r="F28" s="9">
        <f t="shared" si="4"/>
        <v>8.6658526150072831E-4</v>
      </c>
      <c r="G28" s="257">
        <f t="shared" si="5"/>
        <v>247612371043.07486</v>
      </c>
    </row>
    <row r="29" spans="1:7" x14ac:dyDescent="0.3">
      <c r="A29" s="97">
        <v>9</v>
      </c>
      <c r="B29" s="93">
        <f t="shared" si="6"/>
        <v>5764801</v>
      </c>
      <c r="C29" s="1">
        <f t="shared" si="2"/>
        <v>40353607</v>
      </c>
      <c r="D29" s="9">
        <f>SUM($C$21:C29)</f>
        <v>47079207</v>
      </c>
      <c r="E29" s="9">
        <f t="shared" si="3"/>
        <v>-118331481.73454207</v>
      </c>
      <c r="F29" s="9">
        <f t="shared" si="4"/>
        <v>1.5604518575066276E-4</v>
      </c>
      <c r="G29" s="257">
        <f t="shared" si="5"/>
        <v>2184997679065.2756</v>
      </c>
    </row>
    <row r="30" spans="1:7" ht="16.2" thickBot="1" x14ac:dyDescent="0.35">
      <c r="A30" s="129">
        <v>10</v>
      </c>
      <c r="B30" s="94">
        <f t="shared" si="6"/>
        <v>40353607</v>
      </c>
      <c r="C30" s="109">
        <f t="shared" si="2"/>
        <v>282475249</v>
      </c>
      <c r="D30" s="10">
        <f>SUM($C$21:C30)</f>
        <v>329554456</v>
      </c>
      <c r="E30" s="10">
        <f t="shared" si="3"/>
        <v>-828332838.22894955</v>
      </c>
      <c r="F30" s="10">
        <f t="shared" si="4"/>
        <v>2.7437067872588929E-5</v>
      </c>
      <c r="G30" s="258">
        <f t="shared" si="5"/>
        <v>18825540545884.324</v>
      </c>
    </row>
    <row r="31" spans="1:7" ht="16.2" thickBot="1" x14ac:dyDescent="0.35">
      <c r="A31" s="497" t="s">
        <v>232</v>
      </c>
      <c r="B31" s="497"/>
      <c r="C31" s="497"/>
      <c r="D31" s="497"/>
      <c r="E31" s="497"/>
      <c r="F31" s="497"/>
      <c r="G31" s="497"/>
    </row>
    <row r="32" spans="1:7" ht="16.2" thickBot="1" x14ac:dyDescent="0.35">
      <c r="A32" s="115" t="s">
        <v>130</v>
      </c>
      <c r="B32" s="116" t="s">
        <v>135</v>
      </c>
      <c r="C32" s="116" t="s">
        <v>134</v>
      </c>
      <c r="D32" s="154" t="s">
        <v>133</v>
      </c>
      <c r="E32" s="350" t="s">
        <v>234</v>
      </c>
      <c r="F32" s="152" t="s">
        <v>235</v>
      </c>
      <c r="G32" s="260" t="s">
        <v>236</v>
      </c>
    </row>
    <row r="33" spans="1:7" x14ac:dyDescent="0.3">
      <c r="A33" s="95">
        <v>1</v>
      </c>
      <c r="B33" s="107">
        <v>1</v>
      </c>
      <c r="C33" s="108">
        <f t="shared" ref="C33:C42" si="7">B33*$O$2</f>
        <v>7</v>
      </c>
      <c r="D33" s="57">
        <f>SUM($C$33:C33)</f>
        <v>7</v>
      </c>
      <c r="E33" s="96">
        <f>D33/(B7-((1-B7)/-X7))</f>
        <v>-3.0111612163333716</v>
      </c>
      <c r="F33" s="8">
        <f t="shared" ref="F33:F42" si="8">U7/E33</f>
        <v>113.68304793156692</v>
      </c>
      <c r="G33" s="259">
        <f>(B7-((1-B7)/-X7))</f>
        <v>-2.3246845642239489</v>
      </c>
    </row>
    <row r="34" spans="1:7" x14ac:dyDescent="0.3">
      <c r="A34" s="97">
        <v>2</v>
      </c>
      <c r="B34" s="93">
        <f>C33</f>
        <v>7</v>
      </c>
      <c r="C34" s="1">
        <f t="shared" si="7"/>
        <v>49</v>
      </c>
      <c r="D34" s="9">
        <f>SUM($C$33:C34)</f>
        <v>56</v>
      </c>
      <c r="E34" s="96">
        <f>D34/(B8-((1-B8)/-X8))</f>
        <v>-26.56370179407865</v>
      </c>
      <c r="F34" s="9">
        <f t="shared" si="8"/>
        <v>40.608518681928118</v>
      </c>
      <c r="G34" s="259">
        <f t="shared" ref="G34:G42" si="9">(B8-((1-B8)/-X8))</f>
        <v>-2.1081399134093215</v>
      </c>
    </row>
    <row r="35" spans="1:7" x14ac:dyDescent="0.3">
      <c r="A35" s="97">
        <v>3</v>
      </c>
      <c r="B35" s="93">
        <f t="shared" ref="B35:B42" si="10">C34</f>
        <v>49</v>
      </c>
      <c r="C35" s="1">
        <f t="shared" si="7"/>
        <v>343</v>
      </c>
      <c r="D35" s="9">
        <f>SUM($C$33:C35)</f>
        <v>399</v>
      </c>
      <c r="E35" s="96">
        <f t="shared" ref="E35:E42" si="11">D35/(B9-((1-B9)/-X9))</f>
        <v>-194.78975483331544</v>
      </c>
      <c r="F35" s="9">
        <f t="shared" si="8"/>
        <v>11.488078125322017</v>
      </c>
      <c r="G35" s="259">
        <f t="shared" si="9"/>
        <v>-2.0483623501730386</v>
      </c>
    </row>
    <row r="36" spans="1:7" x14ac:dyDescent="0.3">
      <c r="A36" s="97">
        <v>4</v>
      </c>
      <c r="B36" s="93">
        <f t="shared" si="10"/>
        <v>343</v>
      </c>
      <c r="C36" s="1">
        <f t="shared" si="7"/>
        <v>2401</v>
      </c>
      <c r="D36" s="9">
        <f>SUM($C$33:C36)</f>
        <v>2800</v>
      </c>
      <c r="E36" s="96">
        <f t="shared" si="11"/>
        <v>-1378.7584448007167</v>
      </c>
      <c r="F36" s="9">
        <f t="shared" si="8"/>
        <v>2.7800023643010787</v>
      </c>
      <c r="G36" s="259">
        <f t="shared" si="9"/>
        <v>-2.0308125840017661</v>
      </c>
    </row>
    <row r="37" spans="1:7" x14ac:dyDescent="0.3">
      <c r="A37" s="97">
        <v>5</v>
      </c>
      <c r="B37" s="93">
        <f t="shared" si="10"/>
        <v>2401</v>
      </c>
      <c r="C37" s="1">
        <f t="shared" si="7"/>
        <v>16807</v>
      </c>
      <c r="D37" s="9">
        <f>SUM($C$33:C37)</f>
        <v>19607</v>
      </c>
      <c r="E37" s="96">
        <f t="shared" si="11"/>
        <v>-9679.7525972165477</v>
      </c>
      <c r="F37" s="9">
        <f t="shared" si="8"/>
        <v>0.60641984307475494</v>
      </c>
      <c r="G37" s="259">
        <f t="shared" si="9"/>
        <v>-2.025568298681319</v>
      </c>
    </row>
    <row r="38" spans="1:7" x14ac:dyDescent="0.3">
      <c r="A38" s="97">
        <v>6</v>
      </c>
      <c r="B38" s="93">
        <f t="shared" si="10"/>
        <v>16807</v>
      </c>
      <c r="C38" s="1">
        <f t="shared" si="7"/>
        <v>117649</v>
      </c>
      <c r="D38" s="9">
        <f>SUM($C$33:C38)</f>
        <v>137256</v>
      </c>
      <c r="E38" s="96">
        <f t="shared" si="11"/>
        <v>-67814.46617912325</v>
      </c>
      <c r="F38" s="9">
        <f t="shared" si="8"/>
        <v>0.12314666213038679</v>
      </c>
      <c r="G38" s="259">
        <f t="shared" si="9"/>
        <v>-2.0239929285509053</v>
      </c>
    </row>
    <row r="39" spans="1:7" x14ac:dyDescent="0.3">
      <c r="A39" s="97">
        <v>7</v>
      </c>
      <c r="B39" s="93">
        <f t="shared" si="10"/>
        <v>117649</v>
      </c>
      <c r="C39" s="1">
        <f t="shared" si="7"/>
        <v>823543</v>
      </c>
      <c r="D39" s="9">
        <f>SUM($C$33:C39)</f>
        <v>960799</v>
      </c>
      <c r="E39" s="96">
        <f t="shared" si="11"/>
        <v>-474815.91521828971</v>
      </c>
      <c r="F39" s="9">
        <f t="shared" si="8"/>
        <v>2.3750633756550111E-2</v>
      </c>
      <c r="G39" s="259">
        <f t="shared" si="9"/>
        <v>-2.0235189453544047</v>
      </c>
    </row>
    <row r="40" spans="1:7" x14ac:dyDescent="0.3">
      <c r="A40" s="97">
        <v>8</v>
      </c>
      <c r="B40" s="93">
        <f t="shared" si="10"/>
        <v>823543</v>
      </c>
      <c r="C40" s="1">
        <f t="shared" si="7"/>
        <v>5764801</v>
      </c>
      <c r="D40" s="9">
        <f>SUM($C$33:C40)</f>
        <v>6725600</v>
      </c>
      <c r="E40" s="96">
        <f>D40/(B14-((1-B14)/-X14))</f>
        <v>-3323949.232646462</v>
      </c>
      <c r="F40" s="9">
        <f t="shared" si="8"/>
        <v>4.4069430327655958E-3</v>
      </c>
      <c r="G40" s="259">
        <f t="shared" si="9"/>
        <v>-2.0233762699935136</v>
      </c>
    </row>
    <row r="41" spans="1:7" x14ac:dyDescent="0.3">
      <c r="A41" s="97">
        <v>9</v>
      </c>
      <c r="B41" s="93">
        <f t="shared" si="10"/>
        <v>5764801</v>
      </c>
      <c r="C41" s="1">
        <f t="shared" si="7"/>
        <v>40353607</v>
      </c>
      <c r="D41" s="9">
        <f>SUM($C$33:C41)</f>
        <v>47079207</v>
      </c>
      <c r="E41" s="96">
        <f t="shared" si="11"/>
        <v>-23268142.03693505</v>
      </c>
      <c r="F41" s="9">
        <f t="shared" si="8"/>
        <v>7.935768149475355E-4</v>
      </c>
      <c r="G41" s="259">
        <f t="shared" si="9"/>
        <v>-2.0233333166553686</v>
      </c>
    </row>
    <row r="42" spans="1:7" ht="16.2" thickBot="1" x14ac:dyDescent="0.35">
      <c r="A42" s="129">
        <v>10</v>
      </c>
      <c r="B42" s="94">
        <f t="shared" si="10"/>
        <v>40353607</v>
      </c>
      <c r="C42" s="109">
        <f t="shared" si="7"/>
        <v>282475249</v>
      </c>
      <c r="D42" s="10">
        <f>SUM($C$33:C42)</f>
        <v>329554456</v>
      </c>
      <c r="E42" s="351">
        <f t="shared" si="11"/>
        <v>-162878038.73704168</v>
      </c>
      <c r="F42" s="10">
        <f t="shared" si="8"/>
        <v>1.3953400028516761E-4</v>
      </c>
      <c r="G42" s="259">
        <f t="shared" si="9"/>
        <v>-2.0233203847207966</v>
      </c>
    </row>
    <row r="43" spans="1:7" ht="16.2" thickBot="1" x14ac:dyDescent="0.35"/>
    <row r="44" spans="1:7" ht="16.2" thickBot="1" x14ac:dyDescent="0.3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3">
      <c r="A45" s="95">
        <v>1</v>
      </c>
      <c r="B45" s="107">
        <v>1</v>
      </c>
      <c r="C45" s="108">
        <f t="shared" ref="C45:C54" si="12">B45*$O$2</f>
        <v>7</v>
      </c>
      <c r="D45" s="57">
        <f>SUM(C45:C45)</f>
        <v>7</v>
      </c>
      <c r="E45" s="57">
        <f t="shared" ref="E45:E54" si="13">D45/R7</f>
        <v>-13.030759747580413</v>
      </c>
      <c r="F45" s="8">
        <f t="shared" ref="F45:F54" si="14">U7/E45</f>
        <v>26.269994345468962</v>
      </c>
      <c r="G45" s="256">
        <f>E45*U7</f>
        <v>4460.6634183266588</v>
      </c>
    </row>
    <row r="46" spans="1:7" x14ac:dyDescent="0.3">
      <c r="A46" s="97">
        <v>2</v>
      </c>
      <c r="B46" s="93">
        <f t="shared" ref="B46:B54" si="15">B45*$O$2*2</f>
        <v>14</v>
      </c>
      <c r="C46" s="1">
        <f t="shared" si="12"/>
        <v>98</v>
      </c>
      <c r="D46" s="9">
        <f>SUM($C$45:C46)</f>
        <v>105</v>
      </c>
      <c r="E46" s="9">
        <f t="shared" si="13"/>
        <v>-240.2363461373815</v>
      </c>
      <c r="F46" s="9">
        <f t="shared" si="14"/>
        <v>4.4902138993952976</v>
      </c>
      <c r="G46" s="257">
        <f t="shared" ref="G46:G54" si="16">E46*U8</f>
        <v>259145.96888760407</v>
      </c>
    </row>
    <row r="47" spans="1:7" x14ac:dyDescent="0.3">
      <c r="A47" s="97">
        <v>3</v>
      </c>
      <c r="B47" s="93">
        <f t="shared" si="15"/>
        <v>196</v>
      </c>
      <c r="C47" s="1">
        <f t="shared" si="12"/>
        <v>1372</v>
      </c>
      <c r="D47" s="9">
        <f>SUM($C$45:C47)</f>
        <v>1477</v>
      </c>
      <c r="E47" s="9">
        <f t="shared" si="13"/>
        <v>-3607.4452568553652</v>
      </c>
      <c r="F47" s="9">
        <f t="shared" si="14"/>
        <v>0.6203170837547568</v>
      </c>
      <c r="G47" s="257">
        <f t="shared" si="16"/>
        <v>8072596.4149313075</v>
      </c>
    </row>
    <row r="48" spans="1:7" x14ac:dyDescent="0.3">
      <c r="A48" s="97">
        <v>4</v>
      </c>
      <c r="B48" s="93">
        <f t="shared" si="15"/>
        <v>2744</v>
      </c>
      <c r="C48" s="1">
        <f t="shared" si="12"/>
        <v>19208</v>
      </c>
      <c r="D48" s="9">
        <f>SUM($C$45:C48)</f>
        <v>20685</v>
      </c>
      <c r="E48" s="9">
        <f t="shared" si="13"/>
        <v>-51542.825019550357</v>
      </c>
      <c r="F48" s="9">
        <f t="shared" si="14"/>
        <v>7.4364409302210735E-2</v>
      </c>
      <c r="G48" s="257">
        <f t="shared" si="16"/>
        <v>197561160.65486723</v>
      </c>
    </row>
    <row r="49" spans="1:7" x14ac:dyDescent="0.3">
      <c r="A49" s="97">
        <v>5</v>
      </c>
      <c r="B49" s="93">
        <f t="shared" si="15"/>
        <v>38416</v>
      </c>
      <c r="C49" s="1">
        <f t="shared" si="12"/>
        <v>268912</v>
      </c>
      <c r="D49" s="9">
        <f>SUM($C$45:C49)</f>
        <v>289597</v>
      </c>
      <c r="E49" s="9">
        <f t="shared" si="13"/>
        <v>-726003.460525178</v>
      </c>
      <c r="F49" s="9">
        <f t="shared" si="14"/>
        <v>8.0853527154819086E-3</v>
      </c>
      <c r="G49" s="257">
        <f t="shared" si="16"/>
        <v>4261635994.2929349</v>
      </c>
    </row>
    <row r="50" spans="1:7" x14ac:dyDescent="0.3">
      <c r="A50" s="97">
        <v>6</v>
      </c>
      <c r="B50" s="93">
        <f t="shared" si="15"/>
        <v>537824</v>
      </c>
      <c r="C50" s="1">
        <f t="shared" si="12"/>
        <v>3764768</v>
      </c>
      <c r="D50" s="9">
        <f>SUM($C$45:C50)</f>
        <v>4054365</v>
      </c>
      <c r="E50" s="9">
        <f t="shared" si="13"/>
        <v>-10182659.69109858</v>
      </c>
      <c r="F50" s="9">
        <f t="shared" si="14"/>
        <v>8.2013200946049218E-4</v>
      </c>
      <c r="G50" s="257">
        <f t="shared" si="16"/>
        <v>85036665482.106201</v>
      </c>
    </row>
    <row r="51" spans="1:7" x14ac:dyDescent="0.3">
      <c r="A51" s="97">
        <v>7</v>
      </c>
      <c r="B51" s="93">
        <f t="shared" si="15"/>
        <v>7529536</v>
      </c>
      <c r="C51" s="1">
        <f t="shared" si="12"/>
        <v>52706752</v>
      </c>
      <c r="D51" s="9">
        <f>SUM($C$45:C51)</f>
        <v>56761117</v>
      </c>
      <c r="E51" s="9">
        <f t="shared" si="13"/>
        <v>-142635760.00426945</v>
      </c>
      <c r="F51" s="9">
        <f t="shared" si="14"/>
        <v>7.9062774326670908E-5</v>
      </c>
      <c r="G51" s="257">
        <f t="shared" si="16"/>
        <v>1608528983694.8037</v>
      </c>
    </row>
    <row r="52" spans="1:7" x14ac:dyDescent="0.3">
      <c r="A52" s="97">
        <v>8</v>
      </c>
      <c r="B52" s="93">
        <f t="shared" si="15"/>
        <v>105413504</v>
      </c>
      <c r="C52" s="1">
        <f t="shared" si="12"/>
        <v>737894528</v>
      </c>
      <c r="D52" s="9">
        <f>SUM($C$45:C52)</f>
        <v>794655645</v>
      </c>
      <c r="E52" s="9">
        <f t="shared" si="13"/>
        <v>-1997231737.0526888</v>
      </c>
      <c r="F52" s="9">
        <f t="shared" si="14"/>
        <v>7.3343792011309469E-6</v>
      </c>
      <c r="G52" s="257">
        <f t="shared" si="16"/>
        <v>29256359049187.285</v>
      </c>
    </row>
    <row r="53" spans="1:7" x14ac:dyDescent="0.3">
      <c r="A53" s="97">
        <v>9</v>
      </c>
      <c r="B53" s="93">
        <f t="shared" si="15"/>
        <v>1475789056</v>
      </c>
      <c r="C53" s="1">
        <f t="shared" si="12"/>
        <v>10330523392</v>
      </c>
      <c r="D53" s="9">
        <f>SUM($C$45:C53)</f>
        <v>11125179037</v>
      </c>
      <c r="E53" s="9">
        <f t="shared" si="13"/>
        <v>-27962640067.626369</v>
      </c>
      <c r="F53" s="9">
        <f t="shared" si="14"/>
        <v>6.6034744940967216E-7</v>
      </c>
      <c r="G53" s="257">
        <f t="shared" si="16"/>
        <v>516331772007771.06</v>
      </c>
    </row>
    <row r="54" spans="1:7" ht="16.2" thickBot="1" x14ac:dyDescent="0.35">
      <c r="A54" s="129">
        <v>10</v>
      </c>
      <c r="B54" s="94">
        <f t="shared" si="15"/>
        <v>20661046784</v>
      </c>
      <c r="C54" s="109">
        <f t="shared" si="12"/>
        <v>144627327488</v>
      </c>
      <c r="D54" s="10">
        <f>SUM($C$45:C54)</f>
        <v>155752506525</v>
      </c>
      <c r="E54" s="10">
        <f t="shared" si="13"/>
        <v>-391482844313.67615</v>
      </c>
      <c r="F54" s="10">
        <f t="shared" si="14"/>
        <v>5.8053691582387339E-8</v>
      </c>
      <c r="G54" s="258">
        <f t="shared" si="16"/>
        <v>8897240117152293</v>
      </c>
    </row>
  </sheetData>
  <mergeCells count="2">
    <mergeCell ref="A18:F18"/>
    <mergeCell ref="A31:G31"/>
  </mergeCells>
  <conditionalFormatting sqref="F45:F54">
    <cfRule type="cellIs" dxfId="152" priority="37" operator="equal">
      <formula>MAX($F$45:$F$54)</formula>
    </cfRule>
  </conditionalFormatting>
  <conditionalFormatting sqref="F21:F30">
    <cfRule type="cellIs" dxfId="151" priority="36" operator="equal">
      <formula>MAX($F$21:$F$30)</formula>
    </cfRule>
  </conditionalFormatting>
  <conditionalFormatting sqref="E21:E30">
    <cfRule type="cellIs" dxfId="150" priority="32" stopIfTrue="1" operator="lessThan">
      <formula>0</formula>
    </cfRule>
    <cfRule type="cellIs" dxfId="149" priority="33" operator="equal">
      <formula>MIN($E$21:$E$30)</formula>
    </cfRule>
  </conditionalFormatting>
  <conditionalFormatting sqref="E45:E54">
    <cfRule type="cellIs" dxfId="148" priority="30" stopIfTrue="1" operator="lessThan">
      <formula>0</formula>
    </cfRule>
    <cfRule type="cellIs" dxfId="147" priority="31" operator="equal">
      <formula>MIN($E$45:$E$54)</formula>
    </cfRule>
  </conditionalFormatting>
  <conditionalFormatting sqref="R7:R16">
    <cfRule type="cellIs" dxfId="146" priority="26" operator="lessThanOrEqual">
      <formula>0</formula>
    </cfRule>
    <cfRule type="cellIs" dxfId="145" priority="27" operator="greaterThan">
      <formula>0</formula>
    </cfRule>
  </conditionalFormatting>
  <conditionalFormatting sqref="U7:U16">
    <cfRule type="cellIs" dxfId="144" priority="11" operator="lessThanOrEqual">
      <formula>0</formula>
    </cfRule>
    <cfRule type="cellIs" dxfId="143" priority="12" operator="greaterThan">
      <formula>0</formula>
    </cfRule>
  </conditionalFormatting>
  <conditionalFormatting sqref="S7:T16">
    <cfRule type="cellIs" dxfId="142" priority="5" operator="lessThanOrEqual">
      <formula>0</formula>
    </cfRule>
    <cfRule type="cellIs" dxfId="141" priority="6" operator="greaterThan">
      <formula>0</formula>
    </cfRule>
  </conditionalFormatting>
  <conditionalFormatting sqref="E33:E42">
    <cfRule type="cellIs" dxfId="140" priority="3" stopIfTrue="1" operator="lessThan">
      <formula>0</formula>
    </cfRule>
    <cfRule type="cellIs" dxfId="139" priority="4" operator="equal">
      <formula>MIN($E$33:$E$42)</formula>
    </cfRule>
  </conditionalFormatting>
  <conditionalFormatting sqref="F33:F42">
    <cfRule type="cellIs" dxfId="138" priority="1" operator="lessThanOrEqual">
      <formula>0</formula>
    </cfRule>
    <cfRule type="cellIs" dxfId="137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0E7A5-26C0-9E46-979E-A9A5CAEAC09C}">
  <sheetPr>
    <pageSetUpPr fitToPage="1"/>
  </sheetPr>
  <dimension ref="A1:X54"/>
  <sheetViews>
    <sheetView zoomScale="90" zoomScaleNormal="90" workbookViewId="0">
      <selection activeCell="A31" sqref="A31:G54"/>
    </sheetView>
  </sheetViews>
  <sheetFormatPr defaultColWidth="8.69921875" defaultRowHeight="15.6" x14ac:dyDescent="0.3"/>
  <cols>
    <col min="5" max="5" width="9.19921875" customWidth="1"/>
    <col min="14" max="14" width="5.69921875" bestFit="1" customWidth="1"/>
  </cols>
  <sheetData>
    <row r="1" spans="1:24" x14ac:dyDescent="0.3">
      <c r="C1" t="s">
        <v>93</v>
      </c>
      <c r="D1">
        <f>C2+E2</f>
        <v>1.0000000000000018</v>
      </c>
    </row>
    <row r="2" spans="1:24" x14ac:dyDescent="0.3">
      <c r="A2" t="s">
        <v>39</v>
      </c>
      <c r="B2" s="133" t="s">
        <v>122</v>
      </c>
      <c r="C2" s="139">
        <f>Analysis!B60</f>
        <v>0.23637074294986682</v>
      </c>
      <c r="D2" s="133" t="s">
        <v>123</v>
      </c>
      <c r="E2" s="139">
        <f>Analysis!N60</f>
        <v>0.76362925705013496</v>
      </c>
      <c r="F2" s="133" t="s">
        <v>46</v>
      </c>
      <c r="G2" s="139">
        <f>Analysis!S60</f>
        <v>737.3189063177249</v>
      </c>
      <c r="H2" t="s">
        <v>149</v>
      </c>
      <c r="I2" s="153">
        <f>Analysis!T60</f>
        <v>-738.2582587202179</v>
      </c>
      <c r="J2" t="s">
        <v>47</v>
      </c>
      <c r="K2" s="153">
        <f>G2*C2+I2*E2</f>
        <v>-389.47498794034243</v>
      </c>
      <c r="L2" t="s">
        <v>46</v>
      </c>
      <c r="M2" s="160">
        <v>4</v>
      </c>
      <c r="N2" t="s">
        <v>149</v>
      </c>
      <c r="O2" s="160">
        <v>8</v>
      </c>
    </row>
    <row r="4" spans="1:24" x14ac:dyDescent="0.3">
      <c r="A4" t="s">
        <v>120</v>
      </c>
      <c r="B4">
        <f>$C$2</f>
        <v>0.23637074294986682</v>
      </c>
      <c r="C4" t="s">
        <v>121</v>
      </c>
      <c r="D4">
        <f>$E$2</f>
        <v>0.76362925705013496</v>
      </c>
      <c r="E4" t="s">
        <v>46</v>
      </c>
      <c r="F4">
        <f>G2</f>
        <v>737.3189063177249</v>
      </c>
      <c r="G4" t="s">
        <v>149</v>
      </c>
      <c r="H4">
        <f>I2</f>
        <v>-738.2582587202179</v>
      </c>
      <c r="I4" t="s">
        <v>47</v>
      </c>
      <c r="J4">
        <f>B4*F4+D4*H4</f>
        <v>-389.47498794034243</v>
      </c>
    </row>
    <row r="5" spans="1:24" ht="16.2" thickBot="1" x14ac:dyDescent="0.35"/>
    <row r="6" spans="1:24" ht="16.2" thickBot="1" x14ac:dyDescent="0.3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194</v>
      </c>
      <c r="X6" s="260" t="s">
        <v>233</v>
      </c>
    </row>
    <row r="7" spans="1:24" x14ac:dyDescent="0.3">
      <c r="A7" s="100">
        <v>1</v>
      </c>
      <c r="B7" s="95">
        <f>C7*B4</f>
        <v>0.23637074294986682</v>
      </c>
      <c r="C7" s="95">
        <v>1</v>
      </c>
      <c r="D7" s="22">
        <f>C7*D4</f>
        <v>0.76362925705013496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1.0000000000000018</v>
      </c>
      <c r="R7" s="265">
        <f>B7-D7</f>
        <v>-0.52725851410026814</v>
      </c>
      <c r="S7" s="266">
        <f>IF(Rules!B23=Rules!D23,SUM(C7)*B4*F4,SUM(C7)*B4*F4*POWER(O2,A7-1))</f>
        <v>174.28061767730389</v>
      </c>
      <c r="T7" s="252">
        <f>IF(Rules!B23=Rules!D23,SUM(C7)*D4*H4,SUM(C7)*D4*H4*POWER(O2,A7-1))</f>
        <v>-563.75560561764632</v>
      </c>
      <c r="U7" s="263">
        <f>S7+T7</f>
        <v>-389.47498794034243</v>
      </c>
      <c r="V7" s="280">
        <f>S7/B4</f>
        <v>737.3189063177249</v>
      </c>
      <c r="W7" s="57">
        <f>T7/D4</f>
        <v>-738.2582587202179</v>
      </c>
      <c r="X7" s="96">
        <f>S7/T7</f>
        <v>-0.30914214588848898</v>
      </c>
    </row>
    <row r="8" spans="1:24" x14ac:dyDescent="0.3">
      <c r="A8" s="98">
        <v>2</v>
      </c>
      <c r="B8" s="97">
        <f>C8*B4</f>
        <v>0.28843274173693556</v>
      </c>
      <c r="C8" s="97">
        <f>1/(1-B4*D4)</f>
        <v>1.2202556802815097</v>
      </c>
      <c r="D8" s="128">
        <f>C8*D4</f>
        <v>0.93182293854457621</v>
      </c>
      <c r="E8" s="1">
        <f>D8*D4</f>
        <v>0.71156725826306833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1.000000000000004</v>
      </c>
      <c r="R8" s="267">
        <f>B8-E8</f>
        <v>-0.42313451652613276</v>
      </c>
      <c r="S8" s="268">
        <f>IF(Rules!B23=Rules!D23,SUM(C8:D8)*B4*F4,SUM(C8:D8)*B4*F4*POWER(O2,A8-1))</f>
        <v>375.06559097912924</v>
      </c>
      <c r="T8" s="253">
        <f>IF(Rules!B23=Rules!D23,SUM(C8:D8)*D4*H4,SUM(C8:D8)*D4*H4*POWER(O2,A8-1))</f>
        <v>-1213.2463850930878</v>
      </c>
      <c r="U8" s="264">
        <f>S8+T8+U7</f>
        <v>-1227.6557820543012</v>
      </c>
      <c r="V8" s="93">
        <f>S8/B4</f>
        <v>1586.7682535426095</v>
      </c>
      <c r="W8" s="9">
        <f>T8/D4</f>
        <v>-1588.7898137635577</v>
      </c>
      <c r="X8" s="97">
        <f t="shared" ref="X8:X16" si="0">S8/T8</f>
        <v>-0.30914214588848898</v>
      </c>
    </row>
    <row r="9" spans="1:24" x14ac:dyDescent="0.3">
      <c r="A9" s="98">
        <v>3</v>
      </c>
      <c r="B9" s="97">
        <f>C9*B4</f>
        <v>0.30313878148570966</v>
      </c>
      <c r="C9" s="97">
        <f>1/(1-D4*B4/(1-D4*B4))</f>
        <v>1.2824716701508361</v>
      </c>
      <c r="D9" s="128">
        <f>C9*D4*C8</f>
        <v>1.1950365202801225</v>
      </c>
      <c r="E9" s="1">
        <f>D9*(D4)</f>
        <v>0.91256485012928845</v>
      </c>
      <c r="F9" s="1">
        <f>E9*D4</f>
        <v>0.69686121851429628</v>
      </c>
      <c r="G9" s="1"/>
      <c r="H9" s="1"/>
      <c r="I9" s="1"/>
      <c r="J9" s="1"/>
      <c r="K9" s="1"/>
      <c r="L9" s="1"/>
      <c r="M9" s="235"/>
      <c r="N9" s="97">
        <f>B9+F9</f>
        <v>1.000000000000006</v>
      </c>
      <c r="R9" s="267">
        <f>B9-F9</f>
        <v>-0.39372243702858661</v>
      </c>
      <c r="S9" s="268">
        <f>IF(Rules!B23=Rules!D23,SUM(C9:E9)*B4*F4,SUM(C9:E9)*B4*F4*POWER(O2,A9-1))</f>
        <v>590.82402348001551</v>
      </c>
      <c r="T9" s="253">
        <f>IF(Rules!B23=Rules!D23,SUM(C9:E9)*D4*H4,SUM(C9:E9)*D4*H4*POWER(O2,A9-1))</f>
        <v>-1911.1726800690979</v>
      </c>
      <c r="U9" s="264">
        <f t="shared" ref="U9:U16" si="1">S9+T9+U8</f>
        <v>-2548.0044386433838</v>
      </c>
      <c r="V9" s="93">
        <f>S9/B4</f>
        <v>2499.5649466030854</v>
      </c>
      <c r="W9" s="9">
        <f>T9/D4</f>
        <v>-2502.7494198583627</v>
      </c>
      <c r="X9" s="97">
        <f t="shared" si="0"/>
        <v>-0.30914214588848898</v>
      </c>
    </row>
    <row r="10" spans="1:24" x14ac:dyDescent="0.3">
      <c r="A10" s="98">
        <v>4</v>
      </c>
      <c r="B10" s="97">
        <f>C10*B4</f>
        <v>0.30756841513723887</v>
      </c>
      <c r="C10" s="97">
        <f>1/(1-D4*B4/(1-D4*B4/(1-D4*B4)))</f>
        <v>1.3012118644585078</v>
      </c>
      <c r="D10" s="128">
        <f>C10*D4*C9</f>
        <v>1.2743195739854885</v>
      </c>
      <c r="E10" s="1">
        <f>D10*D4*C8</f>
        <v>1.1874402100760304</v>
      </c>
      <c r="F10" s="1">
        <f>E10*D4</f>
        <v>0.9067640854118153</v>
      </c>
      <c r="G10" s="1">
        <f>F10*D4</f>
        <v>0.69243158486276968</v>
      </c>
      <c r="H10" s="1"/>
      <c r="I10" s="1"/>
      <c r="J10" s="1"/>
      <c r="K10" s="1"/>
      <c r="L10" s="1"/>
      <c r="M10" s="235"/>
      <c r="N10" s="97">
        <f>B10+G10</f>
        <v>1.0000000000000084</v>
      </c>
      <c r="R10" s="267">
        <f>B10-G10</f>
        <v>-0.38486316972553081</v>
      </c>
      <c r="S10" s="268">
        <f>IF(Rules!B23=Rules!D23,SUM(C10:F10)*B4*F4,SUM(C10:F10)*B4*F4*POWER(O2,A10-1))</f>
        <v>813.84442809941959</v>
      </c>
      <c r="T10" s="253">
        <f>IF(Rules!B23=Rules!D23,SUM(C10:F10)*D4*H4,SUM(C10:F10)*D4*H4*POWER(O2,A10-1))</f>
        <v>-2632.5896967571098</v>
      </c>
      <c r="U10" s="264">
        <f t="shared" si="1"/>
        <v>-4366.7497073010745</v>
      </c>
      <c r="V10" s="93">
        <f>S10/B4</f>
        <v>3443.0844441354247</v>
      </c>
      <c r="W10" s="9">
        <f>T10/D4</f>
        <v>-3447.4709716161005</v>
      </c>
      <c r="X10" s="97">
        <f t="shared" si="0"/>
        <v>-0.30914214588848904</v>
      </c>
    </row>
    <row r="11" spans="1:24" x14ac:dyDescent="0.3">
      <c r="A11" s="98">
        <v>5</v>
      </c>
      <c r="B11" s="97">
        <f>C11*B4</f>
        <v>0.30892815514014649</v>
      </c>
      <c r="C11" s="97">
        <f>1/(1-D4*B4/(1-D4*B4/(1-D4*B4/(1-D4*B4))))</f>
        <v>1.306964437665912</v>
      </c>
      <c r="D11" s="128">
        <f>C11*D4*C10</f>
        <v>1.2986566519825924</v>
      </c>
      <c r="E11" s="1">
        <f>D11*D4*C9</f>
        <v>1.271817170370297</v>
      </c>
      <c r="F11" s="1">
        <f>E11*D4*C8</f>
        <v>1.1851084129858982</v>
      </c>
      <c r="G11" s="1">
        <f>F11*D4</f>
        <v>0.90498345693228599</v>
      </c>
      <c r="H11" s="1">
        <f>G11*D4</f>
        <v>0.69107184485986439</v>
      </c>
      <c r="I11" s="1"/>
      <c r="J11" s="1"/>
      <c r="K11" s="1"/>
      <c r="L11" s="1"/>
      <c r="M11" s="235"/>
      <c r="N11" s="97">
        <f>B11+H11</f>
        <v>1.0000000000000109</v>
      </c>
      <c r="R11" s="267">
        <f>B11-H11</f>
        <v>-0.38214368971971791</v>
      </c>
      <c r="S11" s="268">
        <f>IF(Rules!B23=Rules!D23,SUM(C11:G11)*B4*F4,SUM(C11:G11)*B4*F4*POWER(O2,A11-1))</f>
        <v>1040.0248370533393</v>
      </c>
      <c r="T11" s="253">
        <f>IF(Rules!B23=Rules!D23,SUM(C11:G11)*D4*H4,SUM(C11:G11)*D4*H4*POWER(O2,A11-1))</f>
        <v>-3364.2285624441765</v>
      </c>
      <c r="U11" s="264">
        <f t="shared" si="1"/>
        <v>-6690.953432691912</v>
      </c>
      <c r="V11" s="93">
        <f>S11/B4</f>
        <v>4399.9727888232082</v>
      </c>
      <c r="W11" s="9">
        <f>T11/D4</f>
        <v>-4405.5784025877138</v>
      </c>
      <c r="X11" s="97">
        <f t="shared" si="0"/>
        <v>-0.30914214588848904</v>
      </c>
    </row>
    <row r="12" spans="1:24" x14ac:dyDescent="0.3">
      <c r="A12" s="98">
        <v>6</v>
      </c>
      <c r="B12" s="97">
        <f>C12*B4</f>
        <v>0.30934796193483027</v>
      </c>
      <c r="C12" s="97">
        <f>1/(1-D4*B4/(1-D4*B4/(1-D4*B4/(1-D4*B4/(1-D4*B4)))))</f>
        <v>1.3087404899363606</v>
      </c>
      <c r="D12" s="128">
        <f>C12*D4*C11</f>
        <v>1.3061704933670373</v>
      </c>
      <c r="E12" s="1">
        <f>D12*D4*C10</f>
        <v>1.2978677544308894</v>
      </c>
      <c r="F12" s="1">
        <f>E12*D4*C9</f>
        <v>1.2710445770521268</v>
      </c>
      <c r="G12" s="1">
        <f>F12*D4*C8</f>
        <v>1.1843884928098609</v>
      </c>
      <c r="H12" s="1">
        <f>G12*D4</f>
        <v>0.90443370482312324</v>
      </c>
      <c r="I12" s="1">
        <f>H12*D4</f>
        <v>0.69065203806518272</v>
      </c>
      <c r="J12" s="1"/>
      <c r="K12" s="1"/>
      <c r="L12" s="1"/>
      <c r="M12" s="235"/>
      <c r="N12" s="97">
        <f>B12+I12</f>
        <v>1.0000000000000129</v>
      </c>
      <c r="R12" s="267">
        <f>B12-I12</f>
        <v>-0.38130407613035244</v>
      </c>
      <c r="S12" s="268">
        <f>IF(Rules!B23=Rules!D23,SUM(C12:H12)*B4*F4,SUM(C12:H12)*B4*F4*POWER(O2,A12-1))</f>
        <v>1267.481152052525</v>
      </c>
      <c r="T12" s="253">
        <f>IF(Rules!B23=Rules!D23,SUM(C12:H12)*D4*H4,SUM(C12:H12)*D4*H4*POWER(O2,A12-1))</f>
        <v>-4099.9946752964552</v>
      </c>
      <c r="U12" s="264">
        <f t="shared" si="1"/>
        <v>-9523.4669559358426</v>
      </c>
      <c r="V12" s="93">
        <f>S12/B4</f>
        <v>5362.2590352535808</v>
      </c>
      <c r="W12" s="9">
        <f>T12/D4</f>
        <v>-5369.0906122881515</v>
      </c>
      <c r="X12" s="97">
        <f t="shared" si="0"/>
        <v>-0.30914214588848904</v>
      </c>
    </row>
    <row r="13" spans="1:24" x14ac:dyDescent="0.3">
      <c r="A13" s="98">
        <v>7</v>
      </c>
      <c r="B13" s="97">
        <f>C13*B4</f>
        <v>0.30947780389641022</v>
      </c>
      <c r="C13" s="97">
        <f>1/(1-D4*B4/(1-D4*B4/(1-D4*B4/(1-D4*B4/(1-D4*B4/(1-D4*B4))))))</f>
        <v>1.3092898047963959</v>
      </c>
      <c r="D13" s="128">
        <f>C13*D4*C12</f>
        <v>1.3084944479021032</v>
      </c>
      <c r="E13" s="1">
        <f>D13*D4*C11</f>
        <v>1.3059249344898221</v>
      </c>
      <c r="F13" s="1">
        <f>E13*D4*C10</f>
        <v>1.2976237564611219</v>
      </c>
      <c r="G13" s="1">
        <f>F13*D4*C9</f>
        <v>1.2708056218155659</v>
      </c>
      <c r="H13" s="1">
        <f>G13*D4*C8</f>
        <v>1.1841658288391481</v>
      </c>
      <c r="I13" s="1">
        <f>H13*D4</f>
        <v>0.90426367210059599</v>
      </c>
      <c r="J13" s="1">
        <f>I13*D4</f>
        <v>0.69052219610360499</v>
      </c>
      <c r="K13" s="1"/>
      <c r="L13" s="1"/>
      <c r="M13" s="235"/>
      <c r="N13" s="97">
        <f>B13+J13</f>
        <v>1.0000000000000151</v>
      </c>
      <c r="R13" s="267">
        <f>B13-J13</f>
        <v>-0.38104439220719477</v>
      </c>
      <c r="S13" s="268">
        <f>IF(Rules!B23=Rules!D23,SUM(C13:I13)*B4*F4,SUM(C13:I13)*B4*F4*POWER(O2,A13-1))</f>
        <v>1495.4267026351692</v>
      </c>
      <c r="T13" s="253">
        <f>IF(Rules!B23=Rules!D23,SUM(C13:I13)*D4*H4,SUM(C13:I13)*D4*H4*POWER(O2,A13-1))</f>
        <v>-4837.343346819448</v>
      </c>
      <c r="U13" s="264">
        <f t="shared" si="1"/>
        <v>-12865.383600120122</v>
      </c>
      <c r="V13" s="93">
        <f>S13/B4</f>
        <v>6326.6150623063477</v>
      </c>
      <c r="W13" s="9">
        <f>T13/D4</f>
        <v>-6334.6752395342801</v>
      </c>
      <c r="X13" s="97">
        <f t="shared" si="0"/>
        <v>-0.30914214588848898</v>
      </c>
    </row>
    <row r="14" spans="1:24" x14ac:dyDescent="0.3">
      <c r="A14" s="98">
        <v>8</v>
      </c>
      <c r="B14" s="97">
        <f>C14*B4</f>
        <v>0.30951798476330894</v>
      </c>
      <c r="C14" s="97">
        <f>1/(1-D4*B4/(1-D4*B4/(1-D4*B4/(1-D4*B4/(1-D4*B4/(1-D4*B4/(1-D4*B4)))))))</f>
        <v>1.3094597956607359</v>
      </c>
      <c r="D14" s="128">
        <f>C14*D4*C13</f>
        <v>1.3092136183976497</v>
      </c>
      <c r="E14" s="1">
        <f>D14*D4*C12</f>
        <v>1.3084183077844611</v>
      </c>
      <c r="F14" s="1">
        <f>E14*D4*C11</f>
        <v>1.3058489438898595</v>
      </c>
      <c r="G14" s="1">
        <f>F14*D4*C10</f>
        <v>1.2975482488992591</v>
      </c>
      <c r="H14" s="1">
        <f>G14*D4*C9</f>
        <v>1.2707316747768909</v>
      </c>
      <c r="I14" s="1">
        <f>H14*D4*C8</f>
        <v>1.1840969232922731</v>
      </c>
      <c r="J14" s="1">
        <f>I14*D4</f>
        <v>0.90421105380902922</v>
      </c>
      <c r="K14" s="1">
        <f>J14*D4</f>
        <v>0.6904820152367086</v>
      </c>
      <c r="L14" s="1"/>
      <c r="M14" s="235"/>
      <c r="N14" s="97">
        <f>B14+K14</f>
        <v>1.0000000000000175</v>
      </c>
      <c r="R14" s="267">
        <f>B14-K14</f>
        <v>-0.38096403047339966</v>
      </c>
      <c r="S14" s="268">
        <f>IF(Rules!B23=Rules!D23,SUM(C14:J14)*B4*F4,SUM(C14:J14)*B4*F4*POWER(O2,A14-1))</f>
        <v>1723.5531471087322</v>
      </c>
      <c r="T14" s="253">
        <f>IF(Rules!B23=Rules!D23,SUM(C14:J14)*D4*H4,SUM(C14:J14)*D4*H4*POWER(O2,A14-1))</f>
        <v>-5575.2771662859477</v>
      </c>
      <c r="U14" s="264">
        <f t="shared" si="1"/>
        <v>-16717.107619297338</v>
      </c>
      <c r="V14" s="93">
        <f>S14/B4</f>
        <v>7291.7363866571686</v>
      </c>
      <c r="W14" s="9">
        <f>T14/D4</f>
        <v>-7301.0261390756423</v>
      </c>
      <c r="X14" s="97">
        <f t="shared" si="0"/>
        <v>-0.30914214588848904</v>
      </c>
    </row>
    <row r="15" spans="1:24" x14ac:dyDescent="0.3">
      <c r="A15" s="98">
        <v>9</v>
      </c>
      <c r="B15" s="97">
        <f>C15*B4</f>
        <v>0.30953042124025637</v>
      </c>
      <c r="C15" s="97">
        <f>1/(1-D4*B4/(1-D4*B4/(1-D4*B4/(1-D4*B4/(1-D4*B4/(1-D4*B4/(1-D4*B4/(1-D4*B4))))))))</f>
        <v>1.3095124099428261</v>
      </c>
      <c r="D15" s="128">
        <f>C15*D4*C14</f>
        <v>1.3094362105908863</v>
      </c>
      <c r="E15" s="1">
        <f>D15*D4*C13</f>
        <v>1.3091900377617722</v>
      </c>
      <c r="F15" s="1">
        <f>E15*D4*C12</f>
        <v>1.3083947414731596</v>
      </c>
      <c r="G15" s="1">
        <f>F15*D4*C11</f>
        <v>1.3058254238561351</v>
      </c>
      <c r="H15" s="1">
        <f>G15*D4*C10</f>
        <v>1.297524878371821</v>
      </c>
      <c r="I15" s="1">
        <f>H15*D4*C9</f>
        <v>1.2707087872507452</v>
      </c>
      <c r="J15" s="1">
        <f>I15*D4*C8</f>
        <v>1.1840755961704041</v>
      </c>
      <c r="K15" s="1">
        <f>J15*D4</f>
        <v>0.90419476779480135</v>
      </c>
      <c r="L15" s="1">
        <f>K15*D4</f>
        <v>0.69046957875976345</v>
      </c>
      <c r="M15" s="235"/>
      <c r="N15" s="97">
        <f>B15+L15</f>
        <v>1.0000000000000198</v>
      </c>
      <c r="R15" s="267">
        <f>B15-L15</f>
        <v>-0.38093915751950708</v>
      </c>
      <c r="S15" s="268">
        <f>IF(Rules!B23=Rules!D23,SUM(C15:K15)*B4*F4,SUM(C15:K15)*B4*F4*POWER(O2,A15-1))</f>
        <v>1951.744735341297</v>
      </c>
      <c r="T15" s="253">
        <f>IF(Rules!B23=Rules!D23,SUM(C15:K15)*D4*H4,SUM(C15:K15)*D4*H4*POWER(O2,A15-1))</f>
        <v>-6313.4217100418027</v>
      </c>
      <c r="U15" s="264">
        <f t="shared" si="1"/>
        <v>-21078.784593997843</v>
      </c>
      <c r="V15" s="93">
        <f>S15/B4</f>
        <v>8257.1333109328734</v>
      </c>
      <c r="W15" s="9">
        <f>T15/D4</f>
        <v>-8267.6529896592274</v>
      </c>
      <c r="X15" s="97">
        <f t="shared" si="0"/>
        <v>-0.30914214588848904</v>
      </c>
    </row>
    <row r="16" spans="1:24" ht="16.2" thickBot="1" x14ac:dyDescent="0.35">
      <c r="A16" s="99">
        <v>10</v>
      </c>
      <c r="B16" s="129">
        <f>C16*B4</f>
        <v>0.30953427068674344</v>
      </c>
      <c r="C16" s="129">
        <f>1/(1-D4*B4/(1-D4*B4/(1-D4*B4/(1-D4*B4/(1-D4*B4/(1-D4*B4/(1-D4*B4/(1-D4*B4/(1-D4*B4)))))))))</f>
        <v>1.3095286955729299</v>
      </c>
      <c r="D16" s="137">
        <f>C16*D4*C15</f>
        <v>1.3095051092621035</v>
      </c>
      <c r="E16" s="109">
        <f>D16*D4*C14</f>
        <v>1.3094289103349839</v>
      </c>
      <c r="F16" s="109">
        <f>E16*D4*C13</f>
        <v>1.3091827388783113</v>
      </c>
      <c r="G16" s="109">
        <f>F16*D4*C12</f>
        <v>1.3083874470235659</v>
      </c>
      <c r="H16" s="109">
        <f>G16*D4*C11</f>
        <v>1.3058181437307796</v>
      </c>
      <c r="I16" s="109">
        <f>H16*D4*C10</f>
        <v>1.2975176445229513</v>
      </c>
      <c r="J16" s="109">
        <f>I16*D4*C9</f>
        <v>1.2707017029046355</v>
      </c>
      <c r="K16" s="109">
        <f>J16*D4*C8</f>
        <v>1.1840689948141945</v>
      </c>
      <c r="L16" s="109">
        <f>K16*D4</f>
        <v>0.90418972680606347</v>
      </c>
      <c r="M16" s="237">
        <f>L16*D4</f>
        <v>0.69046572931327876</v>
      </c>
      <c r="N16" s="129">
        <f>B16+M16</f>
        <v>1.0000000000000222</v>
      </c>
      <c r="R16" s="269">
        <f>B16-M16</f>
        <v>-0.38093145862653532</v>
      </c>
      <c r="S16" s="270">
        <f>IF(Rules!B23=Rules!D23,SUM(C16:L16)*B4*F4,SUM(C16:L16)*B4*F4*POWER(O2,A16-1))</f>
        <v>2179.9593240728714</v>
      </c>
      <c r="T16" s="254">
        <f>IF(Rules!B23=Rules!D23,SUM(C16:L16)*D4*H4,SUM(C16:L16)*D4*H4*POWER(O2,A16-1))</f>
        <v>-7051.6406548436362</v>
      </c>
      <c r="U16" s="264">
        <f t="shared" si="1"/>
        <v>-25950.465924768607</v>
      </c>
      <c r="V16" s="94">
        <f>S16/B4</f>
        <v>9222.6275420864204</v>
      </c>
      <c r="W16" s="10">
        <f>T16/D4</f>
        <v>-9234.3772710906906</v>
      </c>
      <c r="X16" s="129">
        <f t="shared" si="0"/>
        <v>-0.30914214588848898</v>
      </c>
    </row>
    <row r="18" spans="1:7" x14ac:dyDescent="0.3">
      <c r="A18" s="500" t="s">
        <v>181</v>
      </c>
      <c r="B18" s="500"/>
      <c r="C18" s="500"/>
      <c r="D18" s="500"/>
      <c r="E18" s="500"/>
      <c r="F18" s="500"/>
    </row>
    <row r="19" spans="1:7" ht="16.2" thickBot="1" x14ac:dyDescent="0.35"/>
    <row r="20" spans="1:7" ht="16.2" thickBot="1" x14ac:dyDescent="0.3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3">
      <c r="A21" s="95">
        <v>1</v>
      </c>
      <c r="B21" s="107">
        <v>1</v>
      </c>
      <c r="C21" s="108">
        <f t="shared" ref="C21:C30" si="2">B21*$O$2</f>
        <v>8</v>
      </c>
      <c r="D21" s="57">
        <f>SUM($C$21:C21)</f>
        <v>8</v>
      </c>
      <c r="E21" s="57">
        <f t="shared" ref="E21:E30" si="3">D21/R7</f>
        <v>-15.172822791968512</v>
      </c>
      <c r="F21" s="8">
        <f t="shared" ref="F21:F30" si="4">U7/E21</f>
        <v>25.6692504275806</v>
      </c>
      <c r="G21" s="256">
        <f>E21*U7</f>
        <v>5909.4349739228892</v>
      </c>
    </row>
    <row r="22" spans="1:7" x14ac:dyDescent="0.3">
      <c r="A22" s="97">
        <v>2</v>
      </c>
      <c r="B22" s="93">
        <f>C21</f>
        <v>8</v>
      </c>
      <c r="C22" s="1">
        <f t="shared" si="2"/>
        <v>64</v>
      </c>
      <c r="D22" s="9">
        <f>SUM($C$21:C22)</f>
        <v>72</v>
      </c>
      <c r="E22" s="9">
        <f t="shared" si="3"/>
        <v>-170.15865448914113</v>
      </c>
      <c r="F22" s="9">
        <f t="shared" si="4"/>
        <v>7.2147713305563634</v>
      </c>
      <c r="G22" s="257">
        <f t="shared" ref="G22:G30" si="5">E22*U8</f>
        <v>208896.25605017418</v>
      </c>
    </row>
    <row r="23" spans="1:7" x14ac:dyDescent="0.3">
      <c r="A23" s="97">
        <v>3</v>
      </c>
      <c r="B23" s="93">
        <f t="shared" ref="B23:B30" si="6">C22</f>
        <v>64</v>
      </c>
      <c r="C23" s="1">
        <f t="shared" si="2"/>
        <v>512</v>
      </c>
      <c r="D23" s="9">
        <f>SUM($C$21:C23)</f>
        <v>584</v>
      </c>
      <c r="E23" s="9">
        <f t="shared" si="3"/>
        <v>-1483.2784344408549</v>
      </c>
      <c r="F23" s="9">
        <f t="shared" si="4"/>
        <v>1.7178193786683713</v>
      </c>
      <c r="G23" s="257">
        <f t="shared" si="5"/>
        <v>3779400.0346993078</v>
      </c>
    </row>
    <row r="24" spans="1:7" x14ac:dyDescent="0.3">
      <c r="A24" s="97">
        <v>4</v>
      </c>
      <c r="B24" s="93">
        <f t="shared" si="6"/>
        <v>512</v>
      </c>
      <c r="C24" s="1">
        <f t="shared" si="2"/>
        <v>4096</v>
      </c>
      <c r="D24" s="9">
        <f>SUM($C$21:C24)</f>
        <v>4680</v>
      </c>
      <c r="E24" s="9">
        <f t="shared" si="3"/>
        <v>-12160.165919065706</v>
      </c>
      <c r="F24" s="9">
        <f t="shared" si="4"/>
        <v>0.35910280635682162</v>
      </c>
      <c r="G24" s="257">
        <f t="shared" si="5"/>
        <v>53100400.967812672</v>
      </c>
    </row>
    <row r="25" spans="1:7" x14ac:dyDescent="0.3">
      <c r="A25" s="97">
        <v>5</v>
      </c>
      <c r="B25" s="93">
        <f t="shared" si="6"/>
        <v>4096</v>
      </c>
      <c r="C25" s="1">
        <f t="shared" si="2"/>
        <v>32768</v>
      </c>
      <c r="D25" s="9">
        <f>SUM($C$21:C25)</f>
        <v>37448</v>
      </c>
      <c r="E25" s="9">
        <f t="shared" si="3"/>
        <v>-97994.552853839137</v>
      </c>
      <c r="F25" s="9">
        <f t="shared" si="4"/>
        <v>6.8278830178159028E-2</v>
      </c>
      <c r="G25" s="257">
        <f t="shared" si="5"/>
        <v>655676989.80250394</v>
      </c>
    </row>
    <row r="26" spans="1:7" x14ac:dyDescent="0.3">
      <c r="A26" s="97">
        <v>6</v>
      </c>
      <c r="B26" s="93">
        <f t="shared" si="6"/>
        <v>32768</v>
      </c>
      <c r="C26" s="1">
        <f t="shared" si="2"/>
        <v>262144</v>
      </c>
      <c r="D26" s="9">
        <f>SUM($C$21:C26)</f>
        <v>299592</v>
      </c>
      <c r="E26" s="9">
        <f t="shared" si="3"/>
        <v>-785703.6385249173</v>
      </c>
      <c r="F26" s="9">
        <f t="shared" si="4"/>
        <v>1.2120940376215174E-2</v>
      </c>
      <c r="G26" s="257">
        <f t="shared" si="5"/>
        <v>7482622638.65061</v>
      </c>
    </row>
    <row r="27" spans="1:7" x14ac:dyDescent="0.3">
      <c r="A27" s="97">
        <v>7</v>
      </c>
      <c r="B27" s="93">
        <f t="shared" si="6"/>
        <v>262144</v>
      </c>
      <c r="C27" s="1">
        <f t="shared" si="2"/>
        <v>2097152</v>
      </c>
      <c r="D27" s="9">
        <f>SUM($C$21:C27)</f>
        <v>2396744</v>
      </c>
      <c r="E27" s="9">
        <f t="shared" si="3"/>
        <v>-6289933.79515938</v>
      </c>
      <c r="F27" s="9">
        <f t="shared" si="4"/>
        <v>2.045392530207725E-3</v>
      </c>
      <c r="G27" s="257">
        <f t="shared" si="5"/>
        <v>80922411094.084808</v>
      </c>
    </row>
    <row r="28" spans="1:7" x14ac:dyDescent="0.3">
      <c r="A28" s="97">
        <v>8</v>
      </c>
      <c r="B28" s="93">
        <f t="shared" si="6"/>
        <v>2097152</v>
      </c>
      <c r="C28" s="1">
        <f t="shared" si="2"/>
        <v>16777216</v>
      </c>
      <c r="D28" s="9">
        <f>SUM($C$21:C28)</f>
        <v>19173960</v>
      </c>
      <c r="E28" s="9">
        <f t="shared" si="3"/>
        <v>-50330105.905730113</v>
      </c>
      <c r="F28" s="9">
        <f t="shared" si="4"/>
        <v>3.3214926371522068E-4</v>
      </c>
      <c r="G28" s="257">
        <f t="shared" si="5"/>
        <v>841373796916.72278</v>
      </c>
    </row>
    <row r="29" spans="1:7" x14ac:dyDescent="0.3">
      <c r="A29" s="97">
        <v>9</v>
      </c>
      <c r="B29" s="93">
        <f t="shared" si="6"/>
        <v>16777216</v>
      </c>
      <c r="C29" s="1">
        <f t="shared" si="2"/>
        <v>134217728</v>
      </c>
      <c r="D29" s="9">
        <f>SUM($C$21:C29)</f>
        <v>153391688</v>
      </c>
      <c r="E29" s="9">
        <f t="shared" si="3"/>
        <v>-402667158.18560904</v>
      </c>
      <c r="F29" s="9">
        <f t="shared" si="4"/>
        <v>5.2347911086112464E-5</v>
      </c>
      <c r="G29" s="257">
        <f t="shared" si="5"/>
        <v>8487734290471.708</v>
      </c>
    </row>
    <row r="30" spans="1:7" ht="16.2" thickBot="1" x14ac:dyDescent="0.35">
      <c r="A30" s="129">
        <v>10</v>
      </c>
      <c r="B30" s="94">
        <f t="shared" si="6"/>
        <v>134217728</v>
      </c>
      <c r="C30" s="109">
        <f t="shared" si="2"/>
        <v>1073741824</v>
      </c>
      <c r="D30" s="10">
        <f>SUM($C$21:C30)</f>
        <v>1227133512</v>
      </c>
      <c r="E30" s="10">
        <f t="shared" si="3"/>
        <v>-3221402391.9801278</v>
      </c>
      <c r="F30" s="10">
        <f t="shared" si="4"/>
        <v>8.0556424709231707E-6</v>
      </c>
      <c r="G30" s="258">
        <f t="shared" si="5"/>
        <v>83596893003048.391</v>
      </c>
    </row>
    <row r="31" spans="1:7" ht="16.2" thickBot="1" x14ac:dyDescent="0.35">
      <c r="A31" s="497" t="s">
        <v>232</v>
      </c>
      <c r="B31" s="497"/>
      <c r="C31" s="497"/>
      <c r="D31" s="497"/>
      <c r="E31" s="497"/>
      <c r="F31" s="497"/>
      <c r="G31" s="497"/>
    </row>
    <row r="32" spans="1:7" ht="16.2" thickBot="1" x14ac:dyDescent="0.35">
      <c r="A32" s="115" t="s">
        <v>130</v>
      </c>
      <c r="B32" s="116" t="s">
        <v>135</v>
      </c>
      <c r="C32" s="116" t="s">
        <v>134</v>
      </c>
      <c r="D32" s="154" t="s">
        <v>133</v>
      </c>
      <c r="E32" s="350" t="s">
        <v>234</v>
      </c>
      <c r="F32" s="152" t="s">
        <v>235</v>
      </c>
      <c r="G32" s="260" t="s">
        <v>236</v>
      </c>
    </row>
    <row r="33" spans="1:7" x14ac:dyDescent="0.3">
      <c r="A33" s="95">
        <v>1</v>
      </c>
      <c r="B33" s="107">
        <v>1</v>
      </c>
      <c r="C33" s="108">
        <f t="shared" ref="C33:C42" si="7">B33*$O$2</f>
        <v>8</v>
      </c>
      <c r="D33" s="57">
        <f>SUM($C$33:C33)</f>
        <v>8</v>
      </c>
      <c r="E33" s="96">
        <f>D33/(B7-((1-B7)/-X7))</f>
        <v>-3.5813652093642583</v>
      </c>
      <c r="F33" s="8">
        <f t="shared" ref="F33:F42" si="8">U7/E33</f>
        <v>108.75042481620567</v>
      </c>
      <c r="G33" s="259">
        <f>(B7-((1-B7)/-X7))</f>
        <v>-2.2337850323341111</v>
      </c>
    </row>
    <row r="34" spans="1:7" x14ac:dyDescent="0.3">
      <c r="A34" s="97">
        <v>2</v>
      </c>
      <c r="B34" s="93">
        <f>C33</f>
        <v>8</v>
      </c>
      <c r="C34" s="1">
        <f t="shared" si="7"/>
        <v>64</v>
      </c>
      <c r="D34" s="9">
        <f>SUM($C$33:C34)</f>
        <v>72</v>
      </c>
      <c r="E34" s="96">
        <f>D34/(B8-((1-B8)/-X8))</f>
        <v>-35.761913781387634</v>
      </c>
      <c r="F34" s="9">
        <f t="shared" si="8"/>
        <v>34.328581785610069</v>
      </c>
      <c r="G34" s="259">
        <f t="shared" ref="G34:G42" si="9">(B8-((1-B8)/-X8))</f>
        <v>-2.0133150714510295</v>
      </c>
    </row>
    <row r="35" spans="1:7" x14ac:dyDescent="0.3">
      <c r="A35" s="97">
        <v>3</v>
      </c>
      <c r="B35" s="93">
        <f t="shared" ref="B35:B42" si="10">C34</f>
        <v>64</v>
      </c>
      <c r="C35" s="1">
        <f t="shared" si="7"/>
        <v>512</v>
      </c>
      <c r="D35" s="9">
        <f>SUM($C$33:C35)</f>
        <v>584</v>
      </c>
      <c r="E35" s="96">
        <f t="shared" ref="E35:E42" si="11">D35/(B9-((1-B9)/-X9))</f>
        <v>-299.32776007300561</v>
      </c>
      <c r="F35" s="9">
        <f t="shared" si="8"/>
        <v>8.5124227636685923</v>
      </c>
      <c r="G35" s="259">
        <f t="shared" si="9"/>
        <v>-1.9510385533822965</v>
      </c>
    </row>
    <row r="36" spans="1:7" x14ac:dyDescent="0.3">
      <c r="A36" s="97">
        <v>4</v>
      </c>
      <c r="B36" s="93">
        <f t="shared" si="10"/>
        <v>512</v>
      </c>
      <c r="C36" s="1">
        <f t="shared" si="7"/>
        <v>4096</v>
      </c>
      <c r="D36" s="9">
        <f>SUM($C$33:C36)</f>
        <v>4680</v>
      </c>
      <c r="E36" s="96">
        <f t="shared" si="11"/>
        <v>-2422.0090730992788</v>
      </c>
      <c r="F36" s="9">
        <f t="shared" si="8"/>
        <v>1.8029452308009914</v>
      </c>
      <c r="G36" s="259">
        <f t="shared" si="9"/>
        <v>-1.9322801272628285</v>
      </c>
    </row>
    <row r="37" spans="1:7" x14ac:dyDescent="0.3">
      <c r="A37" s="97">
        <v>5</v>
      </c>
      <c r="B37" s="93">
        <f t="shared" si="10"/>
        <v>4096</v>
      </c>
      <c r="C37" s="1">
        <f t="shared" si="7"/>
        <v>32768</v>
      </c>
      <c r="D37" s="9">
        <f>SUM($C$33:C37)</f>
        <v>37448</v>
      </c>
      <c r="E37" s="96">
        <f t="shared" si="11"/>
        <v>-19438.138170958133</v>
      </c>
      <c r="F37" s="9">
        <f t="shared" si="8"/>
        <v>0.34421781416744118</v>
      </c>
      <c r="G37" s="259">
        <f t="shared" si="9"/>
        <v>-1.9265219575375689</v>
      </c>
    </row>
    <row r="38" spans="1:7" x14ac:dyDescent="0.3">
      <c r="A38" s="97">
        <v>6</v>
      </c>
      <c r="B38" s="93">
        <f t="shared" si="10"/>
        <v>32768</v>
      </c>
      <c r="C38" s="1">
        <f t="shared" si="7"/>
        <v>262144</v>
      </c>
      <c r="D38" s="9">
        <f>SUM($C$33:C38)</f>
        <v>299592</v>
      </c>
      <c r="E38" s="96">
        <f t="shared" si="11"/>
        <v>-155652.89326158914</v>
      </c>
      <c r="F38" s="9">
        <f t="shared" si="8"/>
        <v>6.1184002149775478E-2</v>
      </c>
      <c r="G38" s="259">
        <f t="shared" si="9"/>
        <v>-1.9247441773954552</v>
      </c>
    </row>
    <row r="39" spans="1:7" x14ac:dyDescent="0.3">
      <c r="A39" s="97">
        <v>7</v>
      </c>
      <c r="B39" s="93">
        <f t="shared" si="10"/>
        <v>262144</v>
      </c>
      <c r="C39" s="1">
        <f t="shared" si="7"/>
        <v>2097152</v>
      </c>
      <c r="D39" s="9">
        <f>SUM($C$33:C39)</f>
        <v>2396744</v>
      </c>
      <c r="E39" s="96">
        <f t="shared" si="11"/>
        <v>-1245583.1331437263</v>
      </c>
      <c r="F39" s="9">
        <f t="shared" si="8"/>
        <v>1.032880364046773E-2</v>
      </c>
      <c r="G39" s="259">
        <f t="shared" si="9"/>
        <v>-1.9241943281223306</v>
      </c>
    </row>
    <row r="40" spans="1:7" x14ac:dyDescent="0.3">
      <c r="A40" s="97">
        <v>8</v>
      </c>
      <c r="B40" s="93">
        <f t="shared" si="10"/>
        <v>2097152</v>
      </c>
      <c r="C40" s="1">
        <f t="shared" si="7"/>
        <v>16777216</v>
      </c>
      <c r="D40" s="9">
        <f>SUM($C$33:C40)</f>
        <v>19173960</v>
      </c>
      <c r="E40" s="96">
        <f>D40/(B14-((1-B14)/-X14))</f>
        <v>-9965550.4750122093</v>
      </c>
      <c r="F40" s="9">
        <f t="shared" si="8"/>
        <v>1.6774896340361828E-3</v>
      </c>
      <c r="G40" s="259">
        <f t="shared" si="9"/>
        <v>-1.9240241718786246</v>
      </c>
    </row>
    <row r="41" spans="1:7" x14ac:dyDescent="0.3">
      <c r="A41" s="97">
        <v>9</v>
      </c>
      <c r="B41" s="93">
        <f t="shared" si="10"/>
        <v>16777216</v>
      </c>
      <c r="C41" s="1">
        <f t="shared" si="7"/>
        <v>134217728</v>
      </c>
      <c r="D41" s="9">
        <f>SUM($C$33:C41)</f>
        <v>153391688</v>
      </c>
      <c r="E41" s="96">
        <f t="shared" si="11"/>
        <v>-79726590.279007226</v>
      </c>
      <c r="F41" s="9">
        <f t="shared" si="8"/>
        <v>2.6438838686354917E-4</v>
      </c>
      <c r="G41" s="259">
        <f t="shared" si="9"/>
        <v>-1.9239715064095686</v>
      </c>
    </row>
    <row r="42" spans="1:7" ht="16.2" thickBot="1" x14ac:dyDescent="0.35">
      <c r="A42" s="129">
        <v>10</v>
      </c>
      <c r="B42" s="94">
        <f t="shared" si="10"/>
        <v>134217728</v>
      </c>
      <c r="C42" s="109">
        <f t="shared" si="7"/>
        <v>1073741824</v>
      </c>
      <c r="D42" s="10">
        <f>SUM($C$33:C42)</f>
        <v>1227133512</v>
      </c>
      <c r="E42" s="351">
        <f t="shared" si="11"/>
        <v>-637818130.51154494</v>
      </c>
      <c r="F42" s="10">
        <f t="shared" si="8"/>
        <v>4.0686309597307511E-5</v>
      </c>
      <c r="G42" s="259">
        <f t="shared" si="9"/>
        <v>-1.9239552049356301</v>
      </c>
    </row>
    <row r="43" spans="1:7" ht="16.2" thickBot="1" x14ac:dyDescent="0.35"/>
    <row r="44" spans="1:7" ht="16.2" thickBot="1" x14ac:dyDescent="0.3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3">
      <c r="A45" s="95">
        <v>1</v>
      </c>
      <c r="B45" s="107">
        <v>1</v>
      </c>
      <c r="C45" s="108">
        <f t="shared" ref="C45:C54" si="12">B45*$O$2</f>
        <v>8</v>
      </c>
      <c r="D45" s="57">
        <f>SUM(C45:C45)</f>
        <v>8</v>
      </c>
      <c r="E45" s="57">
        <f t="shared" ref="E45:E54" si="13">D45/R7</f>
        <v>-15.172822791968512</v>
      </c>
      <c r="F45" s="8">
        <f t="shared" ref="F45:F54" si="14">U7/E45</f>
        <v>25.6692504275806</v>
      </c>
      <c r="G45" s="256">
        <f>E45*U7</f>
        <v>5909.4349739228892</v>
      </c>
    </row>
    <row r="46" spans="1:7" x14ac:dyDescent="0.3">
      <c r="A46" s="97">
        <v>2</v>
      </c>
      <c r="B46" s="93">
        <f t="shared" ref="B46:B54" si="15">B45*$O$2*2</f>
        <v>16</v>
      </c>
      <c r="C46" s="1">
        <f t="shared" si="12"/>
        <v>128</v>
      </c>
      <c r="D46" s="9">
        <f>SUM($C$45:C46)</f>
        <v>136</v>
      </c>
      <c r="E46" s="9">
        <f t="shared" si="13"/>
        <v>-321.41079181282214</v>
      </c>
      <c r="F46" s="9">
        <f t="shared" si="14"/>
        <v>3.8195848220592508</v>
      </c>
      <c r="G46" s="257">
        <f t="shared" ref="G46:G54" si="16">E46*U8</f>
        <v>394581.81698366237</v>
      </c>
    </row>
    <row r="47" spans="1:7" x14ac:dyDescent="0.3">
      <c r="A47" s="97">
        <v>3</v>
      </c>
      <c r="B47" s="93">
        <f t="shared" si="15"/>
        <v>256</v>
      </c>
      <c r="C47" s="1">
        <f t="shared" si="12"/>
        <v>2048</v>
      </c>
      <c r="D47" s="9">
        <f>SUM($C$45:C47)</f>
        <v>2184</v>
      </c>
      <c r="E47" s="9">
        <f t="shared" si="13"/>
        <v>-5547.0549671555254</v>
      </c>
      <c r="F47" s="9">
        <f t="shared" si="14"/>
        <v>0.45934364338018724</v>
      </c>
      <c r="G47" s="257">
        <f t="shared" si="16"/>
        <v>14133920.677711109</v>
      </c>
    </row>
    <row r="48" spans="1:7" x14ac:dyDescent="0.3">
      <c r="A48" s="97">
        <v>4</v>
      </c>
      <c r="B48" s="93">
        <f t="shared" si="15"/>
        <v>4096</v>
      </c>
      <c r="C48" s="1">
        <f t="shared" si="12"/>
        <v>32768</v>
      </c>
      <c r="D48" s="9">
        <f>SUM($C$45:C48)</f>
        <v>34952</v>
      </c>
      <c r="E48" s="9">
        <f t="shared" si="13"/>
        <v>-90816.69213743259</v>
      </c>
      <c r="F48" s="9">
        <f t="shared" si="14"/>
        <v>4.8083117811568023E-2</v>
      </c>
      <c r="G48" s="257">
        <f t="shared" si="16"/>
        <v>396573763.80918556</v>
      </c>
    </row>
    <row r="49" spans="1:7" x14ac:dyDescent="0.3">
      <c r="A49" s="97">
        <v>5</v>
      </c>
      <c r="B49" s="93">
        <f t="shared" si="15"/>
        <v>65536</v>
      </c>
      <c r="C49" s="1">
        <f t="shared" si="12"/>
        <v>524288</v>
      </c>
      <c r="D49" s="9">
        <f>SUM($C$45:C49)</f>
        <v>559240</v>
      </c>
      <c r="E49" s="9">
        <f t="shared" si="13"/>
        <v>-1463428.5873205778</v>
      </c>
      <c r="F49" s="9">
        <f t="shared" si="14"/>
        <v>4.5721079188035538E-3</v>
      </c>
      <c r="G49" s="257">
        <f t="shared" si="16"/>
        <v>9791732529.8320961</v>
      </c>
    </row>
    <row r="50" spans="1:7" x14ac:dyDescent="0.3">
      <c r="A50" s="97">
        <v>6</v>
      </c>
      <c r="B50" s="93">
        <f t="shared" si="15"/>
        <v>1048576</v>
      </c>
      <c r="C50" s="1">
        <f t="shared" si="12"/>
        <v>8388608</v>
      </c>
      <c r="D50" s="9">
        <f>SUM($C$45:C50)</f>
        <v>8947848</v>
      </c>
      <c r="E50" s="9">
        <f t="shared" si="13"/>
        <v>-23466436.789259743</v>
      </c>
      <c r="F50" s="9">
        <f t="shared" si="14"/>
        <v>4.0583353329102774E-4</v>
      </c>
      <c r="G50" s="257">
        <f t="shared" si="16"/>
        <v>223481835336.07236</v>
      </c>
    </row>
    <row r="51" spans="1:7" x14ac:dyDescent="0.3">
      <c r="A51" s="97">
        <v>7</v>
      </c>
      <c r="B51" s="93">
        <f t="shared" si="15"/>
        <v>16777216</v>
      </c>
      <c r="C51" s="1">
        <f t="shared" si="12"/>
        <v>134217728</v>
      </c>
      <c r="D51" s="9">
        <f>SUM($C$45:C51)</f>
        <v>143165576</v>
      </c>
      <c r="E51" s="9">
        <f t="shared" si="13"/>
        <v>-375718889.78792006</v>
      </c>
      <c r="F51" s="9">
        <f t="shared" si="14"/>
        <v>3.4242046247347777E-5</v>
      </c>
      <c r="G51" s="257">
        <f t="shared" si="16"/>
        <v>4833767642932.8457</v>
      </c>
    </row>
    <row r="52" spans="1:7" x14ac:dyDescent="0.3">
      <c r="A52" s="97">
        <v>8</v>
      </c>
      <c r="B52" s="93">
        <f t="shared" si="15"/>
        <v>268435456</v>
      </c>
      <c r="C52" s="1">
        <f t="shared" si="12"/>
        <v>2147483648</v>
      </c>
      <c r="D52" s="9">
        <f>SUM($C$45:C52)</f>
        <v>2290649224</v>
      </c>
      <c r="E52" s="9">
        <f t="shared" si="13"/>
        <v>-6012770342.5269747</v>
      </c>
      <c r="F52" s="9">
        <f t="shared" si="14"/>
        <v>2.7802671093324468E-6</v>
      </c>
      <c r="G52" s="257">
        <f t="shared" si="16"/>
        <v>100516128906142.75</v>
      </c>
    </row>
    <row r="53" spans="1:7" x14ac:dyDescent="0.3">
      <c r="A53" s="97">
        <v>9</v>
      </c>
      <c r="B53" s="93">
        <f t="shared" si="15"/>
        <v>4294967296</v>
      </c>
      <c r="C53" s="1">
        <f t="shared" si="12"/>
        <v>34359738368</v>
      </c>
      <c r="D53" s="9">
        <f>SUM($C$45:C53)</f>
        <v>36650387592</v>
      </c>
      <c r="E53" s="9">
        <f t="shared" si="13"/>
        <v>-96210607044.573029</v>
      </c>
      <c r="F53" s="9">
        <f t="shared" si="14"/>
        <v>2.1909002802811896E-7</v>
      </c>
      <c r="G53" s="257">
        <f t="shared" si="16"/>
        <v>2028002661550326.3</v>
      </c>
    </row>
    <row r="54" spans="1:7" ht="16.2" thickBot="1" x14ac:dyDescent="0.35">
      <c r="A54" s="129">
        <v>10</v>
      </c>
      <c r="B54" s="94">
        <f t="shared" si="15"/>
        <v>68719476736</v>
      </c>
      <c r="C54" s="109">
        <f t="shared" si="12"/>
        <v>549755813888</v>
      </c>
      <c r="D54" s="10">
        <f>SUM($C$45:C54)</f>
        <v>586406201480</v>
      </c>
      <c r="E54" s="10">
        <f t="shared" si="13"/>
        <v>-1539400824479.8491</v>
      </c>
      <c r="F54" s="10">
        <f t="shared" si="14"/>
        <v>1.6857510735410354E-8</v>
      </c>
      <c r="G54" s="258">
        <f t="shared" si="16"/>
        <v>3.9948168640225024E+16</v>
      </c>
    </row>
  </sheetData>
  <mergeCells count="2">
    <mergeCell ref="A18:F18"/>
    <mergeCell ref="A31:G31"/>
  </mergeCells>
  <conditionalFormatting sqref="F45:F54">
    <cfRule type="cellIs" dxfId="136" priority="37" operator="equal">
      <formula>MAX($F$45:$F$54)</formula>
    </cfRule>
  </conditionalFormatting>
  <conditionalFormatting sqref="F21:F30">
    <cfRule type="cellIs" dxfId="135" priority="36" operator="equal">
      <formula>MAX($F$21:$F$30)</formula>
    </cfRule>
  </conditionalFormatting>
  <conditionalFormatting sqref="E21:E30">
    <cfRule type="cellIs" dxfId="134" priority="32" stopIfTrue="1" operator="lessThan">
      <formula>0</formula>
    </cfRule>
    <cfRule type="cellIs" dxfId="133" priority="33" operator="equal">
      <formula>MIN($E$21:$E$30)</formula>
    </cfRule>
  </conditionalFormatting>
  <conditionalFormatting sqref="E45:E54">
    <cfRule type="cellIs" dxfId="132" priority="30" stopIfTrue="1" operator="lessThan">
      <formula>0</formula>
    </cfRule>
    <cfRule type="cellIs" dxfId="131" priority="31" operator="equal">
      <formula>MIN($E$45:$E$54)</formula>
    </cfRule>
  </conditionalFormatting>
  <conditionalFormatting sqref="R7:R16">
    <cfRule type="cellIs" dxfId="130" priority="26" operator="lessThanOrEqual">
      <formula>0</formula>
    </cfRule>
    <cfRule type="cellIs" dxfId="129" priority="27" operator="greaterThan">
      <formula>0</formula>
    </cfRule>
  </conditionalFormatting>
  <conditionalFormatting sqref="U7:U16">
    <cfRule type="cellIs" dxfId="128" priority="11" operator="lessThanOrEqual">
      <formula>0</formula>
    </cfRule>
    <cfRule type="cellIs" dxfId="127" priority="12" operator="greaterThan">
      <formula>0</formula>
    </cfRule>
  </conditionalFormatting>
  <conditionalFormatting sqref="S7:T16">
    <cfRule type="cellIs" dxfId="126" priority="5" operator="lessThanOrEqual">
      <formula>0</formula>
    </cfRule>
    <cfRule type="cellIs" dxfId="125" priority="6" operator="greaterThan">
      <formula>0</formula>
    </cfRule>
  </conditionalFormatting>
  <conditionalFormatting sqref="E33:E42">
    <cfRule type="cellIs" dxfId="124" priority="3" stopIfTrue="1" operator="lessThan">
      <formula>0</formula>
    </cfRule>
    <cfRule type="cellIs" dxfId="123" priority="4" operator="equal">
      <formula>MIN($E$33:$E$42)</formula>
    </cfRule>
  </conditionalFormatting>
  <conditionalFormatting sqref="F33:F42">
    <cfRule type="cellIs" dxfId="122" priority="1" operator="lessThanOrEqual">
      <formula>0</formula>
    </cfRule>
    <cfRule type="cellIs" dxfId="121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5A89A-3C8D-D649-B3D3-617CB65D7BD5}">
  <sheetPr>
    <pageSetUpPr fitToPage="1"/>
  </sheetPr>
  <dimension ref="A1:X54"/>
  <sheetViews>
    <sheetView zoomScale="90" zoomScaleNormal="90" workbookViewId="0">
      <selection activeCell="A31" sqref="A31:G54"/>
    </sheetView>
  </sheetViews>
  <sheetFormatPr defaultColWidth="8.69921875" defaultRowHeight="15.6" x14ac:dyDescent="0.3"/>
  <cols>
    <col min="5" max="5" width="9.19921875" customWidth="1"/>
    <col min="14" max="14" width="5.69921875" bestFit="1" customWidth="1"/>
  </cols>
  <sheetData>
    <row r="1" spans="1:24" x14ac:dyDescent="0.3">
      <c r="C1" t="s">
        <v>93</v>
      </c>
      <c r="D1">
        <f>C2+E2</f>
        <v>1.0000000000000022</v>
      </c>
    </row>
    <row r="2" spans="1:24" x14ac:dyDescent="0.3">
      <c r="A2" t="s">
        <v>39</v>
      </c>
      <c r="B2" s="133" t="s">
        <v>122</v>
      </c>
      <c r="C2" s="139">
        <f>Analysis!B61</f>
        <v>0.23983680534497062</v>
      </c>
      <c r="D2" s="133" t="s">
        <v>123</v>
      </c>
      <c r="E2" s="139">
        <f>Analysis!O61</f>
        <v>0.76016319465503157</v>
      </c>
      <c r="F2" s="133" t="s">
        <v>46</v>
      </c>
      <c r="G2" s="139">
        <f>Analysis!S61</f>
        <v>839.92572991890347</v>
      </c>
      <c r="H2" t="s">
        <v>149</v>
      </c>
      <c r="I2" s="153">
        <f>Analysis!T61</f>
        <v>-840.99580454408215</v>
      </c>
      <c r="J2" t="s">
        <v>47</v>
      </c>
      <c r="K2" s="153">
        <f>G2*C2+I2*E2</f>
        <v>-437.84895368291558</v>
      </c>
      <c r="L2" t="s">
        <v>46</v>
      </c>
      <c r="M2" s="160">
        <v>4</v>
      </c>
      <c r="N2" t="s">
        <v>149</v>
      </c>
      <c r="O2" s="160">
        <v>9</v>
      </c>
    </row>
    <row r="4" spans="1:24" x14ac:dyDescent="0.3">
      <c r="A4" t="s">
        <v>120</v>
      </c>
      <c r="B4">
        <f>$C$2</f>
        <v>0.23983680534497062</v>
      </c>
      <c r="C4" t="s">
        <v>121</v>
      </c>
      <c r="D4">
        <f>$E$2</f>
        <v>0.76016319465503157</v>
      </c>
      <c r="E4" t="s">
        <v>46</v>
      </c>
      <c r="F4">
        <f>G2</f>
        <v>839.92572991890347</v>
      </c>
      <c r="G4" t="s">
        <v>149</v>
      </c>
      <c r="H4">
        <f>I2</f>
        <v>-840.99580454408215</v>
      </c>
      <c r="I4" t="s">
        <v>47</v>
      </c>
      <c r="J4">
        <f>B4*F4+D4*H4</f>
        <v>-437.84895368291558</v>
      </c>
    </row>
    <row r="5" spans="1:24" ht="16.2" thickBot="1" x14ac:dyDescent="0.35"/>
    <row r="6" spans="1:24" ht="16.2" thickBot="1" x14ac:dyDescent="0.3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194</v>
      </c>
      <c r="X6" s="260" t="s">
        <v>233</v>
      </c>
    </row>
    <row r="7" spans="1:24" x14ac:dyDescent="0.3">
      <c r="A7" s="100">
        <v>1</v>
      </c>
      <c r="B7" s="95">
        <f>C7*B4</f>
        <v>0.23983680534497062</v>
      </c>
      <c r="C7" s="95">
        <v>1</v>
      </c>
      <c r="D7" s="22">
        <f>C7*D4</f>
        <v>0.76016319465503157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1.0000000000000022</v>
      </c>
      <c r="R7" s="265">
        <f>B7-D7</f>
        <v>-0.52032638931006092</v>
      </c>
      <c r="S7" s="266">
        <f>IF(Rules!B23=Rules!D23,SUM(C7)*B4*F4,SUM(C7)*B4*F4*POWER(O2,A7-1))</f>
        <v>201.44510379079242</v>
      </c>
      <c r="T7" s="252">
        <f>IF(Rules!B23=Rules!D23,SUM(C7)*D4*H4,SUM(C7)*D4*H4*POWER(O2,A7-1))</f>
        <v>-639.29405747370799</v>
      </c>
      <c r="U7" s="263">
        <f>S7+T7</f>
        <v>-437.84895368291558</v>
      </c>
      <c r="V7" s="280">
        <f>S7/B4</f>
        <v>839.92572991890347</v>
      </c>
      <c r="W7" s="57">
        <f>T7/D4</f>
        <v>-840.99580454408215</v>
      </c>
      <c r="X7" s="96">
        <f>S7/T7</f>
        <v>-0.31510554718252981</v>
      </c>
    </row>
    <row r="8" spans="1:24" x14ac:dyDescent="0.3">
      <c r="A8" s="98">
        <v>2</v>
      </c>
      <c r="B8" s="97">
        <f>C8*B4</f>
        <v>0.29331201897919285</v>
      </c>
      <c r="C8" s="97">
        <f>1/(1-B4*D4)</f>
        <v>1.2229650013779405</v>
      </c>
      <c r="D8" s="128">
        <f>C8*D4</f>
        <v>0.92965298239875038</v>
      </c>
      <c r="E8" s="1">
        <f>D8*D4</f>
        <v>0.70668798102081187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1.0000000000000047</v>
      </c>
      <c r="R8" s="267">
        <f>B8-E8</f>
        <v>-0.41337596204161903</v>
      </c>
      <c r="S8" s="268">
        <f>IF(Rules!B23=Rules!D23,SUM(C8:D8)*B4*F4,SUM(C8:D8)*B4*F4*POWER(O2,A8-1))</f>
        <v>433.63435316382186</v>
      </c>
      <c r="T8" s="253">
        <f>IF(Rules!B23=Rules!D23,SUM(C8:D8)*D4*H4,SUM(C8:D8)*D4*H4*POWER(O2,A8-1))</f>
        <v>-1376.1558850394733</v>
      </c>
      <c r="U8" s="264">
        <f>S8+T8+U7</f>
        <v>-1380.370485558567</v>
      </c>
      <c r="V8" s="93">
        <f>S8/B4</f>
        <v>1808.0392312601957</v>
      </c>
      <c r="W8" s="9">
        <f>T8/D4</f>
        <v>-1810.3426931423382</v>
      </c>
      <c r="X8" s="97">
        <f t="shared" ref="X8:X16" si="0">S8/T8</f>
        <v>-0.31510554718252981</v>
      </c>
    </row>
    <row r="9" spans="1:24" x14ac:dyDescent="0.3">
      <c r="A9" s="98">
        <v>3</v>
      </c>
      <c r="B9" s="97">
        <f>C9*B4</f>
        <v>0.30865637425634718</v>
      </c>
      <c r="C9" s="97">
        <f>1/(1-D4*B4/(1-D4*B4))</f>
        <v>1.286943318863798</v>
      </c>
      <c r="D9" s="128">
        <f>C9*D4*C8</f>
        <v>1.1964106945598756</v>
      </c>
      <c r="E9" s="1">
        <f>D9*(D4)</f>
        <v>0.90946737569608027</v>
      </c>
      <c r="F9" s="1">
        <f>E9*D4</f>
        <v>0.69134362574366015</v>
      </c>
      <c r="G9" s="1"/>
      <c r="H9" s="1"/>
      <c r="I9" s="1"/>
      <c r="J9" s="1"/>
      <c r="K9" s="1"/>
      <c r="L9" s="1"/>
      <c r="M9" s="235"/>
      <c r="N9" s="97">
        <f>B9+F9</f>
        <v>1.0000000000000073</v>
      </c>
      <c r="R9" s="267">
        <f>B9-F9</f>
        <v>-0.38268725148731297</v>
      </c>
      <c r="S9" s="268">
        <f>IF(Rules!B23=Rules!D23,SUM(C9:E9)*B4*F4,SUM(C9:E9)*B4*F4*POWER(O2,A9-1))</f>
        <v>683.46725687484934</v>
      </c>
      <c r="T9" s="253">
        <f>IF(Rules!B23=Rules!D23,SUM(C9:E9)*D4*H4,SUM(C9:E9)*D4*H4*POWER(O2,A9-1))</f>
        <v>-2169.0105521339497</v>
      </c>
      <c r="U9" s="264">
        <f t="shared" ref="U9:U16" si="1">S9+T9+U8</f>
        <v>-2865.9137808176674</v>
      </c>
      <c r="V9" s="93">
        <f>S9/B4</f>
        <v>2849.7179817408773</v>
      </c>
      <c r="W9" s="9">
        <f>T9/D4</f>
        <v>-2853.3485538171376</v>
      </c>
      <c r="X9" s="97">
        <f t="shared" si="0"/>
        <v>-0.31510554718252981</v>
      </c>
    </row>
    <row r="10" spans="1:24" x14ac:dyDescent="0.3">
      <c r="A10" s="98">
        <v>4</v>
      </c>
      <c r="B10" s="97">
        <f>C10*B4</f>
        <v>0.31336028262866777</v>
      </c>
      <c r="C10" s="97">
        <f>1/(1-D4*B4/(1-D4*B4/(1-D4*B4)))</f>
        <v>1.3065562734541274</v>
      </c>
      <c r="D10" s="128">
        <f>C10*D4*C9</f>
        <v>1.2781869447151391</v>
      </c>
      <c r="E10" s="1">
        <f>D10*D4*C8</f>
        <v>1.1882703052175756</v>
      </c>
      <c r="F10" s="1">
        <f>E10*D4</f>
        <v>0.90327935132790171</v>
      </c>
      <c r="G10" s="1">
        <f>F10*D4</f>
        <v>0.68663971737134244</v>
      </c>
      <c r="H10" s="1"/>
      <c r="I10" s="1"/>
      <c r="J10" s="1"/>
      <c r="K10" s="1"/>
      <c r="L10" s="1"/>
      <c r="M10" s="235"/>
      <c r="N10" s="97">
        <f>B10+G10</f>
        <v>1.0000000000000102</v>
      </c>
      <c r="R10" s="267">
        <f>B10-G10</f>
        <v>-0.37327943474267467</v>
      </c>
      <c r="S10" s="268">
        <f>IF(Rules!B23=Rules!D23,SUM(C10:F10)*B4*F4,SUM(C10:F10)*B4*F4*POWER(O2,A10-1))</f>
        <v>942.01630350305447</v>
      </c>
      <c r="T10" s="253">
        <f>IF(Rules!B23=Rules!D23,SUM(C10:F10)*D4*H4,SUM(C10:F10)*D4*H4*POWER(O2,A10-1))</f>
        <v>-2989.5262458117786</v>
      </c>
      <c r="U10" s="264">
        <f t="shared" si="1"/>
        <v>-4913.4237231263915</v>
      </c>
      <c r="V10" s="93">
        <f>S10/B4</f>
        <v>3927.7387061093482</v>
      </c>
      <c r="W10" s="9">
        <f>T10/D4</f>
        <v>-3932.7426884544848</v>
      </c>
      <c r="X10" s="97">
        <f t="shared" si="0"/>
        <v>-0.31510554718252975</v>
      </c>
    </row>
    <row r="11" spans="1:24" x14ac:dyDescent="0.3">
      <c r="A11" s="98">
        <v>5</v>
      </c>
      <c r="B11" s="97">
        <f>C11*B4</f>
        <v>0.31483114317098121</v>
      </c>
      <c r="C11" s="97">
        <f>1/(1-D4*B4/(1-D4*B4/(1-D4*B4/(1-D4*B4))))</f>
        <v>1.3126890291844158</v>
      </c>
      <c r="D11" s="128">
        <f>C11*D4*C10</f>
        <v>1.3037574809865304</v>
      </c>
      <c r="E11" s="1">
        <f>D11*D4*C9</f>
        <v>1.2754489225834231</v>
      </c>
      <c r="F11" s="1">
        <f>E11*D4*C8</f>
        <v>1.1857248947769521</v>
      </c>
      <c r="G11" s="1">
        <f>F11*D4</f>
        <v>0.90134442399564907</v>
      </c>
      <c r="H11" s="1">
        <f>G11*D4</f>
        <v>0.68516885682903195</v>
      </c>
      <c r="I11" s="1"/>
      <c r="J11" s="1"/>
      <c r="K11" s="1"/>
      <c r="L11" s="1"/>
      <c r="M11" s="235"/>
      <c r="N11" s="97">
        <f>B11+H11</f>
        <v>1.0000000000000131</v>
      </c>
      <c r="R11" s="267">
        <f>B11-H11</f>
        <v>-0.37033771365805074</v>
      </c>
      <c r="S11" s="268">
        <f>IF(Rules!B23=Rules!D23,SUM(C11:G11)*B4*F4,SUM(C11:G11)*B4*F4*POWER(O2,A11-1))</f>
        <v>1204.4331749328398</v>
      </c>
      <c r="T11" s="253">
        <f>IF(Rules!B23=Rules!D23,SUM(C11:G11)*D4*H4,SUM(C11:G11)*D4*H4*POWER(O2,A11-1))</f>
        <v>-3822.3166354959571</v>
      </c>
      <c r="U11" s="264">
        <f t="shared" si="1"/>
        <v>-7531.3071836895087</v>
      </c>
      <c r="V11" s="93">
        <f>S11/B4</f>
        <v>5021.8863330856857</v>
      </c>
      <c r="W11" s="9">
        <f>T11/D4</f>
        <v>-5028.2842715511324</v>
      </c>
      <c r="X11" s="97">
        <f t="shared" si="0"/>
        <v>-0.31510554718252981</v>
      </c>
    </row>
    <row r="12" spans="1:24" x14ac:dyDescent="0.3">
      <c r="A12" s="98">
        <v>6</v>
      </c>
      <c r="B12" s="97">
        <f>C12*B4</f>
        <v>0.31529390311975036</v>
      </c>
      <c r="C12" s="97">
        <f>1/(1-D4*B4/(1-D4*B4/(1-D4*B4/(1-D4*B4/(1-D4*B4)))))</f>
        <v>1.3146185076399997</v>
      </c>
      <c r="D12" s="128">
        <f>C12*D4*C11</f>
        <v>1.3118024449477901</v>
      </c>
      <c r="E12" s="1">
        <f>D12*D4*C10</f>
        <v>1.3028769290771847</v>
      </c>
      <c r="F12" s="1">
        <f>E12*D4*C9</f>
        <v>1.2745874901464609</v>
      </c>
      <c r="G12" s="1">
        <f>F12*D4*C8</f>
        <v>1.1849240615427952</v>
      </c>
      <c r="H12" s="1">
        <f>G12*D4</f>
        <v>0.90073566004598637</v>
      </c>
      <c r="I12" s="1">
        <f>H12*D4</f>
        <v>0.68470609688026551</v>
      </c>
      <c r="J12" s="1"/>
      <c r="K12" s="1"/>
      <c r="L12" s="1"/>
      <c r="M12" s="235"/>
      <c r="N12" s="97">
        <f>B12+I12</f>
        <v>1.000000000000016</v>
      </c>
      <c r="R12" s="267">
        <f>B12-I12</f>
        <v>-0.36941219376051515</v>
      </c>
      <c r="S12" s="268">
        <f>IF(Rules!B23=Rules!D23,SUM(C12:H12)*B4*F4,SUM(C12:H12)*B4*F4*POWER(O2,A12-1))</f>
        <v>1468.4431679276681</v>
      </c>
      <c r="T12" s="253">
        <f>IF(Rules!B23=Rules!D23,SUM(C12:H12)*D4*H4,SUM(C12:H12)*D4*H4*POWER(O2,A12-1))</f>
        <v>-4660.1628598973839</v>
      </c>
      <c r="U12" s="264">
        <f t="shared" si="1"/>
        <v>-10723.026875659225</v>
      </c>
      <c r="V12" s="93">
        <f>S12/B4</f>
        <v>6122.6764833509378</v>
      </c>
      <c r="W12" s="9">
        <f>T12/D4</f>
        <v>-6130.4768405844816</v>
      </c>
      <c r="X12" s="97">
        <f t="shared" si="0"/>
        <v>-0.31510554718252981</v>
      </c>
    </row>
    <row r="13" spans="1:24" x14ac:dyDescent="0.3">
      <c r="A13" s="98">
        <v>7</v>
      </c>
      <c r="B13" s="97">
        <f>C13*B4</f>
        <v>0.31543977742555801</v>
      </c>
      <c r="C13" s="97">
        <f>1/(1-D4*B4/(1-D4*B4/(1-D4*B4/(1-D4*B4/(1-D4*B4/(1-D4*B4))))))</f>
        <v>1.3152267308257521</v>
      </c>
      <c r="D13" s="128">
        <f>C13*D4*C12</f>
        <v>1.314338432636909</v>
      </c>
      <c r="E13" s="1">
        <f>D13*D4*C11</f>
        <v>1.3115229698972808</v>
      </c>
      <c r="F13" s="1">
        <f>E13*D4*C10</f>
        <v>1.3025993555774831</v>
      </c>
      <c r="G13" s="1">
        <f>F13*D4*C9</f>
        <v>1.274315943615534</v>
      </c>
      <c r="H13" s="1">
        <f>G13*D4*C8</f>
        <v>1.184671617500459</v>
      </c>
      <c r="I13" s="1">
        <f>H13*D4</f>
        <v>0.90054376137629255</v>
      </c>
      <c r="J13" s="1">
        <f>I13*D4</f>
        <v>0.68456022257446103</v>
      </c>
      <c r="K13" s="1"/>
      <c r="L13" s="1"/>
      <c r="M13" s="235"/>
      <c r="N13" s="97">
        <f>B13+J13</f>
        <v>1.0000000000000191</v>
      </c>
      <c r="R13" s="267">
        <f>B13-J13</f>
        <v>-0.36912044514890302</v>
      </c>
      <c r="S13" s="268">
        <f>IF(Rules!B23=Rules!D23,SUM(C13:I13)*B4*F4,SUM(C13:I13)*B4*F4*POWER(O2,A13-1))</f>
        <v>1733.0763064033558</v>
      </c>
      <c r="T13" s="253">
        <f>IF(Rules!B23=Rules!D23,SUM(C13:I13)*D4*H4,SUM(C13:I13)*D4*H4*POWER(O2,A13-1))</f>
        <v>-5499.9866612930309</v>
      </c>
      <c r="U13" s="264">
        <f t="shared" si="1"/>
        <v>-14489.9372305489</v>
      </c>
      <c r="V13" s="93">
        <f>S13/B4</f>
        <v>7226.0648398421408</v>
      </c>
      <c r="W13" s="9">
        <f>T13/D4</f>
        <v>-7235.2709259871108</v>
      </c>
      <c r="X13" s="97">
        <f t="shared" si="0"/>
        <v>-0.31510554718252981</v>
      </c>
    </row>
    <row r="14" spans="1:24" x14ac:dyDescent="0.3">
      <c r="A14" s="98">
        <v>8</v>
      </c>
      <c r="B14" s="97">
        <f>C14*B4</f>
        <v>0.3154857888913295</v>
      </c>
      <c r="C14" s="97">
        <f>1/(1-D4*B4/(1-D4*B4/(1-D4*B4/(1-D4*B4/(1-D4*B4/(1-D4*B4/(1-D4*B4)))))))</f>
        <v>1.3154185757167201</v>
      </c>
      <c r="D14" s="128">
        <f>C14*D4*C13</f>
        <v>1.315138330261846</v>
      </c>
      <c r="E14" s="1">
        <f>D14*D4*C12</f>
        <v>1.314250091778344</v>
      </c>
      <c r="F14" s="1">
        <f>E14*D4*C11</f>
        <v>1.3114348182749045</v>
      </c>
      <c r="G14" s="1">
        <f>F14*D4*C10</f>
        <v>1.302511803739554</v>
      </c>
      <c r="H14" s="1">
        <f>G14*D4*C9</f>
        <v>1.2742302927955116</v>
      </c>
      <c r="I14" s="1">
        <f>H14*D4*C8</f>
        <v>1.1845919919601802</v>
      </c>
      <c r="J14" s="1">
        <f>I14*D4</f>
        <v>0.90048323297121802</v>
      </c>
      <c r="K14" s="1">
        <f>J14*D4</f>
        <v>0.68451421110869215</v>
      </c>
      <c r="L14" s="1"/>
      <c r="M14" s="235"/>
      <c r="N14" s="97">
        <f>B14+K14</f>
        <v>1.0000000000000218</v>
      </c>
      <c r="R14" s="267">
        <f>B14-K14</f>
        <v>-0.36902842221736265</v>
      </c>
      <c r="S14" s="268">
        <f>IF(Rules!B23=Rules!D23,SUM(C14:J14)*B4*F4,SUM(C14:J14)*B4*F4*POWER(O2,A14-1))</f>
        <v>1997.944452356558</v>
      </c>
      <c r="T14" s="253">
        <f>IF(Rules!B23=Rules!D23,SUM(C14:J14)*D4*H4,SUM(C14:J14)*D4*H4*POWER(O2,A14-1))</f>
        <v>-6340.5562682754598</v>
      </c>
      <c r="U14" s="264">
        <f t="shared" si="1"/>
        <v>-18832.549046467801</v>
      </c>
      <c r="V14" s="93">
        <f>S14/B4</f>
        <v>8330.433060442092</v>
      </c>
      <c r="W14" s="9">
        <f>T14/D4</f>
        <v>-8341.0461238561511</v>
      </c>
      <c r="X14" s="97">
        <f t="shared" si="0"/>
        <v>-0.31510554718252981</v>
      </c>
    </row>
    <row r="15" spans="1:24" x14ac:dyDescent="0.3">
      <c r="A15" s="98">
        <v>9</v>
      </c>
      <c r="B15" s="97">
        <f>C15*B4</f>
        <v>0.31550030454708411</v>
      </c>
      <c r="C15" s="97">
        <f>1/(1-D4*B4/(1-D4*B4/(1-D4*B4/(1-D4*B4/(1-D4*B4/(1-D4*B4/(1-D4*B4/(1-D4*B4))))))))</f>
        <v>1.315479098770026</v>
      </c>
      <c r="D15" s="128">
        <f>C15*D4*C14</f>
        <v>1.3153906812436691</v>
      </c>
      <c r="E15" s="1">
        <f>D15*D4*C13</f>
        <v>1.3151104417316177</v>
      </c>
      <c r="F15" s="1">
        <f>E15*D4*C12</f>
        <v>1.314222222083903</v>
      </c>
      <c r="G15" s="1">
        <f>F15*D4*C11</f>
        <v>1.3114070082805258</v>
      </c>
      <c r="H15" s="1">
        <f>G15*D4*C10</f>
        <v>1.3024841829646323</v>
      </c>
      <c r="I15" s="1">
        <f>H15*D4*C9</f>
        <v>1.2742032717520058</v>
      </c>
      <c r="J15" s="1">
        <f>I15*D4*C8</f>
        <v>1.1845668717664974</v>
      </c>
      <c r="K15" s="1">
        <f>J15*D4</f>
        <v>0.9004641375245378</v>
      </c>
      <c r="L15" s="1">
        <f>K15*D4</f>
        <v>0.68449969545294032</v>
      </c>
      <c r="M15" s="235"/>
      <c r="N15" s="97">
        <f>B15+L15</f>
        <v>1.0000000000000244</v>
      </c>
      <c r="R15" s="267">
        <f>B15-L15</f>
        <v>-0.36899939090585621</v>
      </c>
      <c r="S15" s="268">
        <f>IF(Rules!B23=Rules!D23,SUM(C15:K15)*B4*F4,SUM(C15:K15)*B4*F4*POWER(O2,A15-1))</f>
        <v>2262.8989079782782</v>
      </c>
      <c r="T15" s="253">
        <f>IF(Rules!B23=Rules!D23,SUM(C15:K15)*D4*H4,SUM(C15:K15)*D4*H4*POWER(O2,A15-1))</f>
        <v>-7181.3997824273747</v>
      </c>
      <c r="U15" s="264">
        <f t="shared" si="1"/>
        <v>-23751.049920916899</v>
      </c>
      <c r="V15" s="93">
        <f>S15/B4</f>
        <v>9435.1611493633136</v>
      </c>
      <c r="W15" s="9">
        <f>T15/D4</f>
        <v>-9447.1816485226627</v>
      </c>
      <c r="X15" s="97">
        <f t="shared" si="0"/>
        <v>-0.31510554718252975</v>
      </c>
    </row>
    <row r="16" spans="1:24" ht="16.2" thickBot="1" x14ac:dyDescent="0.35">
      <c r="A16" s="99">
        <v>10</v>
      </c>
      <c r="B16" s="129">
        <f>C16*B4</f>
        <v>0.31550488421025485</v>
      </c>
      <c r="C16" s="129">
        <f>1/(1-D4*B4/(1-D4*B4/(1-D4*B4/(1-D4*B4/(1-D4*B4/(1-D4*B4/(1-D4*B4/(1-D4*B4/(1-D4*B4)))))))))</f>
        <v>1.3154981936840204</v>
      </c>
      <c r="D16" s="137">
        <f>C16*D4*C15</f>
        <v>1.3154702975226085</v>
      </c>
      <c r="E16" s="109">
        <f>D16*D4*C14</f>
        <v>1.3153818805878112</v>
      </c>
      <c r="F16" s="109">
        <f>E16*D4*C13</f>
        <v>1.3151016429507096</v>
      </c>
      <c r="G16" s="109">
        <f>F16*D4*C12</f>
        <v>1.3142134292456518</v>
      </c>
      <c r="H16" s="109">
        <f>G16*D4*C11</f>
        <v>1.3113982342775363</v>
      </c>
      <c r="I16" s="109">
        <f>H16*D4*C10</f>
        <v>1.3024754686600397</v>
      </c>
      <c r="J16" s="109">
        <f>I16*D4*C9</f>
        <v>1.2741947466615915</v>
      </c>
      <c r="K16" s="109">
        <f>J16*D4*C8</f>
        <v>1.1845589463907686</v>
      </c>
      <c r="L16" s="109">
        <f>K16*D4</f>
        <v>0.90045811294560496</v>
      </c>
      <c r="M16" s="237">
        <f>L16*D4</f>
        <v>0.68449511578977229</v>
      </c>
      <c r="N16" s="129">
        <f>B16+M16</f>
        <v>1.0000000000000271</v>
      </c>
      <c r="R16" s="269">
        <f>B16-M16</f>
        <v>-0.36899023157951744</v>
      </c>
      <c r="S16" s="270">
        <f>IF(Rules!B23=Rules!D23,SUM(C16:L16)*B4*F4,SUM(C16:L16)*B4*F4*POWER(O2,A16-1))</f>
        <v>2527.884438157053</v>
      </c>
      <c r="T16" s="254">
        <f>IF(Rules!B23=Rules!D23,SUM(C16:L16)*D4*H4,SUM(C16:L16)*D4*H4*POWER(O2,A16-1))</f>
        <v>-8022.3419129233434</v>
      </c>
      <c r="U16" s="264">
        <f t="shared" si="1"/>
        <v>-29245.507395683191</v>
      </c>
      <c r="V16" s="94">
        <f>S16/B4</f>
        <v>10540.018803707197</v>
      </c>
      <c r="W16" s="10">
        <f>T16/D4</f>
        <v>-10553.446903679609</v>
      </c>
      <c r="X16" s="129">
        <f t="shared" si="0"/>
        <v>-0.31510554718252981</v>
      </c>
    </row>
    <row r="18" spans="1:7" x14ac:dyDescent="0.3">
      <c r="A18" s="500" t="s">
        <v>181</v>
      </c>
      <c r="B18" s="500"/>
      <c r="C18" s="500"/>
      <c r="D18" s="500"/>
      <c r="E18" s="500"/>
      <c r="F18" s="500"/>
    </row>
    <row r="19" spans="1:7" ht="16.2" thickBot="1" x14ac:dyDescent="0.35"/>
    <row r="20" spans="1:7" ht="16.2" thickBot="1" x14ac:dyDescent="0.3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3">
      <c r="A21" s="95">
        <v>1</v>
      </c>
      <c r="B21" s="107">
        <v>1</v>
      </c>
      <c r="C21" s="108">
        <f t="shared" ref="C21:C30" si="2">B21*$O$2</f>
        <v>9</v>
      </c>
      <c r="D21" s="57">
        <f>SUM($C$21:C21)</f>
        <v>9</v>
      </c>
      <c r="E21" s="57">
        <f t="shared" ref="E21:E30" si="3">D21/R7</f>
        <v>-17.29683557263694</v>
      </c>
      <c r="F21" s="8">
        <f t="shared" ref="F21:F30" si="4">U7/E21</f>
        <v>25.313818348113287</v>
      </c>
      <c r="G21" s="256">
        <f>E21*U7</f>
        <v>7573.4013575045183</v>
      </c>
    </row>
    <row r="22" spans="1:7" x14ac:dyDescent="0.3">
      <c r="A22" s="97">
        <v>2</v>
      </c>
      <c r="B22" s="93">
        <f>C21</f>
        <v>9</v>
      </c>
      <c r="C22" s="1">
        <f t="shared" si="2"/>
        <v>81</v>
      </c>
      <c r="D22" s="9">
        <f>SUM($C$21:C22)</f>
        <v>90</v>
      </c>
      <c r="E22" s="9">
        <f t="shared" si="3"/>
        <v>-217.71948120906634</v>
      </c>
      <c r="F22" s="9">
        <f t="shared" si="4"/>
        <v>6.3401330826847717</v>
      </c>
      <c r="G22" s="257">
        <f t="shared" ref="G22:G30" si="5">E22*U8</f>
        <v>300533.54599211819</v>
      </c>
    </row>
    <row r="23" spans="1:7" x14ac:dyDescent="0.3">
      <c r="A23" s="97">
        <v>3</v>
      </c>
      <c r="B23" s="93">
        <f t="shared" ref="B23:B30" si="6">C22</f>
        <v>81</v>
      </c>
      <c r="C23" s="1">
        <f t="shared" si="2"/>
        <v>729</v>
      </c>
      <c r="D23" s="9">
        <f>SUM($C$21:C23)</f>
        <v>819</v>
      </c>
      <c r="E23" s="9">
        <f t="shared" si="3"/>
        <v>-2140.1287783090729</v>
      </c>
      <c r="F23" s="9">
        <f t="shared" si="4"/>
        <v>1.3391314624917297</v>
      </c>
      <c r="G23" s="257">
        <f t="shared" si="5"/>
        <v>6133424.5584804509</v>
      </c>
    </row>
    <row r="24" spans="1:7" x14ac:dyDescent="0.3">
      <c r="A24" s="97">
        <v>4</v>
      </c>
      <c r="B24" s="93">
        <f t="shared" si="6"/>
        <v>729</v>
      </c>
      <c r="C24" s="1">
        <f t="shared" si="2"/>
        <v>6561</v>
      </c>
      <c r="D24" s="9">
        <f>SUM($C$21:C24)</f>
        <v>7380</v>
      </c>
      <c r="E24" s="9">
        <f t="shared" si="3"/>
        <v>-19770.711464689997</v>
      </c>
      <c r="F24" s="9">
        <f t="shared" si="4"/>
        <v>0.24852032927098475</v>
      </c>
      <c r="G24" s="257">
        <f t="shared" si="5"/>
        <v>97141882.733694762</v>
      </c>
    </row>
    <row r="25" spans="1:7" x14ac:dyDescent="0.3">
      <c r="A25" s="97">
        <v>5</v>
      </c>
      <c r="B25" s="93">
        <f t="shared" si="6"/>
        <v>6561</v>
      </c>
      <c r="C25" s="1">
        <f t="shared" si="2"/>
        <v>59049</v>
      </c>
      <c r="D25" s="9">
        <f>SUM($C$21:C25)</f>
        <v>66429</v>
      </c>
      <c r="E25" s="9">
        <f t="shared" si="3"/>
        <v>-179374.11597603816</v>
      </c>
      <c r="F25" s="9">
        <f t="shared" si="4"/>
        <v>4.1986588436737353E-2</v>
      </c>
      <c r="G25" s="257">
        <f t="shared" si="5"/>
        <v>1350921568.2182913</v>
      </c>
    </row>
    <row r="26" spans="1:7" x14ac:dyDescent="0.3">
      <c r="A26" s="97">
        <v>6</v>
      </c>
      <c r="B26" s="93">
        <f t="shared" si="6"/>
        <v>59049</v>
      </c>
      <c r="C26" s="1">
        <f t="shared" si="2"/>
        <v>531441</v>
      </c>
      <c r="D26" s="9">
        <f>SUM($C$21:C26)</f>
        <v>597870</v>
      </c>
      <c r="E26" s="9">
        <f t="shared" si="3"/>
        <v>-1618436.0183507935</v>
      </c>
      <c r="F26" s="9">
        <f t="shared" si="4"/>
        <v>6.625548834847437E-3</v>
      </c>
      <c r="G26" s="257">
        <f t="shared" si="5"/>
        <v>17354532921.310467</v>
      </c>
    </row>
    <row r="27" spans="1:7" x14ac:dyDescent="0.3">
      <c r="A27" s="97">
        <v>7</v>
      </c>
      <c r="B27" s="93">
        <f t="shared" si="6"/>
        <v>531441</v>
      </c>
      <c r="C27" s="1">
        <f t="shared" si="2"/>
        <v>4782969</v>
      </c>
      <c r="D27" s="9">
        <f>SUM($C$21:C27)</f>
        <v>5380839</v>
      </c>
      <c r="E27" s="9">
        <f t="shared" si="3"/>
        <v>-14577461.288629981</v>
      </c>
      <c r="F27" s="9">
        <f t="shared" si="4"/>
        <v>9.9399593273834675E-4</v>
      </c>
      <c r="G27" s="257">
        <f t="shared" si="5"/>
        <v>211226499053.00488</v>
      </c>
    </row>
    <row r="28" spans="1:7" x14ac:dyDescent="0.3">
      <c r="A28" s="97">
        <v>8</v>
      </c>
      <c r="B28" s="93">
        <f t="shared" si="6"/>
        <v>4782969</v>
      </c>
      <c r="C28" s="1">
        <f t="shared" si="2"/>
        <v>43046721</v>
      </c>
      <c r="D28" s="9">
        <f>SUM($C$21:C28)</f>
        <v>48427560</v>
      </c>
      <c r="E28" s="9">
        <f t="shared" si="3"/>
        <v>-131229892.02028325</v>
      </c>
      <c r="F28" s="9">
        <f t="shared" si="4"/>
        <v>1.4350807393453458E-4</v>
      </c>
      <c r="G28" s="257">
        <f t="shared" si="5"/>
        <v>2471393377834.6577</v>
      </c>
    </row>
    <row r="29" spans="1:7" x14ac:dyDescent="0.3">
      <c r="A29" s="97">
        <v>9</v>
      </c>
      <c r="B29" s="93">
        <f t="shared" si="6"/>
        <v>43046721</v>
      </c>
      <c r="C29" s="1">
        <f t="shared" si="2"/>
        <v>387420489</v>
      </c>
      <c r="D29" s="9">
        <f>SUM($C$21:C29)</f>
        <v>435848049</v>
      </c>
      <c r="E29" s="9">
        <f t="shared" si="3"/>
        <v>-1181161974.0890007</v>
      </c>
      <c r="F29" s="9">
        <f t="shared" si="4"/>
        <v>2.010820737709192E-5</v>
      </c>
      <c r="G29" s="257">
        <f t="shared" si="5"/>
        <v>28053837011276.609</v>
      </c>
    </row>
    <row r="30" spans="1:7" ht="16.2" thickBot="1" x14ac:dyDescent="0.35">
      <c r="A30" s="129">
        <v>10</v>
      </c>
      <c r="B30" s="94">
        <f t="shared" si="6"/>
        <v>387420489</v>
      </c>
      <c r="C30" s="109">
        <f t="shared" si="2"/>
        <v>3486784401</v>
      </c>
      <c r="D30" s="10">
        <f>SUM($C$21:C30)</f>
        <v>3922632450</v>
      </c>
      <c r="E30" s="10">
        <f t="shared" si="3"/>
        <v>-10630721667.640333</v>
      </c>
      <c r="F30" s="10">
        <f t="shared" si="4"/>
        <v>2.7510368825388241E-6</v>
      </c>
      <c r="G30" s="258">
        <f t="shared" si="5"/>
        <v>310900849152424.94</v>
      </c>
    </row>
    <row r="31" spans="1:7" ht="16.2" thickBot="1" x14ac:dyDescent="0.35">
      <c r="A31" s="497" t="s">
        <v>232</v>
      </c>
      <c r="B31" s="497"/>
      <c r="C31" s="497"/>
      <c r="D31" s="497"/>
      <c r="E31" s="497"/>
      <c r="F31" s="497"/>
      <c r="G31" s="497"/>
    </row>
    <row r="32" spans="1:7" ht="16.2" thickBot="1" x14ac:dyDescent="0.35">
      <c r="A32" s="115" t="s">
        <v>130</v>
      </c>
      <c r="B32" s="116" t="s">
        <v>135</v>
      </c>
      <c r="C32" s="116" t="s">
        <v>134</v>
      </c>
      <c r="D32" s="154" t="s">
        <v>133</v>
      </c>
      <c r="E32" s="350" t="s">
        <v>234</v>
      </c>
      <c r="F32" s="152" t="s">
        <v>235</v>
      </c>
      <c r="G32" s="260" t="s">
        <v>236</v>
      </c>
    </row>
    <row r="33" spans="1:7" x14ac:dyDescent="0.3">
      <c r="A33" s="95">
        <v>1</v>
      </c>
      <c r="B33" s="107">
        <v>1</v>
      </c>
      <c r="C33" s="108">
        <f t="shared" ref="C33:C42" si="7">B33*$O$2</f>
        <v>9</v>
      </c>
      <c r="D33" s="57">
        <f>SUM($C$33:C33)</f>
        <v>9</v>
      </c>
      <c r="E33" s="96">
        <f>D33/(B7-((1-B7)/-X7))</f>
        <v>-4.1425566818310493</v>
      </c>
      <c r="F33" s="8">
        <f t="shared" ref="F33:F42" si="8">U7/E33</f>
        <v>105.69534403796793</v>
      </c>
      <c r="G33" s="259">
        <f>(B7-((1-B7)/-X7))</f>
        <v>-2.1725713590047766</v>
      </c>
    </row>
    <row r="34" spans="1:7" x14ac:dyDescent="0.3">
      <c r="A34" s="97">
        <v>2</v>
      </c>
      <c r="B34" s="93">
        <f>C33</f>
        <v>9</v>
      </c>
      <c r="C34" s="1">
        <f t="shared" si="7"/>
        <v>81</v>
      </c>
      <c r="D34" s="9">
        <f>SUM($C$33:C34)</f>
        <v>90</v>
      </c>
      <c r="E34" s="96">
        <f>D34/(B8-((1-B8)/-X8))</f>
        <v>-46.168278457802998</v>
      </c>
      <c r="F34" s="9">
        <f t="shared" si="8"/>
        <v>29.898677872951264</v>
      </c>
      <c r="G34" s="259">
        <f t="shared" ref="G34:G42" si="9">(B8-((1-B8)/-X8))</f>
        <v>-1.9493904257716352</v>
      </c>
    </row>
    <row r="35" spans="1:7" x14ac:dyDescent="0.3">
      <c r="A35" s="97">
        <v>3</v>
      </c>
      <c r="B35" s="93">
        <f t="shared" ref="B35:B42" si="10">C34</f>
        <v>81</v>
      </c>
      <c r="C35" s="1">
        <f t="shared" si="7"/>
        <v>729</v>
      </c>
      <c r="D35" s="9">
        <f>SUM($C$33:C35)</f>
        <v>819</v>
      </c>
      <c r="E35" s="96">
        <f t="shared" ref="E35:E42" si="11">D35/(B9-((1-B9)/-X9))</f>
        <v>-434.40206628616079</v>
      </c>
      <c r="F35" s="9">
        <f t="shared" si="8"/>
        <v>6.5973760330360793</v>
      </c>
      <c r="G35" s="259">
        <f t="shared" si="9"/>
        <v>-1.8853501480825985</v>
      </c>
    </row>
    <row r="36" spans="1:7" x14ac:dyDescent="0.3">
      <c r="A36" s="97">
        <v>4</v>
      </c>
      <c r="B36" s="93">
        <f t="shared" si="10"/>
        <v>729</v>
      </c>
      <c r="C36" s="1">
        <f t="shared" si="7"/>
        <v>6561</v>
      </c>
      <c r="D36" s="9">
        <f>SUM($C$33:C36)</f>
        <v>7380</v>
      </c>
      <c r="E36" s="96">
        <f t="shared" si="11"/>
        <v>-3955.5812893670059</v>
      </c>
      <c r="F36" s="9">
        <f t="shared" si="8"/>
        <v>1.2421496017119307</v>
      </c>
      <c r="G36" s="259">
        <f t="shared" si="9"/>
        <v>-1.8657181992032803</v>
      </c>
    </row>
    <row r="37" spans="1:7" x14ac:dyDescent="0.3">
      <c r="A37" s="97">
        <v>5</v>
      </c>
      <c r="B37" s="93">
        <f t="shared" si="10"/>
        <v>6561</v>
      </c>
      <c r="C37" s="1">
        <f t="shared" si="7"/>
        <v>59049</v>
      </c>
      <c r="D37" s="9">
        <f>SUM($C$33:C37)</f>
        <v>66429</v>
      </c>
      <c r="E37" s="96">
        <f t="shared" si="11"/>
        <v>-35722.592043597244</v>
      </c>
      <c r="F37" s="9">
        <f t="shared" si="8"/>
        <v>0.21082756745361614</v>
      </c>
      <c r="G37" s="259">
        <f t="shared" si="9"/>
        <v>-1.8595795041672076</v>
      </c>
    </row>
    <row r="38" spans="1:7" x14ac:dyDescent="0.3">
      <c r="A38" s="97">
        <v>6</v>
      </c>
      <c r="B38" s="93">
        <f t="shared" si="10"/>
        <v>59049</v>
      </c>
      <c r="C38" s="1">
        <f t="shared" si="7"/>
        <v>531441</v>
      </c>
      <c r="D38" s="9">
        <f>SUM($C$33:C38)</f>
        <v>597870</v>
      </c>
      <c r="E38" s="96">
        <f t="shared" si="11"/>
        <v>-321842.43163387722</v>
      </c>
      <c r="F38" s="9">
        <f t="shared" si="8"/>
        <v>3.3317629441283768E-2</v>
      </c>
      <c r="G38" s="259">
        <f t="shared" si="9"/>
        <v>-1.8576481570961014</v>
      </c>
    </row>
    <row r="39" spans="1:7" x14ac:dyDescent="0.3">
      <c r="A39" s="97">
        <v>7</v>
      </c>
      <c r="B39" s="93">
        <f t="shared" si="10"/>
        <v>531441</v>
      </c>
      <c r="C39" s="1">
        <f t="shared" si="7"/>
        <v>4782969</v>
      </c>
      <c r="D39" s="9">
        <f>SUM($C$33:C39)</f>
        <v>5380839</v>
      </c>
      <c r="E39" s="96">
        <f t="shared" si="11"/>
        <v>-2897536.3472272605</v>
      </c>
      <c r="F39" s="9">
        <f t="shared" si="8"/>
        <v>5.0007784179876662E-3</v>
      </c>
      <c r="G39" s="259">
        <f t="shared" si="9"/>
        <v>-1.8570393448727869</v>
      </c>
    </row>
    <row r="40" spans="1:7" x14ac:dyDescent="0.3">
      <c r="A40" s="97">
        <v>8</v>
      </c>
      <c r="B40" s="93">
        <f t="shared" si="10"/>
        <v>4782969</v>
      </c>
      <c r="C40" s="1">
        <f t="shared" si="7"/>
        <v>43046721</v>
      </c>
      <c r="D40" s="9">
        <f>SUM($C$33:C40)</f>
        <v>48427560</v>
      </c>
      <c r="E40" s="96">
        <f>D40/(B14-((1-B14)/-X14))</f>
        <v>-26080528.878146436</v>
      </c>
      <c r="F40" s="9">
        <f t="shared" si="8"/>
        <v>7.2209229860549691E-4</v>
      </c>
      <c r="G40" s="259">
        <f t="shared" si="9"/>
        <v>-1.8568473141884301</v>
      </c>
    </row>
    <row r="41" spans="1:7" x14ac:dyDescent="0.3">
      <c r="A41" s="97">
        <v>9</v>
      </c>
      <c r="B41" s="93">
        <f t="shared" si="10"/>
        <v>43046721</v>
      </c>
      <c r="C41" s="1">
        <f t="shared" si="7"/>
        <v>387420489</v>
      </c>
      <c r="D41" s="9">
        <f>SUM($C$33:C41)</f>
        <v>435848049</v>
      </c>
      <c r="E41" s="96">
        <f t="shared" si="11"/>
        <v>-234732423.15136221</v>
      </c>
      <c r="F41" s="9">
        <f t="shared" si="8"/>
        <v>1.0118350759580214E-4</v>
      </c>
      <c r="G41" s="259">
        <f t="shared" si="9"/>
        <v>-1.8567867325211935</v>
      </c>
    </row>
    <row r="42" spans="1:7" ht="16.2" thickBot="1" x14ac:dyDescent="0.35">
      <c r="A42" s="129">
        <v>10</v>
      </c>
      <c r="B42" s="94">
        <f t="shared" si="10"/>
        <v>387420489</v>
      </c>
      <c r="C42" s="109">
        <f t="shared" si="7"/>
        <v>3486784401</v>
      </c>
      <c r="D42" s="10">
        <f>SUM($C$33:C42)</f>
        <v>3922632450</v>
      </c>
      <c r="E42" s="351">
        <f t="shared" si="11"/>
        <v>-2112613560.0482347</v>
      </c>
      <c r="F42" s="10">
        <f t="shared" si="8"/>
        <v>1.3843283006767912E-5</v>
      </c>
      <c r="G42" s="259">
        <f t="shared" si="9"/>
        <v>-1.8567676191146096</v>
      </c>
    </row>
    <row r="43" spans="1:7" ht="16.2" thickBot="1" x14ac:dyDescent="0.35"/>
    <row r="44" spans="1:7" ht="16.2" thickBot="1" x14ac:dyDescent="0.3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3">
      <c r="A45" s="95">
        <v>1</v>
      </c>
      <c r="B45" s="107">
        <v>1</v>
      </c>
      <c r="C45" s="108">
        <f t="shared" ref="C45:C54" si="12">B45*$O$2</f>
        <v>9</v>
      </c>
      <c r="D45" s="57">
        <f>SUM(C45:C45)</f>
        <v>9</v>
      </c>
      <c r="E45" s="57">
        <f t="shared" ref="E45:E54" si="13">D45/R7</f>
        <v>-17.29683557263694</v>
      </c>
      <c r="F45" s="8">
        <f t="shared" ref="F45:F54" si="14">U7/E45</f>
        <v>25.313818348113287</v>
      </c>
      <c r="G45" s="256">
        <f>E45*U7</f>
        <v>7573.4013575045183</v>
      </c>
    </row>
    <row r="46" spans="1:7" x14ac:dyDescent="0.3">
      <c r="A46" s="97">
        <v>2</v>
      </c>
      <c r="B46" s="93">
        <f t="shared" ref="B46:B54" si="15">B45*$O$2*2</f>
        <v>18</v>
      </c>
      <c r="C46" s="1">
        <f t="shared" si="12"/>
        <v>162</v>
      </c>
      <c r="D46" s="9">
        <f>SUM($C$45:C46)</f>
        <v>171</v>
      </c>
      <c r="E46" s="9">
        <f t="shared" si="13"/>
        <v>-413.66701429722605</v>
      </c>
      <c r="F46" s="9">
        <f t="shared" si="14"/>
        <v>3.3369121487814586</v>
      </c>
      <c r="G46" s="257">
        <f t="shared" ref="G46:G54" si="16">E46*U8</f>
        <v>571013.73738502455</v>
      </c>
    </row>
    <row r="47" spans="1:7" x14ac:dyDescent="0.3">
      <c r="A47" s="97">
        <v>3</v>
      </c>
      <c r="B47" s="93">
        <f t="shared" si="15"/>
        <v>324</v>
      </c>
      <c r="C47" s="1">
        <f t="shared" si="12"/>
        <v>2916</v>
      </c>
      <c r="D47" s="9">
        <f>SUM($C$45:C47)</f>
        <v>3087</v>
      </c>
      <c r="E47" s="9">
        <f t="shared" si="13"/>
        <v>-8066.6392413188123</v>
      </c>
      <c r="F47" s="9">
        <f t="shared" si="14"/>
        <v>0.35527977576311198</v>
      </c>
      <c r="G47" s="257">
        <f t="shared" si="16"/>
        <v>23118292.566580158</v>
      </c>
    </row>
    <row r="48" spans="1:7" x14ac:dyDescent="0.3">
      <c r="A48" s="97">
        <v>4</v>
      </c>
      <c r="B48" s="93">
        <f t="shared" si="15"/>
        <v>5832</v>
      </c>
      <c r="C48" s="1">
        <f t="shared" si="12"/>
        <v>52488</v>
      </c>
      <c r="D48" s="9">
        <f>SUM($C$45:C48)</f>
        <v>55575</v>
      </c>
      <c r="E48" s="9">
        <f t="shared" si="13"/>
        <v>-148883.10157861066</v>
      </c>
      <c r="F48" s="9">
        <f t="shared" si="14"/>
        <v>3.3001889878900001E-2</v>
      </c>
      <c r="G48" s="257">
        <f t="shared" si="16"/>
        <v>731525763.26898193</v>
      </c>
    </row>
    <row r="49" spans="1:7" x14ac:dyDescent="0.3">
      <c r="A49" s="97">
        <v>5</v>
      </c>
      <c r="B49" s="93">
        <f t="shared" si="15"/>
        <v>104976</v>
      </c>
      <c r="C49" s="1">
        <f t="shared" si="12"/>
        <v>944784</v>
      </c>
      <c r="D49" s="9">
        <f>SUM($C$45:C49)</f>
        <v>1000359</v>
      </c>
      <c r="E49" s="9">
        <f t="shared" si="13"/>
        <v>-2701207.4738995549</v>
      </c>
      <c r="F49" s="9">
        <f t="shared" si="14"/>
        <v>2.7881261459776199E-3</v>
      </c>
      <c r="G49" s="257">
        <f t="shared" si="16"/>
        <v>20343623252.81551</v>
      </c>
    </row>
    <row r="50" spans="1:7" x14ac:dyDescent="0.3">
      <c r="A50" s="97">
        <v>6</v>
      </c>
      <c r="B50" s="93">
        <f t="shared" si="15"/>
        <v>1889568</v>
      </c>
      <c r="C50" s="1">
        <f t="shared" si="12"/>
        <v>17006112</v>
      </c>
      <c r="D50" s="9">
        <f>SUM($C$45:C50)</f>
        <v>18006471</v>
      </c>
      <c r="E50" s="9">
        <f t="shared" si="13"/>
        <v>-48743575.07449618</v>
      </c>
      <c r="F50" s="9">
        <f t="shared" si="14"/>
        <v>2.1998851867699324E-4</v>
      </c>
      <c r="G50" s="257">
        <f t="shared" si="16"/>
        <v>522678665539.53564</v>
      </c>
    </row>
    <row r="51" spans="1:7" x14ac:dyDescent="0.3">
      <c r="A51" s="97">
        <v>7</v>
      </c>
      <c r="B51" s="93">
        <f t="shared" si="15"/>
        <v>34012224</v>
      </c>
      <c r="C51" s="1">
        <f t="shared" si="12"/>
        <v>306110016</v>
      </c>
      <c r="D51" s="9">
        <f>SUM($C$45:C51)</f>
        <v>324116487</v>
      </c>
      <c r="E51" s="9">
        <f t="shared" si="13"/>
        <v>-878077850.35925484</v>
      </c>
      <c r="F51" s="9">
        <f t="shared" si="14"/>
        <v>1.6501882178921286E-5</v>
      </c>
      <c r="G51" s="257">
        <f t="shared" si="16"/>
        <v>12723292935240.912</v>
      </c>
    </row>
    <row r="52" spans="1:7" x14ac:dyDescent="0.3">
      <c r="A52" s="97">
        <v>8</v>
      </c>
      <c r="B52" s="93">
        <f t="shared" si="15"/>
        <v>612220032</v>
      </c>
      <c r="C52" s="1">
        <f t="shared" si="12"/>
        <v>5509980288</v>
      </c>
      <c r="D52" s="9">
        <f>SUM($C$45:C52)</f>
        <v>5834096775</v>
      </c>
      <c r="E52" s="9">
        <f t="shared" si="13"/>
        <v>-15809342651.563135</v>
      </c>
      <c r="F52" s="9">
        <f t="shared" si="14"/>
        <v>1.1912291017745603E-6</v>
      </c>
      <c r="G52" s="257">
        <f t="shared" si="16"/>
        <v>297730220877978.06</v>
      </c>
    </row>
    <row r="53" spans="1:7" x14ac:dyDescent="0.3">
      <c r="A53" s="97">
        <v>9</v>
      </c>
      <c r="B53" s="93">
        <f t="shared" si="15"/>
        <v>11019960576</v>
      </c>
      <c r="C53" s="1">
        <f t="shared" si="12"/>
        <v>99179645184</v>
      </c>
      <c r="D53" s="9">
        <f>SUM($C$45:C53)</f>
        <v>105013741959</v>
      </c>
      <c r="E53" s="9">
        <f t="shared" si="13"/>
        <v>-284590556372.46954</v>
      </c>
      <c r="F53" s="9">
        <f t="shared" si="14"/>
        <v>8.3456915168441991E-8</v>
      </c>
      <c r="G53" s="257">
        <f t="shared" si="16"/>
        <v>6759324511424039</v>
      </c>
    </row>
    <row r="54" spans="1:7" ht="16.2" thickBot="1" x14ac:dyDescent="0.35">
      <c r="A54" s="129">
        <v>10</v>
      </c>
      <c r="B54" s="94">
        <f t="shared" si="15"/>
        <v>198359290368</v>
      </c>
      <c r="C54" s="109">
        <f t="shared" si="12"/>
        <v>1785233613312</v>
      </c>
      <c r="D54" s="10">
        <f>SUM($C$45:C54)</f>
        <v>1890247355271</v>
      </c>
      <c r="E54" s="10">
        <f t="shared" si="13"/>
        <v>-5122757172133.0283</v>
      </c>
      <c r="F54" s="10">
        <f t="shared" si="14"/>
        <v>5.7089388415234729E-9</v>
      </c>
      <c r="G54" s="258">
        <f t="shared" si="16"/>
        <v>1.498176327639056E+17</v>
      </c>
    </row>
  </sheetData>
  <mergeCells count="2">
    <mergeCell ref="A18:F18"/>
    <mergeCell ref="A31:G31"/>
  </mergeCells>
  <conditionalFormatting sqref="F45:F54">
    <cfRule type="cellIs" dxfId="120" priority="37" operator="equal">
      <formula>MAX($F$45:$F$54)</formula>
    </cfRule>
  </conditionalFormatting>
  <conditionalFormatting sqref="F21:F30">
    <cfRule type="cellIs" dxfId="119" priority="36" operator="equal">
      <formula>MAX($F$21:$F$30)</formula>
    </cfRule>
  </conditionalFormatting>
  <conditionalFormatting sqref="E21:E30">
    <cfRule type="cellIs" dxfId="118" priority="32" stopIfTrue="1" operator="lessThan">
      <formula>0</formula>
    </cfRule>
    <cfRule type="cellIs" dxfId="117" priority="33" operator="equal">
      <formula>MIN($E$21:$E$30)</formula>
    </cfRule>
  </conditionalFormatting>
  <conditionalFormatting sqref="E45:E54">
    <cfRule type="cellIs" dxfId="116" priority="30" stopIfTrue="1" operator="lessThan">
      <formula>0</formula>
    </cfRule>
    <cfRule type="cellIs" dxfId="115" priority="31" operator="equal">
      <formula>MIN($E$45:$E$54)</formula>
    </cfRule>
  </conditionalFormatting>
  <conditionalFormatting sqref="R7:R16">
    <cfRule type="cellIs" dxfId="114" priority="26" operator="lessThanOrEqual">
      <formula>0</formula>
    </cfRule>
    <cfRule type="cellIs" dxfId="113" priority="27" operator="greaterThan">
      <formula>0</formula>
    </cfRule>
  </conditionalFormatting>
  <conditionalFormatting sqref="U7:U16">
    <cfRule type="cellIs" dxfId="112" priority="11" operator="lessThanOrEqual">
      <formula>0</formula>
    </cfRule>
    <cfRule type="cellIs" dxfId="111" priority="12" operator="greaterThan">
      <formula>0</formula>
    </cfRule>
  </conditionalFormatting>
  <conditionalFormatting sqref="S7:T16">
    <cfRule type="cellIs" dxfId="110" priority="5" operator="lessThanOrEqual">
      <formula>0</formula>
    </cfRule>
    <cfRule type="cellIs" dxfId="109" priority="6" operator="greaterThan">
      <formula>0</formula>
    </cfRule>
  </conditionalFormatting>
  <conditionalFormatting sqref="E33:E42">
    <cfRule type="cellIs" dxfId="108" priority="3" stopIfTrue="1" operator="lessThan">
      <formula>0</formula>
    </cfRule>
    <cfRule type="cellIs" dxfId="107" priority="4" operator="equal">
      <formula>MIN($E$33:$E$42)</formula>
    </cfRule>
  </conditionalFormatting>
  <conditionalFormatting sqref="F33:F42">
    <cfRule type="cellIs" dxfId="106" priority="1" operator="lessThanOrEqual">
      <formula>0</formula>
    </cfRule>
    <cfRule type="cellIs" dxfId="105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F5717-D1C9-6346-84AE-5198E2AB8EAE}">
  <sheetPr>
    <pageSetUpPr fitToPage="1"/>
  </sheetPr>
  <dimension ref="A1:X54"/>
  <sheetViews>
    <sheetView zoomScale="90" zoomScaleNormal="90" workbookViewId="0">
      <selection activeCell="A31" sqref="A31:G54"/>
    </sheetView>
  </sheetViews>
  <sheetFormatPr defaultColWidth="8.69921875" defaultRowHeight="15.6" x14ac:dyDescent="0.3"/>
  <cols>
    <col min="5" max="5" width="9.19921875" customWidth="1"/>
    <col min="14" max="14" width="5.69921875" bestFit="1" customWidth="1"/>
  </cols>
  <sheetData>
    <row r="1" spans="1:24" x14ac:dyDescent="0.3">
      <c r="C1" t="s">
        <v>93</v>
      </c>
      <c r="D1">
        <f>C2+E2</f>
        <v>1.0000000000000022</v>
      </c>
    </row>
    <row r="2" spans="1:24" x14ac:dyDescent="0.3">
      <c r="A2" t="s">
        <v>39</v>
      </c>
      <c r="B2" s="133" t="s">
        <v>122</v>
      </c>
      <c r="C2" s="139">
        <f>Analysis!B62</f>
        <v>0.2422639410290621</v>
      </c>
      <c r="D2" s="133" t="s">
        <v>123</v>
      </c>
      <c r="E2" s="139">
        <f>Analysis!P62</f>
        <v>0.7577360589709401</v>
      </c>
      <c r="F2" s="133" t="s">
        <v>46</v>
      </c>
      <c r="G2" s="139">
        <f>Analysis!S62</f>
        <v>943.61961502631516</v>
      </c>
      <c r="H2" t="s">
        <v>149</v>
      </c>
      <c r="I2" s="153">
        <f>Analysis!T62</f>
        <v>-944.82179680250385</v>
      </c>
      <c r="J2" t="s">
        <v>47</v>
      </c>
      <c r="K2" s="153">
        <f>G2*C2+I2*E2</f>
        <v>-487.3205379703702</v>
      </c>
      <c r="L2" t="s">
        <v>46</v>
      </c>
      <c r="M2" s="160">
        <v>4</v>
      </c>
      <c r="N2" t="s">
        <v>149</v>
      </c>
      <c r="O2" s="160">
        <v>10</v>
      </c>
    </row>
    <row r="4" spans="1:24" x14ac:dyDescent="0.3">
      <c r="A4" t="s">
        <v>120</v>
      </c>
      <c r="B4">
        <f>$C$2</f>
        <v>0.2422639410290621</v>
      </c>
      <c r="C4" t="s">
        <v>121</v>
      </c>
      <c r="D4">
        <f>$E$2</f>
        <v>0.7577360589709401</v>
      </c>
      <c r="E4" t="s">
        <v>46</v>
      </c>
      <c r="F4">
        <f>G2</f>
        <v>943.61961502631516</v>
      </c>
      <c r="G4" t="s">
        <v>149</v>
      </c>
      <c r="H4">
        <f>I2</f>
        <v>-944.82179680250385</v>
      </c>
      <c r="I4" t="s">
        <v>47</v>
      </c>
      <c r="J4">
        <f>B4*F4+D4*H4</f>
        <v>-487.3205379703702</v>
      </c>
    </row>
    <row r="5" spans="1:24" ht="16.2" thickBot="1" x14ac:dyDescent="0.35"/>
    <row r="6" spans="1:24" ht="16.2" thickBot="1" x14ac:dyDescent="0.3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194</v>
      </c>
      <c r="X6" s="260" t="s">
        <v>233</v>
      </c>
    </row>
    <row r="7" spans="1:24" x14ac:dyDescent="0.3">
      <c r="A7" s="100">
        <v>1</v>
      </c>
      <c r="B7" s="95">
        <f>C7*B4</f>
        <v>0.2422639410290621</v>
      </c>
      <c r="C7" s="95">
        <v>1</v>
      </c>
      <c r="D7" s="22">
        <f>C7*D4</f>
        <v>0.7577360589709401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1.0000000000000022</v>
      </c>
      <c r="R7" s="265">
        <f>B7-D7</f>
        <v>-0.51547211794187797</v>
      </c>
      <c r="S7" s="266">
        <f>IF(Rules!B23=Rules!D23,SUM(C7)*B4*F4,SUM(C7)*B4*F4*POWER(O2,A7-1))</f>
        <v>228.6050067686015</v>
      </c>
      <c r="T7" s="252">
        <f>IF(Rules!B23=Rules!D23,SUM(C7)*D4*H4,SUM(C7)*D4*H4*POWER(O2,A7-1))</f>
        <v>-715.92554473897167</v>
      </c>
      <c r="U7" s="263">
        <f>S7+T7</f>
        <v>-487.3205379703702</v>
      </c>
      <c r="V7" s="280">
        <f>S7/B4</f>
        <v>943.61961502631516</v>
      </c>
      <c r="W7" s="57">
        <f>T7/D4</f>
        <v>-944.82179680250385</v>
      </c>
      <c r="X7" s="96">
        <f>S7/T7</f>
        <v>-0.31931394046283329</v>
      </c>
    </row>
    <row r="8" spans="1:24" x14ac:dyDescent="0.3">
      <c r="A8" s="98">
        <v>2</v>
      </c>
      <c r="B8" s="97">
        <f>C8*B4</f>
        <v>0.29673648845523659</v>
      </c>
      <c r="C8" s="97">
        <f>1/(1-B4*D4)</f>
        <v>1.2248479373149468</v>
      </c>
      <c r="D8" s="128">
        <f>C8*D4</f>
        <v>0.92811144885971286</v>
      </c>
      <c r="E8" s="1">
        <f>D8*D4</f>
        <v>0.70326351154476807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1.0000000000000047</v>
      </c>
      <c r="R8" s="267">
        <f>B8-E8</f>
        <v>-0.40652702308953148</v>
      </c>
      <c r="S8" s="268">
        <f>IF(Rules!B23=Rules!D23,SUM(C8:D8)*B4*F4,SUM(C8:D8)*B4*F4*POWER(O2,A8-1))</f>
        <v>492.1772950489821</v>
      </c>
      <c r="T8" s="253">
        <f>IF(Rules!B23=Rules!D23,SUM(C8:D8)*D4*H4,SUM(C8:D8)*D4*H4*POWER(O2,A8-1))</f>
        <v>-1541.358621347975</v>
      </c>
      <c r="U8" s="264">
        <f>S8+T8+U7</f>
        <v>-1536.5018642693631</v>
      </c>
      <c r="V8" s="93">
        <f>S8/B4</f>
        <v>2031.5747071494238</v>
      </c>
      <c r="W8" s="9">
        <f>T8/D4</f>
        <v>-2034.1629556883574</v>
      </c>
      <c r="X8" s="97">
        <f t="shared" ref="X8:X16" si="0">S8/T8</f>
        <v>-0.31931394046283329</v>
      </c>
    </row>
    <row r="9" spans="1:24" x14ac:dyDescent="0.3">
      <c r="A9" s="98">
        <v>3</v>
      </c>
      <c r="B9" s="97">
        <f>C9*B4</f>
        <v>0.31253731066635215</v>
      </c>
      <c r="C9" s="97">
        <f>1/(1-D4*B4/(1-D4*B4))</f>
        <v>1.2900694562252664</v>
      </c>
      <c r="D9" s="128">
        <f>C9*D4*C8</f>
        <v>1.1973282321468939</v>
      </c>
      <c r="E9" s="1">
        <f>D9*(D4)</f>
        <v>0.90725877592163018</v>
      </c>
      <c r="F9" s="1">
        <f>E9*D4</f>
        <v>0.68746268933365529</v>
      </c>
      <c r="G9" s="1"/>
      <c r="H9" s="1"/>
      <c r="I9" s="1"/>
      <c r="J9" s="1"/>
      <c r="K9" s="1"/>
      <c r="L9" s="1"/>
      <c r="M9" s="235"/>
      <c r="N9" s="97">
        <f>B9+F9</f>
        <v>1.0000000000000075</v>
      </c>
      <c r="R9" s="267">
        <f>B9-F9</f>
        <v>-0.37492537866730313</v>
      </c>
      <c r="S9" s="268">
        <f>IF(Rules!B23=Rules!D23,SUM(C9:E9)*B4*F4,SUM(C9:E9)*B4*F4*POWER(O2,A9-1))</f>
        <v>776.03546399695881</v>
      </c>
      <c r="T9" s="253">
        <f>IF(Rules!B23=Rules!D23,SUM(C9:E9)*D4*H4,SUM(C9:E9)*D4*H4*POWER(O2,A9-1))</f>
        <v>-2430.3212784012035</v>
      </c>
      <c r="U9" s="264">
        <f t="shared" ref="U9:U16" si="1">S9+T9+U8</f>
        <v>-3190.7876786736078</v>
      </c>
      <c r="V9" s="93">
        <f>S9/B4</f>
        <v>3203.2644259834988</v>
      </c>
      <c r="W9" s="9">
        <f>T9/D4</f>
        <v>-3207.345420121294</v>
      </c>
      <c r="X9" s="97">
        <f t="shared" si="0"/>
        <v>-0.31931394046283329</v>
      </c>
    </row>
    <row r="10" spans="1:24" x14ac:dyDescent="0.3">
      <c r="A10" s="98">
        <v>4</v>
      </c>
      <c r="B10" s="97">
        <f>C10*B4</f>
        <v>0.31744043584457354</v>
      </c>
      <c r="C10" s="97">
        <f>1/(1-D4*B4/(1-D4*B4/(1-D4*B4)))</f>
        <v>1.3103082303383038</v>
      </c>
      <c r="D10" s="128">
        <f>C10*D4*C9</f>
        <v>1.2808684157461097</v>
      </c>
      <c r="E10" s="1">
        <f>D10*D4*C8</f>
        <v>1.188788641136767</v>
      </c>
      <c r="F10" s="1">
        <f>E10*D4</f>
        <v>0.90078801988439294</v>
      </c>
      <c r="G10" s="1">
        <f>F10*D4</f>
        <v>0.68255956415543673</v>
      </c>
      <c r="H10" s="1"/>
      <c r="I10" s="1"/>
      <c r="J10" s="1"/>
      <c r="K10" s="1"/>
      <c r="L10" s="1"/>
      <c r="M10" s="235"/>
      <c r="N10" s="97">
        <f>B10+G10</f>
        <v>1.0000000000000102</v>
      </c>
      <c r="R10" s="267">
        <f>B10-G10</f>
        <v>-0.36511912831086318</v>
      </c>
      <c r="S10" s="268">
        <f>IF(Rules!B23=Rules!D23,SUM(C10:F10)*B4*F4,SUM(C10:F10)*B4*F4*POWER(O2,A10-1))</f>
        <v>1070.0436414530234</v>
      </c>
      <c r="T10" s="253">
        <f>IF(Rules!B23=Rules!D23,SUM(C10:F10)*D4*H4,SUM(C10:F10)*D4*H4*POWER(O2,A10-1))</f>
        <v>-3351.0708611783007</v>
      </c>
      <c r="U10" s="264">
        <f t="shared" si="1"/>
        <v>-5471.8148983988849</v>
      </c>
      <c r="V10" s="93">
        <f>S10/B4</f>
        <v>4416.8506336841128</v>
      </c>
      <c r="W10" s="9">
        <f>T10/D4</f>
        <v>-4422.4777500087503</v>
      </c>
      <c r="X10" s="97">
        <f t="shared" si="0"/>
        <v>-0.31931394046283329</v>
      </c>
    </row>
    <row r="11" spans="1:24" x14ac:dyDescent="0.3">
      <c r="A11" s="98">
        <v>5</v>
      </c>
      <c r="B11" s="97">
        <f>C11*B4</f>
        <v>0.31899334491770376</v>
      </c>
      <c r="C11" s="97">
        <f>1/(1-D4*B4/(1-D4*B4/(1-D4*B4/(1-D4*B4))))</f>
        <v>1.3167182188266191</v>
      </c>
      <c r="D11" s="128">
        <f>C11*D4*C10</f>
        <v>1.307327113896102</v>
      </c>
      <c r="E11" s="1">
        <f>D11*D4*C9</f>
        <v>1.2779542785942033</v>
      </c>
      <c r="F11" s="1">
        <f>E11*D4*C8</f>
        <v>1.1860839970825352</v>
      </c>
      <c r="G11" s="1">
        <f>F11*D4</f>
        <v>0.89873861355782025</v>
      </c>
      <c r="H11" s="1">
        <f>G11*D4</f>
        <v>0.6810066550823094</v>
      </c>
      <c r="I11" s="1"/>
      <c r="J11" s="1"/>
      <c r="K11" s="1"/>
      <c r="L11" s="1"/>
      <c r="M11" s="235"/>
      <c r="N11" s="97">
        <f>B11+H11</f>
        <v>1.0000000000000131</v>
      </c>
      <c r="R11" s="267">
        <f>B11-H11</f>
        <v>-0.36201331016460564</v>
      </c>
      <c r="S11" s="268">
        <f>IF(Rules!B23=Rules!D23,SUM(C11:G11)*B4*F4,SUM(C11:G11)*B4*F4*POWER(O2,A11-1))</f>
        <v>1368.617534572958</v>
      </c>
      <c r="T11" s="253">
        <f>IF(Rules!B23=Rules!D23,SUM(C11:G11)*D4*H4,SUM(C11:G11)*D4*H4*POWER(O2,A11-1))</f>
        <v>-4286.1189605101463</v>
      </c>
      <c r="U11" s="264">
        <f t="shared" si="1"/>
        <v>-8389.3163243360723</v>
      </c>
      <c r="V11" s="93">
        <f>S11/B4</f>
        <v>5649.2828803143184</v>
      </c>
      <c r="W11" s="9">
        <f>T11/D4</f>
        <v>-5656.4801288868357</v>
      </c>
      <c r="X11" s="97">
        <f t="shared" si="0"/>
        <v>-0.31931394046283335</v>
      </c>
    </row>
    <row r="12" spans="1:24" x14ac:dyDescent="0.3">
      <c r="A12" s="98">
        <v>6</v>
      </c>
      <c r="B12" s="97">
        <f>C12*B4</f>
        <v>0.31948835250628971</v>
      </c>
      <c r="C12" s="97">
        <f>1/(1-D4*B4/(1-D4*B4/(1-D4*B4/(1-D4*B4/(1-D4*B4)))))</f>
        <v>1.318761476219706</v>
      </c>
      <c r="D12" s="128">
        <f>C12*D4*C11</f>
        <v>1.3157611275772449</v>
      </c>
      <c r="E12" s="1">
        <f>D12*D4*C10</f>
        <v>1.3063768488182066</v>
      </c>
      <c r="F12" s="1">
        <f>E12*D4*C9</f>
        <v>1.2770253639337585</v>
      </c>
      <c r="G12" s="1">
        <f>F12*D4*C8</f>
        <v>1.1852218607511626</v>
      </c>
      <c r="H12" s="1">
        <f>G12*D4</f>
        <v>0.89808534177179034</v>
      </c>
      <c r="I12" s="1">
        <f>H12*D4</f>
        <v>0.68051164749372617</v>
      </c>
      <c r="J12" s="1"/>
      <c r="K12" s="1"/>
      <c r="L12" s="1"/>
      <c r="M12" s="235"/>
      <c r="N12" s="97">
        <f>B12+I12</f>
        <v>1.000000000000016</v>
      </c>
      <c r="R12" s="267">
        <f>B12-I12</f>
        <v>-0.36102329498743646</v>
      </c>
      <c r="S12" s="268">
        <f>IF(Rules!B23=Rules!D23,SUM(C12:H12)*B4*F4,SUM(C12:H12)*B4*F4*POWER(O2,A12-1))</f>
        <v>1669.0981951390545</v>
      </c>
      <c r="T12" s="253">
        <f>IF(Rules!B23=Rules!D23,SUM(C12:H12)*D4*H4,SUM(C12:H12)*D4*H4*POWER(O2,A12-1))</f>
        <v>-5227.1385105196496</v>
      </c>
      <c r="U12" s="264">
        <f t="shared" si="1"/>
        <v>-11947.356639716667</v>
      </c>
      <c r="V12" s="93">
        <f>S12/B4</f>
        <v>6889.5857470544024</v>
      </c>
      <c r="W12" s="9">
        <f>T12/D4</f>
        <v>-6898.3631551314566</v>
      </c>
      <c r="X12" s="97">
        <f t="shared" si="0"/>
        <v>-0.31931394046283329</v>
      </c>
    </row>
    <row r="13" spans="1:24" x14ac:dyDescent="0.3">
      <c r="A13" s="98">
        <v>7</v>
      </c>
      <c r="B13" s="97">
        <f>C13*B4</f>
        <v>0.31964646492032628</v>
      </c>
      <c r="C13" s="97">
        <f>1/(1-D4*B4/(1-D4*B4/(1-D4*B4/(1-D4*B4/(1-D4*B4/(1-D4*B4))))))</f>
        <v>1.3194141214848862</v>
      </c>
      <c r="D13" s="128">
        <f>C13*D4*C12</f>
        <v>1.3184550706477989</v>
      </c>
      <c r="E13" s="1">
        <f>D13*D4*C11</f>
        <v>1.315455419116649</v>
      </c>
      <c r="F13" s="1">
        <f>E13*D4*C10</f>
        <v>1.3060733207331767</v>
      </c>
      <c r="G13" s="1">
        <f>F13*D4*C9</f>
        <v>1.2767286554735617</v>
      </c>
      <c r="H13" s="1">
        <f>G13*D4*C8</f>
        <v>1.1849464822322804</v>
      </c>
      <c r="I13" s="1">
        <f>H13*D4</f>
        <v>0.89787667753816724</v>
      </c>
      <c r="J13" s="1">
        <f>I13*D4</f>
        <v>0.68035353507969243</v>
      </c>
      <c r="K13" s="1"/>
      <c r="L13" s="1"/>
      <c r="M13" s="235"/>
      <c r="N13" s="97">
        <f>B13+J13</f>
        <v>1.0000000000000187</v>
      </c>
      <c r="R13" s="267">
        <f>B13-J13</f>
        <v>-0.36070707015936615</v>
      </c>
      <c r="S13" s="268">
        <f>IF(Rules!B23=Rules!D23,SUM(C13:I13)*B4*F4,SUM(C13:I13)*B4*F4*POWER(O2,A13-1))</f>
        <v>1970.3350653029552</v>
      </c>
      <c r="T13" s="253">
        <f>IF(Rules!B23=Rules!D23,SUM(C13:I13)*D4*H4,SUM(C13:I13)*D4*H4*POWER(O2,A13-1))</f>
        <v>-6170.5262928609691</v>
      </c>
      <c r="U13" s="264">
        <f t="shared" si="1"/>
        <v>-16147.547867274681</v>
      </c>
      <c r="V13" s="93">
        <f>S13/B4</f>
        <v>8133.0100424090469</v>
      </c>
      <c r="W13" s="9">
        <f>T13/D4</f>
        <v>-8143.3715867250485</v>
      </c>
      <c r="X13" s="97">
        <f t="shared" si="0"/>
        <v>-0.31931394046283335</v>
      </c>
    </row>
    <row r="14" spans="1:24" x14ac:dyDescent="0.3">
      <c r="A14" s="98">
        <v>8</v>
      </c>
      <c r="B14" s="97">
        <f>C14*B4</f>
        <v>0.31969700124044165</v>
      </c>
      <c r="C14" s="97">
        <f>1/(1-D4*B4/(1-D4*B4/(1-D4*B4/(1-D4*B4/(1-D4*B4/(1-D4*B4/(1-D4*B4)))))))</f>
        <v>1.3196227217408745</v>
      </c>
      <c r="D14" s="128">
        <f>C14*D4*C13</f>
        <v>1.3193161160642244</v>
      </c>
      <c r="E14" s="1">
        <f>D14*D4*C12</f>
        <v>1.3183571364649533</v>
      </c>
      <c r="F14" s="1">
        <f>E14*D4*C11</f>
        <v>1.315357707746418</v>
      </c>
      <c r="G14" s="1">
        <f>F14*D4*C10</f>
        <v>1.3059763062605183</v>
      </c>
      <c r="H14" s="1">
        <f>G14*D4*C9</f>
        <v>1.2766338207079537</v>
      </c>
      <c r="I14" s="1">
        <f>H14*D4*C8</f>
        <v>1.1848584650005698</v>
      </c>
      <c r="J14" s="1">
        <f>I14*D4</f>
        <v>0.89780998370788934</v>
      </c>
      <c r="K14" s="1">
        <f>J14*D4</f>
        <v>0.68030299875958</v>
      </c>
      <c r="L14" s="1"/>
      <c r="M14" s="235"/>
      <c r="N14" s="97">
        <f>B14+K14</f>
        <v>1.0000000000000218</v>
      </c>
      <c r="R14" s="267">
        <f>B14-K14</f>
        <v>-0.36060599751913835</v>
      </c>
      <c r="S14" s="268">
        <f>IF(Rules!B23=Rules!D23,SUM(C14:J14)*B4*F4,SUM(C14:J14)*B4*F4*POWER(O2,A14-1))</f>
        <v>2271.861071035903</v>
      </c>
      <c r="T14" s="253">
        <f>IF(Rules!B23=Rules!D23,SUM(C14:J14)*D4*H4,SUM(C14:J14)*D4*H4*POWER(O2,A14-1))</f>
        <v>-7114.8195651681463</v>
      </c>
      <c r="U14" s="264">
        <f t="shared" si="1"/>
        <v>-20990.506361406922</v>
      </c>
      <c r="V14" s="93">
        <f>S14/B4</f>
        <v>9377.6278111622469</v>
      </c>
      <c r="W14" s="9">
        <f>T14/D4</f>
        <v>-9389.5750122154423</v>
      </c>
      <c r="X14" s="97">
        <f t="shared" si="0"/>
        <v>-0.31931394046283329</v>
      </c>
    </row>
    <row r="15" spans="1:24" x14ac:dyDescent="0.3">
      <c r="A15" s="98">
        <v>9</v>
      </c>
      <c r="B15" s="97">
        <f>C15*B4</f>
        <v>0.31971315716675408</v>
      </c>
      <c r="C15" s="97">
        <f>1/(1-D4*B4/(1-D4*B4/(1-D4*B4/(1-D4*B4/(1-D4*B4/(1-D4*B4/(1-D4*B4/(1-D4*B4))))))))</f>
        <v>1.3196894090334357</v>
      </c>
      <c r="D15" s="128">
        <f>C15*D4*C14</f>
        <v>1.3195913831645525</v>
      </c>
      <c r="E15" s="1">
        <f>D15*D4*C13</f>
        <v>1.3192847847692148</v>
      </c>
      <c r="F15" s="1">
        <f>E15*D4*C12</f>
        <v>1.3183258279439192</v>
      </c>
      <c r="G15" s="1">
        <f>F15*D4*C11</f>
        <v>1.3153264704562171</v>
      </c>
      <c r="H15" s="1">
        <f>G15*D4*C10</f>
        <v>1.3059452917610908</v>
      </c>
      <c r="I15" s="1">
        <f>H15*D4*C9</f>
        <v>1.2766035030377849</v>
      </c>
      <c r="J15" s="1">
        <f>I15*D4*C8</f>
        <v>1.1848303268237834</v>
      </c>
      <c r="K15" s="1">
        <f>J15*D4</f>
        <v>0.89778866239670463</v>
      </c>
      <c r="L15" s="1">
        <f>K15*D4</f>
        <v>0.68028684283327079</v>
      </c>
      <c r="M15" s="235"/>
      <c r="N15" s="97">
        <f>B15+L15</f>
        <v>1.0000000000000249</v>
      </c>
      <c r="R15" s="267">
        <f>B15-L15</f>
        <v>-0.36057368566651671</v>
      </c>
      <c r="S15" s="268">
        <f>IF(Rules!B23=Rules!D23,SUM(C15:K15)*B4*F4,SUM(C15:K15)*B4*F4*POWER(O2,A15-1))</f>
        <v>2573.4947248608546</v>
      </c>
      <c r="T15" s="253">
        <f>IF(Rules!B23=Rules!D23,SUM(C15:K15)*D4*H4,SUM(C15:K15)*D4*H4*POWER(O2,A15-1))</f>
        <v>-8059.4499605331139</v>
      </c>
      <c r="U15" s="264">
        <f t="shared" si="1"/>
        <v>-26476.461597079182</v>
      </c>
      <c r="V15" s="93">
        <f>S15/B4</f>
        <v>10622.689922113241</v>
      </c>
      <c r="W15" s="9">
        <f>T15/D4</f>
        <v>-10636.223346000486</v>
      </c>
      <c r="X15" s="97">
        <f t="shared" si="0"/>
        <v>-0.31931394046283323</v>
      </c>
    </row>
    <row r="16" spans="1:24" ht="16.2" thickBot="1" x14ac:dyDescent="0.35">
      <c r="A16" s="99">
        <v>10</v>
      </c>
      <c r="B16" s="129">
        <f>C16*B4</f>
        <v>0.31971832238974401</v>
      </c>
      <c r="C16" s="129">
        <f>1/(1-D4*B4/(1-D4*B4/(1-D4*B4/(1-D4*B4/(1-D4*B4/(1-D4*B4/(1-D4*B4/(1-D4*B4/(1-D4*B4)))))))))</f>
        <v>1.3197107296764006</v>
      </c>
      <c r="D16" s="137">
        <f>C16*D4*C15</f>
        <v>1.3196793890100544</v>
      </c>
      <c r="E16" s="109">
        <f>D16*D4*C14</f>
        <v>1.3195813638854534</v>
      </c>
      <c r="F16" s="109">
        <f>E16*D4*C13</f>
        <v>1.3192747678180294</v>
      </c>
      <c r="G16" s="109">
        <f>F16*D4*C12</f>
        <v>1.3183158182738179</v>
      </c>
      <c r="H16" s="109">
        <f>G16*D4*C11</f>
        <v>1.3153164835593774</v>
      </c>
      <c r="I16" s="109">
        <f>H16*D4*C10</f>
        <v>1.3059353760928516</v>
      </c>
      <c r="J16" s="109">
        <f>I16*D4*C9</f>
        <v>1.2765938101533365</v>
      </c>
      <c r="K16" s="109">
        <f>J16*D4*C8</f>
        <v>1.1848213307467543</v>
      </c>
      <c r="L16" s="109">
        <f>K16*D4</f>
        <v>0.8977818457447504</v>
      </c>
      <c r="M16" s="237">
        <f>L16*D4</f>
        <v>0.68028167761028357</v>
      </c>
      <c r="N16" s="129">
        <f>B16+M16</f>
        <v>1.0000000000000275</v>
      </c>
      <c r="R16" s="269">
        <f>B16-M16</f>
        <v>-0.36056335522053956</v>
      </c>
      <c r="S16" s="270">
        <f>IF(Rules!B23=Rules!D23,SUM(C16:L16)*B4*F4,SUM(C16:L16)*B4*F4*POWER(O2,A16-1))</f>
        <v>2875.1676653433947</v>
      </c>
      <c r="T16" s="254">
        <f>IF(Rules!B23=Rules!D23,SUM(C16:L16)*D4*H4,SUM(C16:L16)*D4*H4*POWER(O2,A16-1))</f>
        <v>-9004.2033904813215</v>
      </c>
      <c r="U16" s="264">
        <f t="shared" si="1"/>
        <v>-32605.49732221711</v>
      </c>
      <c r="V16" s="94">
        <f>S16/B4</f>
        <v>11867.9141977571</v>
      </c>
      <c r="W16" s="10">
        <f>T16/D4</f>
        <v>-11883.034051077992</v>
      </c>
      <c r="X16" s="129">
        <f t="shared" si="0"/>
        <v>-0.31931394046283335</v>
      </c>
    </row>
    <row r="18" spans="1:7" x14ac:dyDescent="0.3">
      <c r="A18" s="500" t="s">
        <v>181</v>
      </c>
      <c r="B18" s="500"/>
      <c r="C18" s="500"/>
      <c r="D18" s="500"/>
      <c r="E18" s="500"/>
      <c r="F18" s="500"/>
    </row>
    <row r="19" spans="1:7" ht="16.2" thickBot="1" x14ac:dyDescent="0.35"/>
    <row r="20" spans="1:7" ht="16.2" thickBot="1" x14ac:dyDescent="0.3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3">
      <c r="A21" s="95">
        <v>1</v>
      </c>
      <c r="B21" s="107">
        <v>1</v>
      </c>
      <c r="C21" s="108">
        <f t="shared" ref="C21:C30" si="2">B21*$O$2</f>
        <v>10</v>
      </c>
      <c r="D21" s="57">
        <f>SUM($C$21:C21)</f>
        <v>10</v>
      </c>
      <c r="E21" s="57">
        <f t="shared" ref="E21:E30" si="3">D21/R7</f>
        <v>-19.39969137404935</v>
      </c>
      <c r="F21" s="8">
        <f t="shared" ref="F21:F30" si="4">U7/E21</f>
        <v>25.120014982416212</v>
      </c>
      <c r="G21" s="256">
        <f>E21*U7</f>
        <v>9453.8680368608802</v>
      </c>
    </row>
    <row r="22" spans="1:7" x14ac:dyDescent="0.3">
      <c r="A22" s="97">
        <v>2</v>
      </c>
      <c r="B22" s="93">
        <f>C21</f>
        <v>10</v>
      </c>
      <c r="C22" s="1">
        <f t="shared" si="2"/>
        <v>100</v>
      </c>
      <c r="D22" s="9">
        <f>SUM($C$21:C22)</f>
        <v>110</v>
      </c>
      <c r="E22" s="9">
        <f t="shared" si="3"/>
        <v>-270.58471824091788</v>
      </c>
      <c r="F22" s="9">
        <f t="shared" si="4"/>
        <v>5.6784502622994504</v>
      </c>
      <c r="G22" s="257">
        <f t="shared" ref="G22:G30" si="5">E22*U8</f>
        <v>415753.92401997064</v>
      </c>
    </row>
    <row r="23" spans="1:7" x14ac:dyDescent="0.3">
      <c r="A23" s="97">
        <v>3</v>
      </c>
      <c r="B23" s="93">
        <f t="shared" ref="B23:B30" si="6">C22</f>
        <v>100</v>
      </c>
      <c r="C23" s="1">
        <f t="shared" si="2"/>
        <v>1000</v>
      </c>
      <c r="D23" s="9">
        <f>SUM($C$21:C23)</f>
        <v>1110</v>
      </c>
      <c r="E23" s="9">
        <f t="shared" si="3"/>
        <v>-2960.5891282835209</v>
      </c>
      <c r="F23" s="9">
        <f t="shared" si="4"/>
        <v>1.0777543051114122</v>
      </c>
      <c r="G23" s="257">
        <f t="shared" si="5"/>
        <v>9446611.3121420965</v>
      </c>
    </row>
    <row r="24" spans="1:7" x14ac:dyDescent="0.3">
      <c r="A24" s="97">
        <v>4</v>
      </c>
      <c r="B24" s="93">
        <f t="shared" si="6"/>
        <v>1000</v>
      </c>
      <c r="C24" s="1">
        <f t="shared" si="2"/>
        <v>10000</v>
      </c>
      <c r="D24" s="9">
        <f>SUM($C$21:C24)</f>
        <v>11110</v>
      </c>
      <c r="E24" s="9">
        <f t="shared" si="3"/>
        <v>-30428.424967483279</v>
      </c>
      <c r="F24" s="9">
        <f t="shared" si="4"/>
        <v>0.17982576831519309</v>
      </c>
      <c r="G24" s="257">
        <f t="shared" si="5"/>
        <v>166498709.07188761</v>
      </c>
    </row>
    <row r="25" spans="1:7" x14ac:dyDescent="0.3">
      <c r="A25" s="97">
        <v>5</v>
      </c>
      <c r="B25" s="93">
        <f t="shared" si="6"/>
        <v>10000</v>
      </c>
      <c r="C25" s="1">
        <f t="shared" si="2"/>
        <v>100000</v>
      </c>
      <c r="D25" s="9">
        <f>SUM($C$21:C25)</f>
        <v>111110</v>
      </c>
      <c r="E25" s="9">
        <f t="shared" si="3"/>
        <v>-306922.41660804913</v>
      </c>
      <c r="F25" s="9">
        <f t="shared" si="4"/>
        <v>2.7333670890026675E-2</v>
      </c>
      <c r="G25" s="257">
        <f t="shared" si="5"/>
        <v>2574869239.9545832</v>
      </c>
    </row>
    <row r="26" spans="1:7" x14ac:dyDescent="0.3">
      <c r="A26" s="97">
        <v>6</v>
      </c>
      <c r="B26" s="93">
        <f t="shared" si="6"/>
        <v>100000</v>
      </c>
      <c r="C26" s="1">
        <f t="shared" si="2"/>
        <v>1000000</v>
      </c>
      <c r="D26" s="9">
        <f>SUM($C$21:C26)</f>
        <v>1111110</v>
      </c>
      <c r="E26" s="9">
        <f t="shared" si="3"/>
        <v>-3077668.4369873316</v>
      </c>
      <c r="F26" s="9">
        <f t="shared" si="4"/>
        <v>3.8819505363650209E-3</v>
      </c>
      <c r="G26" s="257">
        <f t="shared" si="5"/>
        <v>36770002435.487015</v>
      </c>
    </row>
    <row r="27" spans="1:7" x14ac:dyDescent="0.3">
      <c r="A27" s="97">
        <v>7</v>
      </c>
      <c r="B27" s="93">
        <f t="shared" si="6"/>
        <v>1000000</v>
      </c>
      <c r="C27" s="1">
        <f t="shared" si="2"/>
        <v>10000000</v>
      </c>
      <c r="D27" s="9">
        <f>SUM($C$21:C27)</f>
        <v>11111110</v>
      </c>
      <c r="E27" s="9">
        <f t="shared" si="3"/>
        <v>-30803693.409976505</v>
      </c>
      <c r="F27" s="9">
        <f t="shared" si="4"/>
        <v>5.2420817375246681E-4</v>
      </c>
      <c r="G27" s="257">
        <f t="shared" si="5"/>
        <v>497404113826.44928</v>
      </c>
    </row>
    <row r="28" spans="1:7" x14ac:dyDescent="0.3">
      <c r="A28" s="97">
        <v>8</v>
      </c>
      <c r="B28" s="93">
        <f t="shared" si="6"/>
        <v>10000000</v>
      </c>
      <c r="C28" s="1">
        <f t="shared" si="2"/>
        <v>100000000</v>
      </c>
      <c r="D28" s="9">
        <f>SUM($C$21:C28)</f>
        <v>111111110</v>
      </c>
      <c r="E28" s="9">
        <f t="shared" si="3"/>
        <v>-308123300.12371194</v>
      </c>
      <c r="F28" s="9">
        <f t="shared" si="4"/>
        <v>6.81237230452199E-5</v>
      </c>
      <c r="G28" s="257">
        <f t="shared" si="5"/>
        <v>6467664091344.4697</v>
      </c>
    </row>
    <row r="29" spans="1:7" x14ac:dyDescent="0.3">
      <c r="A29" s="97">
        <v>9</v>
      </c>
      <c r="B29" s="93">
        <f t="shared" si="6"/>
        <v>100000000</v>
      </c>
      <c r="C29" s="1">
        <f t="shared" si="2"/>
        <v>1000000000</v>
      </c>
      <c r="D29" s="9">
        <f>SUM($C$21:C29)</f>
        <v>1111111110</v>
      </c>
      <c r="E29" s="9">
        <f t="shared" si="3"/>
        <v>-3081509145.4777756</v>
      </c>
      <c r="F29" s="9">
        <f t="shared" si="4"/>
        <v>8.5920438159121904E-6</v>
      </c>
      <c r="G29" s="257">
        <f t="shared" si="5"/>
        <v>81587458551290.609</v>
      </c>
    </row>
    <row r="30" spans="1:7" ht="16.2" thickBot="1" x14ac:dyDescent="0.35">
      <c r="A30" s="129">
        <v>10</v>
      </c>
      <c r="B30" s="94">
        <f t="shared" si="6"/>
        <v>1000000000</v>
      </c>
      <c r="C30" s="109">
        <f t="shared" si="2"/>
        <v>10000000000</v>
      </c>
      <c r="D30" s="10">
        <f>SUM($C$21:C30)</f>
        <v>11111111110</v>
      </c>
      <c r="E30" s="10">
        <f t="shared" si="3"/>
        <v>-30815974361.021404</v>
      </c>
      <c r="F30" s="10">
        <f t="shared" si="4"/>
        <v>1.0580712762877698E-6</v>
      </c>
      <c r="G30" s="258">
        <f t="shared" si="5"/>
        <v>1004770169509794.5</v>
      </c>
    </row>
    <row r="31" spans="1:7" ht="16.2" thickBot="1" x14ac:dyDescent="0.35">
      <c r="A31" s="497" t="s">
        <v>232</v>
      </c>
      <c r="B31" s="497"/>
      <c r="C31" s="497"/>
      <c r="D31" s="497"/>
      <c r="E31" s="497"/>
      <c r="F31" s="497"/>
      <c r="G31" s="497"/>
    </row>
    <row r="32" spans="1:7" ht="16.2" thickBot="1" x14ac:dyDescent="0.35">
      <c r="A32" s="115" t="s">
        <v>130</v>
      </c>
      <c r="B32" s="116" t="s">
        <v>135</v>
      </c>
      <c r="C32" s="116" t="s">
        <v>134</v>
      </c>
      <c r="D32" s="154" t="s">
        <v>133</v>
      </c>
      <c r="E32" s="350" t="s">
        <v>234</v>
      </c>
      <c r="F32" s="152" t="s">
        <v>235</v>
      </c>
      <c r="G32" s="260" t="s">
        <v>236</v>
      </c>
    </row>
    <row r="33" spans="1:7" x14ac:dyDescent="0.3">
      <c r="A33" s="95">
        <v>1</v>
      </c>
      <c r="B33" s="107">
        <v>1</v>
      </c>
      <c r="C33" s="108">
        <f t="shared" ref="C33:C42" si="7">B33*$O$2</f>
        <v>10</v>
      </c>
      <c r="D33" s="57">
        <f>SUM($C$33:C33)</f>
        <v>10</v>
      </c>
      <c r="E33" s="96">
        <f>D33/(B7-((1-B7)/-X7))</f>
        <v>-4.693185726546119</v>
      </c>
      <c r="F33" s="8">
        <f t="shared" ref="F33:F42" si="8">U7/E33</f>
        <v>103.83576665503212</v>
      </c>
      <c r="G33" s="259">
        <f>(B7-((1-B7)/-X7))</f>
        <v>-2.1307488308926041</v>
      </c>
    </row>
    <row r="34" spans="1:7" x14ac:dyDescent="0.3">
      <c r="A34" s="97">
        <v>2</v>
      </c>
      <c r="B34" s="93">
        <f>C33</f>
        <v>10</v>
      </c>
      <c r="C34" s="1">
        <f t="shared" si="7"/>
        <v>100</v>
      </c>
      <c r="D34" s="9">
        <f>SUM($C$33:C34)</f>
        <v>110</v>
      </c>
      <c r="E34" s="96">
        <f>D34/(B8-((1-B8)/-X8))</f>
        <v>-57.722061796860089</v>
      </c>
      <c r="F34" s="9">
        <f t="shared" si="8"/>
        <v>26.61897057102254</v>
      </c>
      <c r="G34" s="259">
        <f t="shared" ref="G34:G42" si="9">(B8-((1-B8)/-X8))</f>
        <v>-1.9056838334555761</v>
      </c>
    </row>
    <row r="35" spans="1:7" x14ac:dyDescent="0.3">
      <c r="A35" s="97">
        <v>3</v>
      </c>
      <c r="B35" s="93">
        <f t="shared" ref="B35:B42" si="10">C34</f>
        <v>100</v>
      </c>
      <c r="C35" s="1">
        <f t="shared" si="7"/>
        <v>1000</v>
      </c>
      <c r="D35" s="9">
        <f>SUM($C$33:C35)</f>
        <v>1110</v>
      </c>
      <c r="E35" s="96">
        <f t="shared" ref="E35:E42" si="11">D35/(B9-((1-B9)/-X9))</f>
        <v>-603.12996675065608</v>
      </c>
      <c r="F35" s="9">
        <f t="shared" si="8"/>
        <v>5.2903816002774278</v>
      </c>
      <c r="G35" s="259">
        <f t="shared" si="9"/>
        <v>-1.8403993520336761</v>
      </c>
    </row>
    <row r="36" spans="1:7" x14ac:dyDescent="0.3">
      <c r="A36" s="97">
        <v>4</v>
      </c>
      <c r="B36" s="93">
        <f t="shared" si="10"/>
        <v>1000</v>
      </c>
      <c r="C36" s="1">
        <f t="shared" si="7"/>
        <v>10000</v>
      </c>
      <c r="D36" s="9">
        <f>SUM($C$33:C36)</f>
        <v>11110</v>
      </c>
      <c r="E36" s="96">
        <f t="shared" si="11"/>
        <v>-6103.9225834803465</v>
      </c>
      <c r="F36" s="9">
        <f t="shared" si="8"/>
        <v>0.89644238169202906</v>
      </c>
      <c r="G36" s="259">
        <f t="shared" si="9"/>
        <v>-1.8201410401350928</v>
      </c>
    </row>
    <row r="37" spans="1:7" x14ac:dyDescent="0.3">
      <c r="A37" s="97">
        <v>5</v>
      </c>
      <c r="B37" s="93">
        <f t="shared" si="10"/>
        <v>10000</v>
      </c>
      <c r="C37" s="1">
        <f t="shared" si="7"/>
        <v>100000</v>
      </c>
      <c r="D37" s="9">
        <f>SUM($C$33:C37)</f>
        <v>111110</v>
      </c>
      <c r="E37" s="96">
        <f t="shared" si="11"/>
        <v>-61260.669810149593</v>
      </c>
      <c r="F37" s="9">
        <f t="shared" si="8"/>
        <v>0.1369445739058201</v>
      </c>
      <c r="G37" s="259">
        <f t="shared" si="9"/>
        <v>-1.8137248636741388</v>
      </c>
    </row>
    <row r="38" spans="1:7" x14ac:dyDescent="0.3">
      <c r="A38" s="97">
        <v>6</v>
      </c>
      <c r="B38" s="93">
        <f t="shared" si="10"/>
        <v>100000</v>
      </c>
      <c r="C38" s="1">
        <f t="shared" si="7"/>
        <v>1000000</v>
      </c>
      <c r="D38" s="9">
        <f>SUM($C$33:C38)</f>
        <v>1111110</v>
      </c>
      <c r="E38" s="96">
        <f t="shared" si="11"/>
        <v>-613303.79790894536</v>
      </c>
      <c r="F38" s="9">
        <f t="shared" si="8"/>
        <v>1.9480323911984711E-2</v>
      </c>
      <c r="G38" s="259">
        <f t="shared" si="9"/>
        <v>-1.8116796337937595</v>
      </c>
    </row>
    <row r="39" spans="1:7" x14ac:dyDescent="0.3">
      <c r="A39" s="97">
        <v>7</v>
      </c>
      <c r="B39" s="93">
        <f t="shared" si="10"/>
        <v>1000000</v>
      </c>
      <c r="C39" s="1">
        <f t="shared" si="7"/>
        <v>10000000</v>
      </c>
      <c r="D39" s="9">
        <f>SUM($C$33:C39)</f>
        <v>11111110</v>
      </c>
      <c r="E39" s="96">
        <f t="shared" si="11"/>
        <v>-6135255.8166380143</v>
      </c>
      <c r="F39" s="9">
        <f t="shared" si="8"/>
        <v>2.6319273963254534E-3</v>
      </c>
      <c r="G39" s="259">
        <f t="shared" si="9"/>
        <v>-1.8110263584882831</v>
      </c>
    </row>
    <row r="40" spans="1:7" x14ac:dyDescent="0.3">
      <c r="A40" s="97">
        <v>8</v>
      </c>
      <c r="B40" s="93">
        <f t="shared" si="10"/>
        <v>10000000</v>
      </c>
      <c r="C40" s="1">
        <f t="shared" si="7"/>
        <v>100000000</v>
      </c>
      <c r="D40" s="9">
        <f>SUM($C$33:C40)</f>
        <v>111111110</v>
      </c>
      <c r="E40" s="96">
        <f>D40/(B14-((1-B14)/-X14))</f>
        <v>-61359638.125470325</v>
      </c>
      <c r="F40" s="9">
        <f t="shared" si="8"/>
        <v>3.4208980043990485E-4</v>
      </c>
      <c r="G40" s="259">
        <f t="shared" si="9"/>
        <v>-1.810817556857101</v>
      </c>
    </row>
    <row r="41" spans="1:7" x14ac:dyDescent="0.3">
      <c r="A41" s="97">
        <v>9</v>
      </c>
      <c r="B41" s="93">
        <f t="shared" si="10"/>
        <v>100000000</v>
      </c>
      <c r="C41" s="1">
        <f t="shared" si="7"/>
        <v>1000000000</v>
      </c>
      <c r="D41" s="9">
        <f>SUM($C$33:C41)</f>
        <v>1111111110</v>
      </c>
      <c r="E41" s="96">
        <f t="shared" si="11"/>
        <v>-613619006.44591379</v>
      </c>
      <c r="F41" s="9">
        <f t="shared" si="8"/>
        <v>4.3148046783021048E-5</v>
      </c>
      <c r="G41" s="259">
        <f t="shared" si="9"/>
        <v>-1.8107508051870238</v>
      </c>
    </row>
    <row r="42" spans="1:7" ht="16.2" thickBot="1" x14ac:dyDescent="0.35">
      <c r="A42" s="129">
        <v>10</v>
      </c>
      <c r="B42" s="94">
        <f t="shared" si="10"/>
        <v>1000000000</v>
      </c>
      <c r="C42" s="109">
        <f t="shared" si="7"/>
        <v>10000000000</v>
      </c>
      <c r="D42" s="10">
        <f>SUM($C$33:C42)</f>
        <v>11111111110</v>
      </c>
      <c r="E42" s="351">
        <f t="shared" si="11"/>
        <v>-6136262391.0083694</v>
      </c>
      <c r="F42" s="10">
        <f t="shared" si="8"/>
        <v>5.313576122493527E-6</v>
      </c>
      <c r="G42" s="259">
        <f t="shared" si="9"/>
        <v>-1.8107294639618752</v>
      </c>
    </row>
    <row r="43" spans="1:7" ht="16.2" thickBot="1" x14ac:dyDescent="0.35"/>
    <row r="44" spans="1:7" ht="16.2" thickBot="1" x14ac:dyDescent="0.3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3">
      <c r="A45" s="95">
        <v>1</v>
      </c>
      <c r="B45" s="107">
        <v>1</v>
      </c>
      <c r="C45" s="108">
        <f t="shared" ref="C45:C54" si="12">B45*$O$2</f>
        <v>10</v>
      </c>
      <c r="D45" s="57">
        <f>SUM(C45:C45)</f>
        <v>10</v>
      </c>
      <c r="E45" s="57">
        <f t="shared" ref="E45:E54" si="13">D45/R7</f>
        <v>-19.39969137404935</v>
      </c>
      <c r="F45" s="8">
        <f t="shared" ref="F45:F54" si="14">U7/E45</f>
        <v>25.120014982416212</v>
      </c>
      <c r="G45" s="256">
        <f>E45*U7</f>
        <v>9453.8680368608802</v>
      </c>
    </row>
    <row r="46" spans="1:7" x14ac:dyDescent="0.3">
      <c r="A46" s="97">
        <v>2</v>
      </c>
      <c r="B46" s="93">
        <f t="shared" ref="B46:B54" si="15">B45*$O$2*2</f>
        <v>20</v>
      </c>
      <c r="C46" s="1">
        <f t="shared" si="12"/>
        <v>200</v>
      </c>
      <c r="D46" s="9">
        <f>SUM($C$45:C46)</f>
        <v>210</v>
      </c>
      <c r="E46" s="9">
        <f t="shared" si="13"/>
        <v>-516.57082573266143</v>
      </c>
      <c r="F46" s="9">
        <f t="shared" si="14"/>
        <v>2.9744263278711407</v>
      </c>
      <c r="G46" s="257">
        <f t="shared" ref="G46:G54" si="16">E46*U8</f>
        <v>793712.03676539857</v>
      </c>
    </row>
    <row r="47" spans="1:7" x14ac:dyDescent="0.3">
      <c r="A47" s="97">
        <v>3</v>
      </c>
      <c r="B47" s="93">
        <f t="shared" si="15"/>
        <v>400</v>
      </c>
      <c r="C47" s="1">
        <f t="shared" si="12"/>
        <v>4000</v>
      </c>
      <c r="D47" s="9">
        <f>SUM($C$45:C47)</f>
        <v>4210</v>
      </c>
      <c r="E47" s="9">
        <f t="shared" si="13"/>
        <v>-11228.901108174436</v>
      </c>
      <c r="F47" s="9">
        <f t="shared" si="14"/>
        <v>0.28415849849730823</v>
      </c>
      <c r="G47" s="257">
        <f t="shared" si="16"/>
        <v>35829039.301007412</v>
      </c>
    </row>
    <row r="48" spans="1:7" x14ac:dyDescent="0.3">
      <c r="A48" s="97">
        <v>4</v>
      </c>
      <c r="B48" s="93">
        <f t="shared" si="15"/>
        <v>8000</v>
      </c>
      <c r="C48" s="1">
        <f t="shared" si="12"/>
        <v>80000</v>
      </c>
      <c r="D48" s="9">
        <f>SUM($C$45:C48)</f>
        <v>84210</v>
      </c>
      <c r="E48" s="9">
        <f t="shared" si="13"/>
        <v>-230637.05369142815</v>
      </c>
      <c r="F48" s="9">
        <f t="shared" si="14"/>
        <v>2.3724786675950543E-2</v>
      </c>
      <c r="G48" s="257">
        <f t="shared" si="16"/>
        <v>1262003266.5115802</v>
      </c>
    </row>
    <row r="49" spans="1:7" x14ac:dyDescent="0.3">
      <c r="A49" s="97">
        <v>5</v>
      </c>
      <c r="B49" s="93">
        <f t="shared" si="15"/>
        <v>160000</v>
      </c>
      <c r="C49" s="1">
        <f t="shared" si="12"/>
        <v>1600000</v>
      </c>
      <c r="D49" s="9">
        <f>SUM($C$45:C49)</f>
        <v>1684210</v>
      </c>
      <c r="E49" s="9">
        <f t="shared" si="13"/>
        <v>-4652342.7529065106</v>
      </c>
      <c r="F49" s="9">
        <f t="shared" si="14"/>
        <v>1.8032455409900572E-3</v>
      </c>
      <c r="G49" s="257">
        <f t="shared" si="16"/>
        <v>39029975003.365211</v>
      </c>
    </row>
    <row r="50" spans="1:7" x14ac:dyDescent="0.3">
      <c r="A50" s="97">
        <v>6</v>
      </c>
      <c r="B50" s="93">
        <f t="shared" si="15"/>
        <v>3200000</v>
      </c>
      <c r="C50" s="1">
        <f t="shared" si="12"/>
        <v>32000000</v>
      </c>
      <c r="D50" s="9">
        <f>SUM($C$45:C50)</f>
        <v>33684210</v>
      </c>
      <c r="E50" s="9">
        <f t="shared" si="13"/>
        <v>-93302040.249707997</v>
      </c>
      <c r="F50" s="9">
        <f t="shared" si="14"/>
        <v>1.2805032567070855E-4</v>
      </c>
      <c r="G50" s="257">
        <f t="shared" si="16"/>
        <v>1114712750076.4604</v>
      </c>
    </row>
    <row r="51" spans="1:7" x14ac:dyDescent="0.3">
      <c r="A51" s="97">
        <v>7</v>
      </c>
      <c r="B51" s="93">
        <f t="shared" si="15"/>
        <v>64000000</v>
      </c>
      <c r="C51" s="1">
        <f t="shared" si="12"/>
        <v>640000000</v>
      </c>
      <c r="D51" s="9">
        <f>SUM($C$45:C51)</f>
        <v>673684210</v>
      </c>
      <c r="E51" s="9">
        <f t="shared" si="13"/>
        <v>-1867676754.1660759</v>
      </c>
      <c r="F51" s="9">
        <f t="shared" si="14"/>
        <v>8.6457936745508272E-6</v>
      </c>
      <c r="G51" s="257">
        <f t="shared" si="16"/>
        <v>30158399788492.918</v>
      </c>
    </row>
    <row r="52" spans="1:7" x14ac:dyDescent="0.3">
      <c r="A52" s="97">
        <v>8</v>
      </c>
      <c r="B52" s="93">
        <f t="shared" si="15"/>
        <v>1280000000</v>
      </c>
      <c r="C52" s="1">
        <f t="shared" si="12"/>
        <v>12800000000</v>
      </c>
      <c r="D52" s="9">
        <f>SUM($C$45:C52)</f>
        <v>13473684210</v>
      </c>
      <c r="E52" s="9">
        <f t="shared" si="13"/>
        <v>-37364004766.129585</v>
      </c>
      <c r="F52" s="9">
        <f t="shared" si="14"/>
        <v>5.6178416882214894E-7</v>
      </c>
      <c r="G52" s="257">
        <f t="shared" si="16"/>
        <v>784289379731081.63</v>
      </c>
    </row>
    <row r="53" spans="1:7" x14ac:dyDescent="0.3">
      <c r="A53" s="97">
        <v>9</v>
      </c>
      <c r="B53" s="93">
        <f t="shared" si="15"/>
        <v>25600000000</v>
      </c>
      <c r="C53" s="1">
        <f t="shared" si="12"/>
        <v>256000000000</v>
      </c>
      <c r="D53" s="9">
        <f>SUM($C$45:C53)</f>
        <v>269473684210</v>
      </c>
      <c r="E53" s="9">
        <f t="shared" si="13"/>
        <v>-747347060870.18164</v>
      </c>
      <c r="F53" s="9">
        <f t="shared" si="14"/>
        <v>3.5427263962543755E-8</v>
      </c>
      <c r="G53" s="257">
        <f t="shared" si="16"/>
        <v>1.9787105756819364E+16</v>
      </c>
    </row>
    <row r="54" spans="1:7" ht="16.2" thickBot="1" x14ac:dyDescent="0.35">
      <c r="A54" s="129">
        <v>10</v>
      </c>
      <c r="B54" s="94">
        <f t="shared" si="15"/>
        <v>512000000000</v>
      </c>
      <c r="C54" s="109">
        <f t="shared" si="12"/>
        <v>5120000000000</v>
      </c>
      <c r="D54" s="10">
        <f>SUM($C$45:C54)</f>
        <v>5389473684210</v>
      </c>
      <c r="E54" s="10">
        <f t="shared" si="13"/>
        <v>-14947369459976.08</v>
      </c>
      <c r="F54" s="10">
        <f t="shared" si="14"/>
        <v>2.1813535424760479E-9</v>
      </c>
      <c r="G54" s="258">
        <f t="shared" si="16"/>
        <v>4.8736641490143987E+17</v>
      </c>
    </row>
  </sheetData>
  <mergeCells count="2">
    <mergeCell ref="A18:F18"/>
    <mergeCell ref="A31:G31"/>
  </mergeCells>
  <conditionalFormatting sqref="F45:F54">
    <cfRule type="cellIs" dxfId="104" priority="37" operator="equal">
      <formula>MAX($F$45:$F$54)</formula>
    </cfRule>
  </conditionalFormatting>
  <conditionalFormatting sqref="F21:F30">
    <cfRule type="cellIs" dxfId="103" priority="36" operator="equal">
      <formula>MAX($F$21:$F$30)</formula>
    </cfRule>
  </conditionalFormatting>
  <conditionalFormatting sqref="E21:E30">
    <cfRule type="cellIs" dxfId="102" priority="32" stopIfTrue="1" operator="lessThan">
      <formula>0</formula>
    </cfRule>
    <cfRule type="cellIs" dxfId="101" priority="33" operator="equal">
      <formula>MIN($E$21:$E$30)</formula>
    </cfRule>
  </conditionalFormatting>
  <conditionalFormatting sqref="E45:E54">
    <cfRule type="cellIs" dxfId="100" priority="30" stopIfTrue="1" operator="lessThan">
      <formula>0</formula>
    </cfRule>
    <cfRule type="cellIs" dxfId="99" priority="31" operator="equal">
      <formula>MIN($E$45:$E$54)</formula>
    </cfRule>
  </conditionalFormatting>
  <conditionalFormatting sqref="R7:R16">
    <cfRule type="cellIs" dxfId="98" priority="26" operator="lessThanOrEqual">
      <formula>0</formula>
    </cfRule>
    <cfRule type="cellIs" dxfId="97" priority="27" operator="greaterThan">
      <formula>0</formula>
    </cfRule>
  </conditionalFormatting>
  <conditionalFormatting sqref="U7:U16">
    <cfRule type="cellIs" dxfId="96" priority="11" operator="lessThanOrEqual">
      <formula>0</formula>
    </cfRule>
    <cfRule type="cellIs" dxfId="95" priority="12" operator="greaterThan">
      <formula>0</formula>
    </cfRule>
  </conditionalFormatting>
  <conditionalFormatting sqref="S7:T16">
    <cfRule type="cellIs" dxfId="94" priority="5" operator="lessThanOrEqual">
      <formula>0</formula>
    </cfRule>
    <cfRule type="cellIs" dxfId="93" priority="6" operator="greaterThan">
      <formula>0</formula>
    </cfRule>
  </conditionalFormatting>
  <conditionalFormatting sqref="E33:E42">
    <cfRule type="cellIs" dxfId="92" priority="3" stopIfTrue="1" operator="lessThan">
      <formula>0</formula>
    </cfRule>
    <cfRule type="cellIs" dxfId="91" priority="4" operator="equal">
      <formula>MIN($E$33:$E$42)</formula>
    </cfRule>
  </conditionalFormatting>
  <conditionalFormatting sqref="F33:F42">
    <cfRule type="cellIs" dxfId="90" priority="1" operator="lessThanOrEqual">
      <formula>0</formula>
    </cfRule>
    <cfRule type="cellIs" dxfId="89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A1:AA132"/>
  <sheetViews>
    <sheetView workbookViewId="0">
      <selection activeCell="E3" sqref="E3"/>
    </sheetView>
  </sheetViews>
  <sheetFormatPr defaultColWidth="8.796875" defaultRowHeight="15.6" x14ac:dyDescent="0.3"/>
  <cols>
    <col min="1" max="1" width="6.69921875" style="272" customWidth="1"/>
    <col min="2" max="10" width="6.69921875" customWidth="1"/>
    <col min="11" max="11" width="6.69921875" style="272" customWidth="1"/>
    <col min="12" max="19" width="6.69921875" customWidth="1"/>
    <col min="20" max="20" width="6.69921875" style="272" customWidth="1"/>
    <col min="21" max="27" width="6.69921875" customWidth="1"/>
  </cols>
  <sheetData>
    <row r="1" spans="1:27" x14ac:dyDescent="0.3">
      <c r="B1" s="472" t="s">
        <v>47</v>
      </c>
      <c r="C1" s="472"/>
      <c r="D1" s="472"/>
      <c r="E1" s="472"/>
      <c r="F1" s="472"/>
      <c r="G1" s="472"/>
      <c r="H1" s="472"/>
      <c r="I1" s="472"/>
      <c r="J1" s="472"/>
      <c r="L1" s="472" t="s">
        <v>47</v>
      </c>
      <c r="M1" s="472"/>
      <c r="N1" s="472"/>
      <c r="O1" s="472"/>
      <c r="P1" s="472"/>
      <c r="Q1" s="472"/>
      <c r="R1" s="472"/>
      <c r="S1" s="472"/>
      <c r="U1" s="472" t="s">
        <v>47</v>
      </c>
      <c r="V1" s="472"/>
      <c r="W1" s="472"/>
      <c r="X1" s="472"/>
      <c r="Y1" s="472"/>
      <c r="Z1" s="472"/>
      <c r="AA1" s="472"/>
    </row>
    <row r="2" spans="1:27" x14ac:dyDescent="0.3">
      <c r="A2" s="272" t="s">
        <v>55</v>
      </c>
      <c r="B2" s="49" t="s">
        <v>137</v>
      </c>
      <c r="C2" s="49" t="s">
        <v>138</v>
      </c>
      <c r="D2" s="49" t="s">
        <v>139</v>
      </c>
      <c r="E2" s="49" t="s">
        <v>140</v>
      </c>
      <c r="F2" s="49" t="s">
        <v>141</v>
      </c>
      <c r="G2" s="49" t="s">
        <v>142</v>
      </c>
      <c r="H2" s="49" t="s">
        <v>143</v>
      </c>
      <c r="I2" s="49" t="s">
        <v>144</v>
      </c>
      <c r="J2" s="49" t="s">
        <v>145</v>
      </c>
      <c r="K2" s="272" t="s">
        <v>55</v>
      </c>
      <c r="L2" s="49" t="s">
        <v>152</v>
      </c>
      <c r="M2" s="49" t="s">
        <v>153</v>
      </c>
      <c r="N2" s="49" t="s">
        <v>154</v>
      </c>
      <c r="O2" s="49" t="s">
        <v>155</v>
      </c>
      <c r="P2" s="49" t="s">
        <v>156</v>
      </c>
      <c r="Q2" s="49" t="s">
        <v>157</v>
      </c>
      <c r="R2" s="49" t="s">
        <v>158</v>
      </c>
      <c r="S2" s="49" t="s">
        <v>159</v>
      </c>
      <c r="T2" s="272" t="s">
        <v>55</v>
      </c>
      <c r="U2" s="49" t="s">
        <v>161</v>
      </c>
      <c r="V2" s="49" t="s">
        <v>162</v>
      </c>
      <c r="W2" s="49" t="s">
        <v>163</v>
      </c>
      <c r="X2" s="49" t="s">
        <v>164</v>
      </c>
      <c r="Y2" s="49" t="s">
        <v>165</v>
      </c>
      <c r="Z2" s="49" t="s">
        <v>166</v>
      </c>
      <c r="AA2" s="49" t="s">
        <v>167</v>
      </c>
    </row>
    <row r="3" spans="1:27" x14ac:dyDescent="0.3">
      <c r="A3" s="272">
        <v>1</v>
      </c>
      <c r="B3" s="1">
        <f>'1x2'!U7</f>
        <v>4.7399114426772719</v>
      </c>
      <c r="C3" s="1">
        <f>'1x3'!U7</f>
        <v>17.503011866585112</v>
      </c>
      <c r="D3" s="1">
        <f>'1x4'!U7</f>
        <v>32.012777985242998</v>
      </c>
      <c r="E3" s="1">
        <f>'1x5'!U7</f>
        <v>47.525509289515824</v>
      </c>
      <c r="F3" s="1">
        <f>'1x6'!U7</f>
        <v>63.671275305649537</v>
      </c>
      <c r="G3" s="1">
        <f>'1x7'!U7</f>
        <v>80.23229263900943</v>
      </c>
      <c r="H3" s="1">
        <f>'1x8'!U7</f>
        <v>97.068267298115515</v>
      </c>
      <c r="I3" s="1">
        <f>'1x9'!U7</f>
        <v>114.08498945678205</v>
      </c>
      <c r="J3" s="1">
        <f>'1x10'!U7</f>
        <v>131.21836733478597</v>
      </c>
      <c r="K3" s="272">
        <v>1</v>
      </c>
      <c r="L3" s="1">
        <f>'2x3'!U7</f>
        <v>-32.411814211100634</v>
      </c>
      <c r="M3" s="1">
        <f>'2x4'!U7</f>
        <v>-29.981522245151567</v>
      </c>
      <c r="N3" s="1">
        <f>'2x5'!U7</f>
        <v>-26.549990789343752</v>
      </c>
      <c r="O3" s="1">
        <f>'2x6'!U7</f>
        <v>-22.928095312399137</v>
      </c>
      <c r="P3" s="1">
        <f>'2x7'!U7</f>
        <v>-19.516020970004575</v>
      </c>
      <c r="Q3" s="1">
        <f>'2x8'!U7</f>
        <v>-16.499594201383303</v>
      </c>
      <c r="R3" s="1">
        <f>'2x9'!U7</f>
        <v>-13.946234968739134</v>
      </c>
      <c r="S3" s="1">
        <f>'2x10'!U7</f>
        <v>-11.857432048222449</v>
      </c>
      <c r="T3" s="272">
        <v>1</v>
      </c>
      <c r="U3" s="1">
        <f>'3x4'!U7</f>
        <v>-118.87215452415926</v>
      </c>
      <c r="V3" s="1">
        <f>'3x5'!U7</f>
        <v>-138.2790532134967</v>
      </c>
      <c r="W3" s="1">
        <f>'3x6'!U7</f>
        <v>-158.04255111545817</v>
      </c>
      <c r="X3" s="1">
        <f>'3x7'!U7</f>
        <v>-178.61061888797269</v>
      </c>
      <c r="Y3" s="1">
        <f>'3x8'!U7</f>
        <v>-200.14761057214301</v>
      </c>
      <c r="Z3" s="1">
        <f>'3x9'!U7</f>
        <v>-222.66389642971762</v>
      </c>
      <c r="AA3" s="1">
        <f>'3x10'!U7</f>
        <v>-246.08962266186006</v>
      </c>
    </row>
    <row r="4" spans="1:27" x14ac:dyDescent="0.3">
      <c r="A4" s="272">
        <v>2</v>
      </c>
      <c r="B4" s="1">
        <f>'1x2'!U8</f>
        <v>9.1616069363387709</v>
      </c>
      <c r="C4" s="1">
        <f>'1x3'!U8</f>
        <v>31.967675468940406</v>
      </c>
      <c r="D4" s="1">
        <f>'1x4'!U8</f>
        <v>56.367933992946604</v>
      </c>
      <c r="E4" s="1">
        <f>'1x5'!U8</f>
        <v>81.705941861061405</v>
      </c>
      <c r="F4" s="1">
        <f>'1x6'!U8</f>
        <v>107.73426159687509</v>
      </c>
      <c r="G4" s="1">
        <f>'1x7'!U8</f>
        <v>134.30019201009063</v>
      </c>
      <c r="H4" s="1">
        <f>'1x8'!U8</f>
        <v>161.28573540753754</v>
      </c>
      <c r="I4" s="1">
        <f>'1x9'!U8</f>
        <v>188.59470181980535</v>
      </c>
      <c r="J4" s="1">
        <f>'1x10'!U8</f>
        <v>216.1491099122014</v>
      </c>
      <c r="K4" s="272">
        <v>2</v>
      </c>
      <c r="L4" s="1">
        <f>'2x3'!U8</f>
        <v>-68.43797266882342</v>
      </c>
      <c r="M4" s="1">
        <f>'2x4'!U8</f>
        <v>-62.430001033050615</v>
      </c>
      <c r="N4" s="1">
        <f>'2x5'!U8</f>
        <v>-54.685380915919183</v>
      </c>
      <c r="O4" s="1">
        <f>'2x6'!U8</f>
        <v>-46.846660454106313</v>
      </c>
      <c r="P4" s="1">
        <f>'2x7'!U8</f>
        <v>-39.64399734519526</v>
      </c>
      <c r="Q4" s="1">
        <f>'2x8'!U8</f>
        <v>-33.377636983475099</v>
      </c>
      <c r="R4" s="1">
        <f>'2x9'!U8</f>
        <v>-28.12918668653947</v>
      </c>
      <c r="S4" s="1">
        <f>'2x10'!U8</f>
        <v>-23.866136334831936</v>
      </c>
      <c r="T4" s="272">
        <v>2</v>
      </c>
      <c r="U4" s="1">
        <f>'3x4'!U8</f>
        <v>-255.98382666458906</v>
      </c>
      <c r="V4" s="1">
        <f>'3x5'!U8</f>
        <v>-297.3133457701374</v>
      </c>
      <c r="W4" s="1">
        <f>'3x6'!U8</f>
        <v>-339.26065128104182</v>
      </c>
      <c r="X4" s="1">
        <f>'3x7'!U8</f>
        <v>-382.89006606296942</v>
      </c>
      <c r="Y4" s="1">
        <f>'3x8'!U8</f>
        <v>-428.60083666499935</v>
      </c>
      <c r="Z4" s="1">
        <f>'3x9'!U8</f>
        <v>-476.43440427141206</v>
      </c>
      <c r="AA4" s="1">
        <f>'3x10'!U8</f>
        <v>-526.24710409226884</v>
      </c>
    </row>
    <row r="5" spans="1:27" x14ac:dyDescent="0.3">
      <c r="A5" s="272">
        <v>3</v>
      </c>
      <c r="B5" s="1">
        <f>'1x2'!U9</f>
        <v>13.270479283955169</v>
      </c>
      <c r="C5" s="1">
        <f>'1x3'!U9</f>
        <v>43.667928244632961</v>
      </c>
      <c r="D5" s="1">
        <f>'1x4'!U9</f>
        <v>74.227431590782999</v>
      </c>
      <c r="E5" s="1">
        <f>'1x5'!U9</f>
        <v>105.14037108477036</v>
      </c>
      <c r="F5" s="1">
        <f>'1x6'!U9</f>
        <v>136.58251097493184</v>
      </c>
      <c r="G5" s="1">
        <f>'1x7'!U9</f>
        <v>168.58973010275329</v>
      </c>
      <c r="H5" s="1">
        <f>'1x8'!U9</f>
        <v>201.12219837478446</v>
      </c>
      <c r="I5" s="1">
        <f>'1x9'!U9</f>
        <v>234.10928348941789</v>
      </c>
      <c r="J5" s="1">
        <f>'1x10'!U9</f>
        <v>267.47328769290573</v>
      </c>
      <c r="K5" s="272">
        <v>3</v>
      </c>
      <c r="L5" s="1">
        <f>'2x3'!U9</f>
        <v>-107.75347453887861</v>
      </c>
      <c r="M5" s="1">
        <f>'2x4'!U9</f>
        <v>-97.243218611474447</v>
      </c>
      <c r="N5" s="1">
        <f>'2x5'!U9</f>
        <v>-84.37487864973798</v>
      </c>
      <c r="O5" s="1">
        <f>'2x6'!U9</f>
        <v>-71.746098757635195</v>
      </c>
      <c r="P5" s="1">
        <f>'2x7'!U9</f>
        <v>-60.38093441493038</v>
      </c>
      <c r="Q5" s="1">
        <f>'2x8'!U9</f>
        <v>-50.633165243432245</v>
      </c>
      <c r="R5" s="1">
        <f>'2x9'!U9</f>
        <v>-42.548531632467984</v>
      </c>
      <c r="S5" s="1">
        <f>'2x10'!U9</f>
        <v>-36.02599762701459</v>
      </c>
      <c r="T5" s="272">
        <v>3</v>
      </c>
      <c r="U5" s="1">
        <f>'3x4'!U9</f>
        <v>-405.84383881512821</v>
      </c>
      <c r="V5" s="1">
        <f>'3x5'!U9</f>
        <v>-471.8140839805215</v>
      </c>
      <c r="W5" s="1">
        <f>'3x6'!U9</f>
        <v>-538.44178370135137</v>
      </c>
      <c r="X5" s="1">
        <f>'3x7'!U9</f>
        <v>-607.57222156043838</v>
      </c>
      <c r="Y5" s="1">
        <f>'3x8'!U9</f>
        <v>-679.92857117500296</v>
      </c>
      <c r="Z5" s="1">
        <f>'3x9'!U9</f>
        <v>-755.62442438209848</v>
      </c>
      <c r="AA5" s="1">
        <f>'3x10'!U9</f>
        <v>-834.45599981320038</v>
      </c>
    </row>
    <row r="6" spans="1:27" x14ac:dyDescent="0.3">
      <c r="A6" s="272">
        <v>4</v>
      </c>
      <c r="B6" s="1">
        <f>'1x2'!U10</f>
        <v>17.073896978650126</v>
      </c>
      <c r="C6" s="1">
        <f>'1x3'!U10</f>
        <v>52.939768542689663</v>
      </c>
      <c r="D6" s="1">
        <f>'1x4'!U10</f>
        <v>86.887409401382783</v>
      </c>
      <c r="E6" s="1">
        <f>'1x5'!U10</f>
        <v>120.53479360373139</v>
      </c>
      <c r="F6" s="1">
        <f>'1x6'!U10</f>
        <v>154.57421421549631</v>
      </c>
      <c r="G6" s="1">
        <f>'1x7'!U10</f>
        <v>189.22525505810614</v>
      </c>
      <c r="H6" s="1">
        <f>'1x8'!U10</f>
        <v>224.51118905315397</v>
      </c>
      <c r="I6" s="1">
        <f>'1x9'!U10</f>
        <v>260.37695241806506</v>
      </c>
      <c r="J6" s="1">
        <f>'1x10'!U10</f>
        <v>296.74056326326735</v>
      </c>
      <c r="K6" s="272">
        <v>4</v>
      </c>
      <c r="L6" s="1">
        <f>'2x3'!U10</f>
        <v>-149.95954507264253</v>
      </c>
      <c r="M6" s="1">
        <f>'2x4'!U10</f>
        <v>-134.28638928741816</v>
      </c>
      <c r="N6" s="1">
        <f>'2x5'!U10</f>
        <v>-115.57590017435075</v>
      </c>
      <c r="O6" s="1">
        <f>'2x6'!U10</f>
        <v>-97.613160063510804</v>
      </c>
      <c r="P6" s="1">
        <f>'2x7'!U10</f>
        <v>-81.722668831619444</v>
      </c>
      <c r="Q6" s="1">
        <f>'2x8'!U10</f>
        <v>-68.264835533736573</v>
      </c>
      <c r="R6" s="1">
        <f>'2x9'!U10</f>
        <v>-57.203817760998618</v>
      </c>
      <c r="S6" s="1">
        <f>'2x10'!U10</f>
        <v>-48.336854774330732</v>
      </c>
      <c r="T6" s="272">
        <v>4</v>
      </c>
      <c r="U6" s="1">
        <f>'3x4'!U10</f>
        <v>-563.68586082756997</v>
      </c>
      <c r="V6" s="1">
        <f>'3x5'!U10</f>
        <v>-656.8015941825339</v>
      </c>
      <c r="W6" s="1">
        <f>'3x6'!U10</f>
        <v>-750.4227181225815</v>
      </c>
      <c r="X6" s="1">
        <f>'3x7'!U10</f>
        <v>-847.26691086300536</v>
      </c>
      <c r="Y6" s="1">
        <f>'3x8'!U10</f>
        <v>-948.44963816460847</v>
      </c>
      <c r="Z6" s="1">
        <f>'3x9'!U10</f>
        <v>-1054.1971049722151</v>
      </c>
      <c r="AA6" s="1">
        <f>'3x10'!U10</f>
        <v>-1164.2654941021501</v>
      </c>
    </row>
    <row r="7" spans="1:27" x14ac:dyDescent="0.3">
      <c r="A7" s="272">
        <v>5</v>
      </c>
      <c r="B7" s="1">
        <f>'1x2'!U11</f>
        <v>20.581032933511409</v>
      </c>
      <c r="C7" s="1">
        <f>'1x3'!U11</f>
        <v>60.146959104607205</v>
      </c>
      <c r="D7" s="1">
        <f>'1x4'!U11</f>
        <v>95.59419516693707</v>
      </c>
      <c r="E7" s="1">
        <f>'1x5'!U11</f>
        <v>130.28152614625321</v>
      </c>
      <c r="F7" s="1">
        <f>'1x6'!U11</f>
        <v>165.34520191756198</v>
      </c>
      <c r="G7" s="1">
        <f>'1x7'!U11</f>
        <v>201.11549161407871</v>
      </c>
      <c r="H7" s="1">
        <f>'1x8'!U11</f>
        <v>237.63746137164514</v>
      </c>
      <c r="I7" s="1">
        <f>'1x9'!U11</f>
        <v>274.85170541412242</v>
      </c>
      <c r="J7" s="1">
        <f>'1x10'!U11</f>
        <v>312.66396705705893</v>
      </c>
      <c r="K7" s="272">
        <v>5</v>
      </c>
      <c r="L7" s="1">
        <f>'2x3'!U11</f>
        <v>-194.62425915273008</v>
      </c>
      <c r="M7" s="1">
        <f>'2x4'!U11</f>
        <v>-173.39936593112867</v>
      </c>
      <c r="N7" s="1">
        <f>'2x5'!U11</f>
        <v>-148.23571453301702</v>
      </c>
      <c r="O7" s="1">
        <f>'2x6'!U11</f>
        <v>-124.43111992407773</v>
      </c>
      <c r="P7" s="1">
        <f>'2x7'!U11</f>
        <v>-103.6638973794395</v>
      </c>
      <c r="Q7" s="1">
        <f>'2x8'!U11</f>
        <v>-86.270928916894491</v>
      </c>
      <c r="R7" s="1">
        <f>'2x9'!U11</f>
        <v>-72.094465381741884</v>
      </c>
      <c r="S7" s="1">
        <f>'2x10'!U11</f>
        <v>-60.798500883767474</v>
      </c>
      <c r="T7" s="272">
        <v>5</v>
      </c>
      <c r="U7" s="1">
        <f>'3x4'!U11</f>
        <v>-726.10942718291756</v>
      </c>
      <c r="V7" s="1">
        <f>'3x5'!U11</f>
        <v>-848.37015697947163</v>
      </c>
      <c r="W7" s="1">
        <f>'3x6'!U11</f>
        <v>-970.90329252077481</v>
      </c>
      <c r="X7" s="1">
        <f>'3x7'!U11</f>
        <v>-1097.3054871280419</v>
      </c>
      <c r="Y7" s="1">
        <f>'3x8'!U11</f>
        <v>-1229.1128457183036</v>
      </c>
      <c r="Z7" s="1">
        <f>'3x9'!U11</f>
        <v>-1366.6888713333844</v>
      </c>
      <c r="AA7" s="1">
        <f>'3x10'!U11</f>
        <v>-1509.7658098233862</v>
      </c>
    </row>
    <row r="8" spans="1:27" x14ac:dyDescent="0.3">
      <c r="A8" s="272">
        <v>6</v>
      </c>
      <c r="B8" s="1">
        <f>'1x2'!U12</f>
        <v>23.80265793781237</v>
      </c>
      <c r="C8" s="1">
        <f>'1x3'!U12</f>
        <v>65.650517459905231</v>
      </c>
      <c r="D8" s="1">
        <f>'1x4'!U12</f>
        <v>101.42631703358765</v>
      </c>
      <c r="E8" s="1">
        <f>'1x5'!U12</f>
        <v>136.26423452717245</v>
      </c>
      <c r="F8" s="1">
        <f>'1x6'!U12</f>
        <v>171.58052592172248</v>
      </c>
      <c r="G8" s="1">
        <f>'1x7'!U12</f>
        <v>207.73030738241178</v>
      </c>
      <c r="H8" s="1">
        <f>'1x8'!U12</f>
        <v>244.7431642170101</v>
      </c>
      <c r="I8" s="1">
        <f>'1x9'!U12</f>
        <v>282.54066114576693</v>
      </c>
      <c r="J8" s="1">
        <f>'1x10'!U12</f>
        <v>321.01187636041686</v>
      </c>
      <c r="K8" s="272">
        <v>6</v>
      </c>
      <c r="L8" s="1">
        <f>'2x3'!U12</f>
        <v>-241.31871931569401</v>
      </c>
      <c r="M8" s="1">
        <f>'2x4'!U12</f>
        <v>-214.4045362001998</v>
      </c>
      <c r="N8" s="1">
        <f>'2x5'!U12</f>
        <v>-182.29280967304567</v>
      </c>
      <c r="O8" s="1">
        <f>'2x6'!U12</f>
        <v>-152.18000176866235</v>
      </c>
      <c r="P8" s="1">
        <f>'2x7'!U12</f>
        <v>-126.19821329083834</v>
      </c>
      <c r="Q8" s="1">
        <f>'2x8'!U12</f>
        <v>-104.6493571480712</v>
      </c>
      <c r="R8" s="1">
        <f>'2x9'!U12</f>
        <v>-87.219768284761358</v>
      </c>
      <c r="S8" s="1">
        <f>'2x10'!U12</f>
        <v>-73.410683544163476</v>
      </c>
      <c r="T8" s="272">
        <v>6</v>
      </c>
      <c r="U8" s="1">
        <f>'3x4'!U12</f>
        <v>-890.99382448353151</v>
      </c>
      <c r="V8" s="1">
        <f>'3x5'!U12</f>
        <v>-1043.8231005954676</v>
      </c>
      <c r="W8" s="1">
        <f>'3x6'!U12</f>
        <v>-1196.7137333372295</v>
      </c>
      <c r="X8" s="1">
        <f>'3x7'!U12</f>
        <v>-1354.0946221690128</v>
      </c>
      <c r="Y8" s="1">
        <f>'3x8'!U12</f>
        <v>-1517.9157808598034</v>
      </c>
      <c r="Z8" s="1">
        <f>'3x9'!U12</f>
        <v>-1688.6838979863899</v>
      </c>
      <c r="AA8" s="1">
        <f>'3x10'!U12</f>
        <v>-1866.1148568790991</v>
      </c>
    </row>
    <row r="9" spans="1:27" x14ac:dyDescent="0.3">
      <c r="A9" s="272">
        <v>7</v>
      </c>
      <c r="B9" s="1">
        <f>'1x2'!U13</f>
        <v>26.750907690159295</v>
      </c>
      <c r="C9" s="1">
        <f>'1x3'!U13</f>
        <v>69.785755960278024</v>
      </c>
      <c r="D9" s="1">
        <f>'1x4'!U13</f>
        <v>105.24557263144163</v>
      </c>
      <c r="E9" s="1">
        <f>'1x5'!U13</f>
        <v>139.84367715662711</v>
      </c>
      <c r="F9" s="1">
        <f>'1x6'!U13</f>
        <v>175.09354028854438</v>
      </c>
      <c r="G9" s="1">
        <f>'1x7'!U13</f>
        <v>211.30877543634242</v>
      </c>
      <c r="H9" s="1">
        <f>'1x8'!U13</f>
        <v>248.48176415486392</v>
      </c>
      <c r="I9" s="1">
        <f>'1x9'!U13</f>
        <v>286.50915599880807</v>
      </c>
      <c r="J9" s="1">
        <f>'1x10'!U13</f>
        <v>325.26331025570585</v>
      </c>
      <c r="K9" s="272">
        <v>7</v>
      </c>
      <c r="L9" s="1">
        <f>'2x3'!U13</f>
        <v>-289.64432530653971</v>
      </c>
      <c r="M9" s="1">
        <f>'2x4'!U13</f>
        <v>-257.11470684325514</v>
      </c>
      <c r="N9" s="1">
        <f>'2x5'!U13</f>
        <v>-217.67841260357022</v>
      </c>
      <c r="O9" s="1">
        <f>'2x6'!U13</f>
        <v>-180.83683633884448</v>
      </c>
      <c r="P9" s="1">
        <f>'2x7'!U13</f>
        <v>-149.31814962726617</v>
      </c>
      <c r="Q9" s="1">
        <f>'2x8'!U13</f>
        <v>-123.39767014225117</v>
      </c>
      <c r="R9" s="1">
        <f>'2x9'!U13</f>
        <v>-102.57889510720815</v>
      </c>
      <c r="S9" s="1">
        <f>'2x10'!U13</f>
        <v>-86.17310509953586</v>
      </c>
      <c r="T9" s="272">
        <v>7</v>
      </c>
      <c r="U9" s="1">
        <f>'3x4'!U13</f>
        <v>-1057.1357602224714</v>
      </c>
      <c r="V9" s="1">
        <f>'3x5'!U13</f>
        <v>-1241.4621356287428</v>
      </c>
      <c r="W9" s="1">
        <f>'3x6'!U13</f>
        <v>-1425.7174717820217</v>
      </c>
      <c r="X9" s="1">
        <f>'3x7'!U13</f>
        <v>-1615.1000449060725</v>
      </c>
      <c r="Y9" s="1">
        <f>'3x8'!U13</f>
        <v>-1811.9477220564518</v>
      </c>
      <c r="Z9" s="1">
        <f>'3x9'!U13</f>
        <v>-2016.9025907315117</v>
      </c>
      <c r="AA9" s="1">
        <f>'3x10'!U13</f>
        <v>-2229.6638390476855</v>
      </c>
    </row>
    <row r="10" spans="1:27" x14ac:dyDescent="0.3">
      <c r="A10" s="272">
        <v>8</v>
      </c>
      <c r="B10" s="1">
        <f>'1x2'!U14</f>
        <v>29.439032861506547</v>
      </c>
      <c r="C10" s="1">
        <f>'1x3'!U14</f>
        <v>72.848077300614875</v>
      </c>
      <c r="D10" s="1">
        <f>'1x4'!U14</f>
        <v>107.69923933469971</v>
      </c>
      <c r="E10" s="1">
        <f>'1x5'!U14</f>
        <v>141.94078692282724</v>
      </c>
      <c r="F10" s="1">
        <f>'1x6'!U14</f>
        <v>177.03011187666223</v>
      </c>
      <c r="G10" s="1">
        <f>'1x7'!U14</f>
        <v>213.20212929286532</v>
      </c>
      <c r="H10" s="1">
        <f>'1x8'!U14</f>
        <v>250.40516305792553</v>
      </c>
      <c r="I10" s="1">
        <f>'1x9'!U14</f>
        <v>288.51171888326985</v>
      </c>
      <c r="J10" s="1">
        <f>'1x10'!U14</f>
        <v>327.38001500960922</v>
      </c>
      <c r="K10" s="272">
        <v>8</v>
      </c>
      <c r="L10" s="1">
        <f>'2x3'!U14</f>
        <v>-339.24968965975768</v>
      </c>
      <c r="M10" s="1">
        <f>'2x4'!U14</f>
        <v>-301.34038127328267</v>
      </c>
      <c r="N10" s="1">
        <f>'2x5'!U14</f>
        <v>-254.31809379916217</v>
      </c>
      <c r="O10" s="1">
        <f>'2x6'!U14</f>
        <v>-210.3759519426942</v>
      </c>
      <c r="P10" s="1">
        <f>'2x7'!U14</f>
        <v>-173.01522915490386</v>
      </c>
      <c r="Q10" s="1">
        <f>'2x8'!U14</f>
        <v>-142.5130646738985</v>
      </c>
      <c r="R10" s="1">
        <f>'2x9'!U14</f>
        <v>-118.17089093610321</v>
      </c>
      <c r="S10" s="1">
        <f>'2x10'!U14</f>
        <v>-99.085422970722902</v>
      </c>
      <c r="T10" s="272">
        <v>8</v>
      </c>
      <c r="U10" s="1">
        <f>'3x4'!U14</f>
        <v>-1223.8968262006947</v>
      </c>
      <c r="V10" s="1">
        <f>'3x5'!U14</f>
        <v>-1440.2871872978067</v>
      </c>
      <c r="W10" s="1">
        <f>'3x6'!U14</f>
        <v>-1656.5670487301072</v>
      </c>
      <c r="X10" s="1">
        <f>'3x7'!U14</f>
        <v>-1878.6481633622686</v>
      </c>
      <c r="Y10" s="1">
        <f>'3x8'!U14</f>
        <v>-2109.2252238504284</v>
      </c>
      <c r="Z10" s="1">
        <f>'3x9'!U14</f>
        <v>-2349.0613811790627</v>
      </c>
      <c r="AA10" s="1">
        <f>'3x10'!U14</f>
        <v>-2597.8338188901862</v>
      </c>
    </row>
    <row r="11" spans="1:27" x14ac:dyDescent="0.3">
      <c r="A11" s="272">
        <v>9</v>
      </c>
      <c r="B11" s="1">
        <f>'1x2'!U15</f>
        <v>31.881141653143317</v>
      </c>
      <c r="C11" s="1">
        <f>'1x3'!U15</f>
        <v>75.086734309478857</v>
      </c>
      <c r="D11" s="1">
        <f>'1x4'!U15</f>
        <v>109.2503881466728</v>
      </c>
      <c r="E11" s="1">
        <f>'1x5'!U15</f>
        <v>143.14853716211462</v>
      </c>
      <c r="F11" s="1">
        <f>'1x6'!U15</f>
        <v>178.07909721614385</v>
      </c>
      <c r="G11" s="1">
        <f>'1x7'!U15</f>
        <v>214.18631748349065</v>
      </c>
      <c r="H11" s="1">
        <f>'1x8'!U15</f>
        <v>251.37725862295648</v>
      </c>
      <c r="I11" s="1">
        <f>'1x9'!U15</f>
        <v>289.50439965191492</v>
      </c>
      <c r="J11" s="1">
        <f>'1x10'!U15</f>
        <v>328.41525187660505</v>
      </c>
      <c r="K11" s="272">
        <v>9</v>
      </c>
      <c r="L11" s="1">
        <f>'2x3'!U15</f>
        <v>-389.83811718173934</v>
      </c>
      <c r="M11" s="1">
        <f>'2x4'!U15</f>
        <v>-346.89599943054748</v>
      </c>
      <c r="N11" s="1">
        <f>'2x5'!U15</f>
        <v>-292.13338797996539</v>
      </c>
      <c r="O11" s="1">
        <f>'2x6'!U15</f>
        <v>-240.76928857044641</v>
      </c>
      <c r="P11" s="1">
        <f>'2x7'!U15</f>
        <v>-197.28002007244186</v>
      </c>
      <c r="Q11" s="1">
        <f>'2x8'!U15</f>
        <v>-161.99239424903317</v>
      </c>
      <c r="R11" s="1">
        <f>'2x9'!U15</f>
        <v>-133.9946791412417</v>
      </c>
      <c r="S11" s="1">
        <f>'2x10'!U15</f>
        <v>-112.14725002466912</v>
      </c>
      <c r="T11" s="272">
        <v>9</v>
      </c>
      <c r="U11" s="1">
        <f>'3x4'!U15</f>
        <v>-1390.954271784517</v>
      </c>
      <c r="V11" s="1">
        <f>'3x5'!U15</f>
        <v>-1639.7377566837738</v>
      </c>
      <c r="W11" s="1">
        <f>'3x6'!U15</f>
        <v>-1888.4540016037051</v>
      </c>
      <c r="X11" s="1">
        <f>'3x7'!U15</f>
        <v>-2143.6875599839068</v>
      </c>
      <c r="Y11" s="1">
        <f>'3x8'!U15</f>
        <v>-2408.46236548663</v>
      </c>
      <c r="Z11" s="1">
        <f>'3x9'!U15</f>
        <v>-2683.6472541523522</v>
      </c>
      <c r="AA11" s="1">
        <f>'3x10'!U15</f>
        <v>-2968.8900936082309</v>
      </c>
    </row>
    <row r="12" spans="1:27" x14ac:dyDescent="0.3">
      <c r="A12" s="272">
        <v>10</v>
      </c>
      <c r="B12" s="1">
        <f>'1x2'!U16</f>
        <v>34.091943791913138</v>
      </c>
      <c r="C12" s="1">
        <f>'1x3'!U16</f>
        <v>76.704671672281336</v>
      </c>
      <c r="D12" s="1">
        <f>'1x4'!U16</f>
        <v>110.21780235320429</v>
      </c>
      <c r="E12" s="1">
        <f>'1x5'!U16</f>
        <v>143.83438033047653</v>
      </c>
      <c r="F12" s="1">
        <f>'1x6'!U16</f>
        <v>178.63928795679169</v>
      </c>
      <c r="G12" s="1">
        <f>'1x7'!U16</f>
        <v>214.6906774947129</v>
      </c>
      <c r="H12" s="1">
        <f>'1x8'!U16</f>
        <v>251.86161366927212</v>
      </c>
      <c r="I12" s="1">
        <f>'1x9'!U16</f>
        <v>289.98952184906489</v>
      </c>
      <c r="J12" s="1">
        <f>'1x10'!U16</f>
        <v>328.91441285360753</v>
      </c>
      <c r="K12" s="272">
        <v>10</v>
      </c>
      <c r="L12" s="1">
        <f>'2x3'!U16</f>
        <v>-441.16786350421228</v>
      </c>
      <c r="M12" s="1">
        <f>'2x4'!U16</f>
        <v>-393.60489261851012</v>
      </c>
      <c r="N12" s="1">
        <f>'2x5'!U16</f>
        <v>-331.04336958284352</v>
      </c>
      <c r="O12" s="1">
        <f>'2x6'!U16</f>
        <v>-271.98672866813877</v>
      </c>
      <c r="P12" s="1">
        <f>'2x7'!U16</f>
        <v>-222.10219688749112</v>
      </c>
      <c r="Q12" s="1">
        <f>'2x8'!U16</f>
        <v>-181.83218008228687</v>
      </c>
      <c r="R12" s="1">
        <f>'2x9'!U16</f>
        <v>-150.04906343135099</v>
      </c>
      <c r="S12" s="1">
        <f>'2x10'!U16</f>
        <v>-125.35815499057435</v>
      </c>
      <c r="T12" s="272">
        <v>10</v>
      </c>
      <c r="U12" s="1">
        <f>'3x4'!U16</f>
        <v>-1558.1505806983816</v>
      </c>
      <c r="V12" s="1">
        <f>'3x5'!U16</f>
        <v>-1839.5110661658048</v>
      </c>
      <c r="W12" s="1">
        <f>'3x6'!U16</f>
        <v>-2120.911201994626</v>
      </c>
      <c r="X12" s="1">
        <f>'3x7'!U16</f>
        <v>-2409.5824086448001</v>
      </c>
      <c r="Y12" s="1">
        <f>'3x8'!U16</f>
        <v>-2708.8568252247146</v>
      </c>
      <c r="Z12" s="1">
        <f>'3x9'!U16</f>
        <v>-3019.6955676498678</v>
      </c>
      <c r="AA12" s="1">
        <f>'3x10'!U16</f>
        <v>-3341.7099176971783</v>
      </c>
    </row>
    <row r="13" spans="1:27" x14ac:dyDescent="0.3">
      <c r="A13" s="361"/>
      <c r="B13" s="472" t="s">
        <v>248</v>
      </c>
      <c r="C13" s="472"/>
      <c r="D13" s="472"/>
      <c r="E13" s="472"/>
      <c r="F13" s="472"/>
      <c r="G13" s="472"/>
      <c r="H13" s="472"/>
      <c r="I13" s="472"/>
      <c r="J13" s="472"/>
      <c r="K13" s="361"/>
      <c r="L13" s="472" t="s">
        <v>248</v>
      </c>
      <c r="M13" s="472"/>
      <c r="N13" s="472"/>
      <c r="O13" s="472"/>
      <c r="P13" s="472"/>
      <c r="Q13" s="472"/>
      <c r="R13" s="472"/>
      <c r="S13" s="472"/>
      <c r="T13" s="361"/>
      <c r="U13" s="472" t="s">
        <v>248</v>
      </c>
      <c r="V13" s="472"/>
      <c r="W13" s="472"/>
      <c r="X13" s="472"/>
      <c r="Y13" s="472"/>
      <c r="Z13" s="472"/>
      <c r="AA13" s="472"/>
    </row>
    <row r="14" spans="1:27" x14ac:dyDescent="0.3">
      <c r="A14" s="361" t="s">
        <v>55</v>
      </c>
      <c r="B14" s="360" t="s">
        <v>137</v>
      </c>
      <c r="C14" s="360" t="s">
        <v>138</v>
      </c>
      <c r="D14" s="360" t="s">
        <v>139</v>
      </c>
      <c r="E14" s="360" t="s">
        <v>140</v>
      </c>
      <c r="F14" s="360" t="s">
        <v>141</v>
      </c>
      <c r="G14" s="360" t="s">
        <v>142</v>
      </c>
      <c r="H14" s="360" t="s">
        <v>143</v>
      </c>
      <c r="I14" s="360" t="s">
        <v>144</v>
      </c>
      <c r="J14" s="360" t="s">
        <v>145</v>
      </c>
      <c r="K14" s="361" t="s">
        <v>55</v>
      </c>
      <c r="L14" s="360" t="s">
        <v>152</v>
      </c>
      <c r="M14" s="360" t="s">
        <v>153</v>
      </c>
      <c r="N14" s="360" t="s">
        <v>154</v>
      </c>
      <c r="O14" s="360" t="s">
        <v>155</v>
      </c>
      <c r="P14" s="360" t="s">
        <v>156</v>
      </c>
      <c r="Q14" s="360" t="s">
        <v>157</v>
      </c>
      <c r="R14" s="360" t="s">
        <v>158</v>
      </c>
      <c r="S14" s="360" t="s">
        <v>159</v>
      </c>
      <c r="T14" s="361" t="s">
        <v>55</v>
      </c>
      <c r="U14" s="360" t="s">
        <v>161</v>
      </c>
      <c r="V14" s="360" t="s">
        <v>162</v>
      </c>
      <c r="W14" s="360" t="s">
        <v>163</v>
      </c>
      <c r="X14" s="360" t="s">
        <v>164</v>
      </c>
      <c r="Y14" s="360" t="s">
        <v>165</v>
      </c>
      <c r="Z14" s="360" t="s">
        <v>166</v>
      </c>
      <c r="AA14" s="360" t="s">
        <v>167</v>
      </c>
    </row>
    <row r="15" spans="1:27" x14ac:dyDescent="0.3">
      <c r="A15" s="361">
        <v>1</v>
      </c>
      <c r="B15" s="1">
        <f>'1x2'!B7</f>
        <v>0.54622204413945596</v>
      </c>
      <c r="C15" s="1">
        <f>'1x3'!B7</f>
        <v>0.60863716620300201</v>
      </c>
      <c r="D15" s="1">
        <f>'1x4'!B7</f>
        <v>0.64326420850828114</v>
      </c>
      <c r="E15" s="1">
        <f>'1x5'!B7</f>
        <v>0.66422948787519054</v>
      </c>
      <c r="F15" s="1">
        <f>'1x6'!B7</f>
        <v>0.67760068711456678</v>
      </c>
      <c r="G15" s="1">
        <f>'1x7'!B7</f>
        <v>0.68641335984375196</v>
      </c>
      <c r="H15" s="1">
        <f>'1x8'!B7</f>
        <v>0.69234801568343018</v>
      </c>
      <c r="I15" s="1">
        <f>'1x9'!B7</f>
        <v>0.696402710387937</v>
      </c>
      <c r="J15" s="1">
        <f>'1x10'!B7</f>
        <v>0.69920039008563861</v>
      </c>
      <c r="K15" s="361">
        <v>1</v>
      </c>
      <c r="L15" s="1">
        <f>'2x3'!B7</f>
        <v>0.39151450498629714</v>
      </c>
      <c r="M15" s="1">
        <f>'2x4'!B7</f>
        <v>0.42727505578589536</v>
      </c>
      <c r="N15" s="1">
        <f>'2x5'!B7</f>
        <v>0.4500823573859859</v>
      </c>
      <c r="O15" s="1">
        <f>'2x6'!B7</f>
        <v>0.46511416427474456</v>
      </c>
      <c r="P15" s="1">
        <f>'2x7'!B7</f>
        <v>0.47523692762641795</v>
      </c>
      <c r="Q15" s="1">
        <f>'2x8'!B7</f>
        <v>0.48215303465365061</v>
      </c>
      <c r="R15" s="1">
        <f>'2x9'!B7</f>
        <v>0.48692504675994153</v>
      </c>
      <c r="S15" s="1">
        <f>'2x10'!B7</f>
        <v>0.4902400813875642</v>
      </c>
      <c r="T15" s="361">
        <v>1</v>
      </c>
      <c r="U15" s="1">
        <f>'3x4'!B7</f>
        <v>0.28952187138743751</v>
      </c>
      <c r="V15" s="1">
        <f>'3x5'!B7</f>
        <v>0.30894254313971087</v>
      </c>
      <c r="W15" s="1">
        <f>'3x6'!B7</f>
        <v>0.32202086870187641</v>
      </c>
      <c r="X15" s="1">
        <f>'3x7'!B7</f>
        <v>0.33095628447547337</v>
      </c>
      <c r="Y15" s="1">
        <f>'3x8'!B7</f>
        <v>0.33712158991080698</v>
      </c>
      <c r="Z15" s="1">
        <f>'3x9'!B7</f>
        <v>0.34140452141910255</v>
      </c>
      <c r="AA15" s="1">
        <f>'3x10'!B7</f>
        <v>0.34439384248141069</v>
      </c>
    </row>
    <row r="16" spans="1:27" x14ac:dyDescent="0.3">
      <c r="A16" s="361">
        <v>2</v>
      </c>
      <c r="B16" s="1">
        <f>'1x2'!B8</f>
        <v>0.72622730126516277</v>
      </c>
      <c r="C16" s="1">
        <f>'1x3'!B8</f>
        <v>0.79894400268611143</v>
      </c>
      <c r="D16" s="1">
        <f>'1x4'!B8</f>
        <v>0.83483925184435459</v>
      </c>
      <c r="E16" s="1">
        <f>'1x5'!B8</f>
        <v>0.85489575582745492</v>
      </c>
      <c r="F16" s="1">
        <f>'1x6'!B8</f>
        <v>0.8670048232742904</v>
      </c>
      <c r="G16" s="1">
        <f>'1x7'!B8</f>
        <v>0.87469055328219703</v>
      </c>
      <c r="H16" s="1">
        <f>'1x8'!B8</f>
        <v>0.87973314745181697</v>
      </c>
      <c r="I16" s="1">
        <f>'1x9'!B8</f>
        <v>0.88311647178466834</v>
      </c>
      <c r="J16" s="1">
        <f>'1x10'!B8</f>
        <v>0.88542154519836935</v>
      </c>
      <c r="K16" s="361">
        <v>2</v>
      </c>
      <c r="L16" s="1">
        <f>'2x3'!B8</f>
        <v>0.51395429879662491</v>
      </c>
      <c r="M16" s="1">
        <f>'2x4'!B8</f>
        <v>0.56571074443139036</v>
      </c>
      <c r="N16" s="1">
        <f>'2x5'!B8</f>
        <v>0.59812263031323532</v>
      </c>
      <c r="O16" s="1">
        <f>'2x6'!B8</f>
        <v>0.6191475311952036</v>
      </c>
      <c r="P16" s="1">
        <f>'2x7'!B8</f>
        <v>0.63313158022167182</v>
      </c>
      <c r="Q16" s="1">
        <f>'2x8'!B8</f>
        <v>0.64259781085859846</v>
      </c>
      <c r="R16" s="1">
        <f>'2x9'!B8</f>
        <v>0.649085443661233</v>
      </c>
      <c r="S16" s="1">
        <f>'2x10'!B8</f>
        <v>0.65357043316664498</v>
      </c>
      <c r="T16" s="361">
        <v>2</v>
      </c>
      <c r="U16" s="1">
        <f>'3x4'!B8</f>
        <v>0.36449891898782183</v>
      </c>
      <c r="V16" s="1">
        <f>'3x5'!B8</f>
        <v>0.39280531932404145</v>
      </c>
      <c r="W16" s="1">
        <f>'3x6'!B8</f>
        <v>0.41196177623276597</v>
      </c>
      <c r="X16" s="1">
        <f>'3x7'!B8</f>
        <v>0.42507909175951708</v>
      </c>
      <c r="Y16" s="1">
        <f>'3x8'!B8</f>
        <v>0.4341388750055219</v>
      </c>
      <c r="Z16" s="1">
        <f>'3x9'!B8</f>
        <v>0.44043528214678707</v>
      </c>
      <c r="AA16" s="1">
        <f>'3x10'!B8</f>
        <v>0.44483071143664821</v>
      </c>
    </row>
    <row r="17" spans="1:27" x14ac:dyDescent="0.3">
      <c r="A17" s="361">
        <v>3</v>
      </c>
      <c r="B17" s="1">
        <f>'1x2'!B9</f>
        <v>0.81470465605030895</v>
      </c>
      <c r="C17" s="1">
        <f>'1x3'!B9</f>
        <v>0.88551839005233235</v>
      </c>
      <c r="D17" s="1">
        <f>'1x4'!B9</f>
        <v>0.91609202489952868</v>
      </c>
      <c r="E17" s="1">
        <f>'1x5'!B9</f>
        <v>0.93166190700946894</v>
      </c>
      <c r="F17" s="1">
        <f>'1x6'!B9</f>
        <v>0.94048737189993481</v>
      </c>
      <c r="G17" s="1">
        <f>'1x7'!B9</f>
        <v>0.94585242419163673</v>
      </c>
      <c r="H17" s="1">
        <f>'1x8'!B9</f>
        <v>0.94926932273586651</v>
      </c>
      <c r="I17" s="1">
        <f>'1x9'!B9</f>
        <v>0.95151510739157241</v>
      </c>
      <c r="J17" s="1">
        <f>'1x10'!B9</f>
        <v>0.95302334318021398</v>
      </c>
      <c r="K17" s="361">
        <v>3</v>
      </c>
      <c r="L17" s="1">
        <f>'2x3'!B9</f>
        <v>0.56966931951632183</v>
      </c>
      <c r="M17" s="1">
        <f>'2x4'!B9</f>
        <v>0.63206056398849009</v>
      </c>
      <c r="N17" s="1">
        <f>'2x5'!B9</f>
        <v>0.67068179850878029</v>
      </c>
      <c r="O17" s="1">
        <f>'2x6'!B9</f>
        <v>0.69541799959647632</v>
      </c>
      <c r="P17" s="1">
        <f>'2x7'!B9</f>
        <v>0.71169256399141267</v>
      </c>
      <c r="Q17" s="1">
        <f>'2x8'!B9</f>
        <v>0.72261604332669827</v>
      </c>
      <c r="R17" s="1">
        <f>'2x9'!B9</f>
        <v>0.7300548297524514</v>
      </c>
      <c r="S17" s="1">
        <f>'2x10'!B9</f>
        <v>0.73517339996799147</v>
      </c>
      <c r="T17" s="361">
        <v>3</v>
      </c>
      <c r="U17" s="1">
        <f>'3x4'!B9</f>
        <v>0.39070117158772599</v>
      </c>
      <c r="V17" s="1">
        <f>'3x5'!B9</f>
        <v>0.42405186504637349</v>
      </c>
      <c r="W17" s="1">
        <f>'3x6'!B9</f>
        <v>0.44681772332386416</v>
      </c>
      <c r="X17" s="1">
        <f>'3x7'!B9</f>
        <v>0.46248555538994601</v>
      </c>
      <c r="Y17" s="1">
        <f>'3x8'!B9</f>
        <v>0.47333997810260547</v>
      </c>
      <c r="Z17" s="1">
        <f>'3x9'!B9</f>
        <v>0.48089796070707047</v>
      </c>
      <c r="AA17" s="1">
        <f>'3x10'!B9</f>
        <v>0.4861804810280852</v>
      </c>
    </row>
    <row r="18" spans="1:27" x14ac:dyDescent="0.3">
      <c r="A18" s="361">
        <v>4</v>
      </c>
      <c r="B18" s="1">
        <f>'1x2'!B10</f>
        <v>0.86659959193954295</v>
      </c>
      <c r="C18" s="1">
        <f>'1x3'!B10</f>
        <v>0.93143398353971929</v>
      </c>
      <c r="D18" s="1">
        <f>'1x4'!B10</f>
        <v>0.95553609178137844</v>
      </c>
      <c r="E18" s="1">
        <f>'1x5'!B10</f>
        <v>0.96660835598072803</v>
      </c>
      <c r="F18" s="1">
        <f>'1x6'!B10</f>
        <v>0.97246387180456317</v>
      </c>
      <c r="G18" s="1">
        <f>'1x7'!B10</f>
        <v>0.9758599406918711</v>
      </c>
      <c r="H18" s="1">
        <f>'1x8'!B10</f>
        <v>0.97795427039188598</v>
      </c>
      <c r="I18" s="1">
        <f>'1x9'!B10</f>
        <v>0.97930050016555981</v>
      </c>
      <c r="J18" s="1">
        <f>'1x10'!B10</f>
        <v>0.98019073749168673</v>
      </c>
      <c r="K18" s="361">
        <v>4</v>
      </c>
      <c r="L18" s="1">
        <f>'2x3'!B10</f>
        <v>0.5992283261494995</v>
      </c>
      <c r="M18" s="1">
        <f>'2x4'!B10</f>
        <v>0.66970681355286754</v>
      </c>
      <c r="N18" s="1">
        <f>'2x5'!B10</f>
        <v>0.71308055018969385</v>
      </c>
      <c r="O18" s="1">
        <f>'2x6'!B10</f>
        <v>0.74059137280789078</v>
      </c>
      <c r="P18" s="1">
        <f>'2x7'!B10</f>
        <v>0.7585221933108196</v>
      </c>
      <c r="Q18" s="1">
        <f>'2x8'!B10</f>
        <v>0.77046423956190091</v>
      </c>
      <c r="R18" s="1">
        <f>'2x9'!B10</f>
        <v>0.77854798104135381</v>
      </c>
      <c r="S18" s="1">
        <f>'2x10'!B10</f>
        <v>0.78408546583577543</v>
      </c>
      <c r="T18" s="361">
        <v>4</v>
      </c>
      <c r="U18" s="1">
        <f>'3x4'!B10</f>
        <v>0.40076926143965846</v>
      </c>
      <c r="V18" s="1">
        <f>'3x5'!B10</f>
        <v>0.43700404557282602</v>
      </c>
      <c r="W18" s="1">
        <f>'3x6'!B10</f>
        <v>0.46196550856671253</v>
      </c>
      <c r="X18" s="1">
        <f>'3x7'!B10</f>
        <v>0.47924606600663006</v>
      </c>
      <c r="Y18" s="1">
        <f>'3x8'!B10</f>
        <v>0.4912639253152859</v>
      </c>
      <c r="Z18" s="1">
        <f>'3x9'!B10</f>
        <v>0.49965333929304312</v>
      </c>
      <c r="AA18" s="1">
        <f>'3x10'!B10</f>
        <v>0.50552698986799904</v>
      </c>
    </row>
    <row r="19" spans="1:27" x14ac:dyDescent="0.3">
      <c r="A19" s="361">
        <v>5</v>
      </c>
      <c r="B19" s="1">
        <f>'1x2'!B11</f>
        <v>0.90023313544939987</v>
      </c>
      <c r="C19" s="1">
        <f>'1x3'!B11</f>
        <v>0.95777277729224775</v>
      </c>
      <c r="D19" s="1">
        <f>'1x4'!B11</f>
        <v>0.97593500231783026</v>
      </c>
      <c r="E19" s="1">
        <f>'1x5'!B11</f>
        <v>0.9834005894129888</v>
      </c>
      <c r="F19" s="1">
        <f>'1x6'!B11</f>
        <v>0.98706786710694494</v>
      </c>
      <c r="G19" s="1">
        <f>'1x7'!B11</f>
        <v>0.98909195734561517</v>
      </c>
      <c r="H19" s="1">
        <f>'1x8'!B11</f>
        <v>0.99029878805639082</v>
      </c>
      <c r="I19" s="1">
        <f>'1x9'!B11</f>
        <v>0.9910567409879113</v>
      </c>
      <c r="J19" s="1">
        <f>'1x10'!B11</f>
        <v>0.99154996481192259</v>
      </c>
      <c r="K19" s="361">
        <v>5</v>
      </c>
      <c r="L19" s="1">
        <f>'2x3'!B11</f>
        <v>0.61619122420050754</v>
      </c>
      <c r="M19" s="1">
        <f>'2x4'!B11</f>
        <v>0.69313076555408915</v>
      </c>
      <c r="N19" s="1">
        <f>'2x5'!B11</f>
        <v>0.74043214076917907</v>
      </c>
      <c r="O19" s="1">
        <f>'2x6'!B11</f>
        <v>0.7702246806863573</v>
      </c>
      <c r="P19" s="1">
        <f>'2x7'!B11</f>
        <v>0.78948838841551494</v>
      </c>
      <c r="Q19" s="1">
        <f>'2x8'!B11</f>
        <v>0.80222803744979387</v>
      </c>
      <c r="R19" s="1">
        <f>'2x9'!B11</f>
        <v>0.81080319608730445</v>
      </c>
      <c r="S19" s="1">
        <f>'2x10'!B11</f>
        <v>0.81665213800170999</v>
      </c>
      <c r="T19" s="361">
        <v>5</v>
      </c>
      <c r="U19" s="1">
        <f>'3x4'!B11</f>
        <v>0.40477725414845073</v>
      </c>
      <c r="V19" s="1">
        <f>'3x5'!B11</f>
        <v>0.44260786214090014</v>
      </c>
      <c r="W19" s="1">
        <f>'3x6'!B11</f>
        <v>0.46887341761714357</v>
      </c>
      <c r="X19" s="1">
        <f>'3x7'!B11</f>
        <v>0.48715646030370835</v>
      </c>
      <c r="Y19" s="1">
        <f>'3x8'!B11</f>
        <v>0.49991950014871933</v>
      </c>
      <c r="Z19" s="1">
        <f>'3x9'!B11</f>
        <v>0.5088522370925127</v>
      </c>
      <c r="AA19" s="1">
        <f>'3x10'!B11</f>
        <v>0.51511748189078843</v>
      </c>
    </row>
    <row r="20" spans="1:27" x14ac:dyDescent="0.3">
      <c r="A20" s="361">
        <v>6</v>
      </c>
      <c r="B20" s="1">
        <f>'1x2'!B12</f>
        <v>0.92346160707511948</v>
      </c>
      <c r="C20" s="1">
        <f>'1x3'!B12</f>
        <v>0.97356504340050443</v>
      </c>
      <c r="D20" s="1">
        <f>'1x4'!B12</f>
        <v>0.98683000928500009</v>
      </c>
      <c r="E20" s="1">
        <f>'1x5'!B12</f>
        <v>0.99167875939019556</v>
      </c>
      <c r="F20" s="1">
        <f>'1x6'!B12</f>
        <v>0.9938845787114885</v>
      </c>
      <c r="G20" s="1">
        <f>'1x7'!B12</f>
        <v>0.99504139174897788</v>
      </c>
      <c r="H20" s="1">
        <f>'1x8'!B12</f>
        <v>0.99570766989806703</v>
      </c>
      <c r="I20" s="1">
        <f>'1x9'!B12</f>
        <v>0.99611632121945426</v>
      </c>
      <c r="J20" s="1">
        <f>'1x10'!B12</f>
        <v>0.99637791849666402</v>
      </c>
      <c r="K20" s="361">
        <v>6</v>
      </c>
      <c r="L20" s="1">
        <f>'2x3'!B12</f>
        <v>0.62636650635628277</v>
      </c>
      <c r="M20" s="1">
        <f>'2x4'!B12</f>
        <v>0.70855078378977332</v>
      </c>
      <c r="N20" s="1">
        <f>'2x5'!B12</f>
        <v>0.75921839675885605</v>
      </c>
      <c r="O20" s="1">
        <f>'2x6'!B12</f>
        <v>0.79098663551625159</v>
      </c>
      <c r="P20" s="1">
        <f>'2x7'!B12</f>
        <v>0.81139208662110152</v>
      </c>
      <c r="Q20" s="1">
        <f>'2x8'!B12</f>
        <v>0.8248013959314292</v>
      </c>
      <c r="R20" s="1">
        <f>'2x9'!B12</f>
        <v>0.83377977959155192</v>
      </c>
      <c r="S20" s="1">
        <f>'2x10'!B12</f>
        <v>0.83987864455545591</v>
      </c>
      <c r="T20" s="361">
        <v>6</v>
      </c>
      <c r="U20" s="1">
        <f>'3x4'!B12</f>
        <v>0.40639518857564244</v>
      </c>
      <c r="V20" s="1">
        <f>'3x5'!B12</f>
        <v>0.44507716745401149</v>
      </c>
      <c r="W20" s="1">
        <f>'3x6'!B12</f>
        <v>0.47209272047556222</v>
      </c>
      <c r="X20" s="1">
        <f>'3x7'!B12</f>
        <v>0.49098131930250882</v>
      </c>
      <c r="Y20" s="1">
        <f>'3x8'!B12</f>
        <v>0.50420947058739274</v>
      </c>
      <c r="Z20" s="1">
        <f>'3x9'!B12</f>
        <v>0.51348892688256265</v>
      </c>
      <c r="AA20" s="1">
        <f>'3x10'!B12</f>
        <v>0.52000788606271331</v>
      </c>
    </row>
    <row r="21" spans="1:27" x14ac:dyDescent="0.3">
      <c r="A21" s="361">
        <v>7</v>
      </c>
      <c r="B21" s="1">
        <f>'1x2'!B13</f>
        <v>0.94021649460008982</v>
      </c>
      <c r="C21" s="1">
        <f>'1x3'!B13</f>
        <v>0.98328603137915305</v>
      </c>
      <c r="D21" s="1">
        <f>'1x4'!B13</f>
        <v>0.99274925991267371</v>
      </c>
      <c r="E21" s="1">
        <f>'1x5'!B13</f>
        <v>0.99581120131774625</v>
      </c>
      <c r="F21" s="1">
        <f>'1x6'!B13</f>
        <v>0.99709875220533128</v>
      </c>
      <c r="G21" s="1">
        <f>'1x7'!B13</f>
        <v>0.99773978936009389</v>
      </c>
      <c r="H21" s="1">
        <f>'1x8'!B13</f>
        <v>0.99809628985628973</v>
      </c>
      <c r="I21" s="1">
        <f>'1x9'!B13</f>
        <v>0.99830976900875168</v>
      </c>
      <c r="J21" s="1">
        <f>'1x10'!B13</f>
        <v>0.99844418620560571</v>
      </c>
      <c r="K21" s="361">
        <v>7</v>
      </c>
      <c r="L21" s="1">
        <f>'2x3'!B13</f>
        <v>0.63263306703433353</v>
      </c>
      <c r="M21" s="1">
        <f>'2x4'!B13</f>
        <v>0.71908186016284403</v>
      </c>
      <c r="N21" s="1">
        <f>'2x5'!B13</f>
        <v>0.77268364430570824</v>
      </c>
      <c r="O21" s="1">
        <f>'2x6'!B13</f>
        <v>0.80621273180746844</v>
      </c>
      <c r="P21" s="1">
        <f>'2x7'!B13</f>
        <v>0.8276340928871706</v>
      </c>
      <c r="Q21" s="1">
        <f>'2x8'!B13</f>
        <v>0.84163139232442286</v>
      </c>
      <c r="R21" s="1">
        <f>'2x9'!B13</f>
        <v>0.85095741323823726</v>
      </c>
      <c r="S21" s="1">
        <f>'2x10'!B13</f>
        <v>0.8572676088521598</v>
      </c>
      <c r="T21" s="361">
        <v>7</v>
      </c>
      <c r="U21" s="1">
        <f>'3x4'!B13</f>
        <v>0.4070519818293068</v>
      </c>
      <c r="V21" s="1">
        <f>'3x5'!B13</f>
        <v>0.44617402652562771</v>
      </c>
      <c r="W21" s="1">
        <f>'3x6'!B13</f>
        <v>0.47360816705156938</v>
      </c>
      <c r="X21" s="1">
        <f>'3x7'!B13</f>
        <v>0.49285235078045275</v>
      </c>
      <c r="Y21" s="1">
        <f>'3x8'!B13</f>
        <v>0.50636311833846881</v>
      </c>
      <c r="Z21" s="1">
        <f>'3x9'!B13</f>
        <v>0.51585822089137445</v>
      </c>
      <c r="AA21" s="1">
        <f>'3x10'!B13</f>
        <v>0.5225375324652799</v>
      </c>
    </row>
    <row r="22" spans="1:27" x14ac:dyDescent="0.3">
      <c r="A22" s="361">
        <v>8</v>
      </c>
      <c r="B22" s="1">
        <f>'1x2'!B14</f>
        <v>0.95268437409074702</v>
      </c>
      <c r="C22" s="1">
        <f>'1x3'!B14</f>
        <v>0.98936694427983529</v>
      </c>
      <c r="D22" s="1">
        <f>'1x4'!B14</f>
        <v>0.99599505260987664</v>
      </c>
      <c r="E22" s="1">
        <f>'1x5'!B14</f>
        <v>0.99788702059833689</v>
      </c>
      <c r="F22" s="1">
        <f>'1x6'!B14</f>
        <v>0.99862150242558034</v>
      </c>
      <c r="G22" s="1">
        <f>'1x7'!B14</f>
        <v>0.99896849216768069</v>
      </c>
      <c r="H22" s="1">
        <f>'1x8'!B14</f>
        <v>0.99915478175364814</v>
      </c>
      <c r="I22" s="1">
        <f>'1x9'!B14</f>
        <v>0.99926368507697916</v>
      </c>
      <c r="J22" s="1">
        <f>'1x10'!B14</f>
        <v>0.9993311285789267</v>
      </c>
      <c r="K22" s="361">
        <v>8</v>
      </c>
      <c r="L22" s="1">
        <f>'2x3'!B14</f>
        <v>0.63655517517793825</v>
      </c>
      <c r="M22" s="1">
        <f>'2x4'!B14</f>
        <v>0.7264557873096863</v>
      </c>
      <c r="N22" s="1">
        <f>'2x5'!B14</f>
        <v>0.78263265017244499</v>
      </c>
      <c r="O22" s="1">
        <f>'2x6'!B14</f>
        <v>0.81775693580764997</v>
      </c>
      <c r="P22" s="1">
        <f>'2x7'!B14</f>
        <v>0.84010402817391983</v>
      </c>
      <c r="Q22" s="1">
        <f>'2x8'!B14</f>
        <v>0.85463315446706867</v>
      </c>
      <c r="R22" s="1">
        <f>'2x9'!B14</f>
        <v>0.86426927925886488</v>
      </c>
      <c r="S22" s="1">
        <f>'2x10'!B14</f>
        <v>0.87076494097279644</v>
      </c>
      <c r="T22" s="361">
        <v>8</v>
      </c>
      <c r="U22" s="1">
        <f>'3x4'!B14</f>
        <v>0.40731921033660629</v>
      </c>
      <c r="V22" s="1">
        <f>'3x5'!B14</f>
        <v>0.44666298448493402</v>
      </c>
      <c r="W22" s="1">
        <f>'3x6'!B14</f>
        <v>0.47432491764732065</v>
      </c>
      <c r="X22" s="1">
        <f>'3x7'!B14</f>
        <v>0.49377281936253836</v>
      </c>
      <c r="Y22" s="1">
        <f>'3x8'!B14</f>
        <v>0.5074512422787385</v>
      </c>
      <c r="Z22" s="1">
        <f>'3x9'!B14</f>
        <v>0.51707736294965523</v>
      </c>
      <c r="AA22" s="1">
        <f>'3x10'!B14</f>
        <v>0.52385571831122812</v>
      </c>
    </row>
    <row r="23" spans="1:27" x14ac:dyDescent="0.3">
      <c r="A23" s="361">
        <v>9</v>
      </c>
      <c r="B23" s="1">
        <f>'1x2'!B15</f>
        <v>0.96217886365722904</v>
      </c>
      <c r="C23" s="1">
        <f>'1x3'!B15</f>
        <v>0.99320921561382747</v>
      </c>
      <c r="D23" s="1">
        <f>'1x4'!B15</f>
        <v>0.99778389363316533</v>
      </c>
      <c r="E23" s="1">
        <f>'1x5'!B15</f>
        <v>0.99893302060164579</v>
      </c>
      <c r="F23" s="1">
        <f>'1x6'!B15</f>
        <v>0.99934454704890419</v>
      </c>
      <c r="G23" s="1">
        <f>'1x7'!B15</f>
        <v>0.99952897957011788</v>
      </c>
      <c r="H23" s="1">
        <f>'1x8'!B15</f>
        <v>0.99962455955985818</v>
      </c>
      <c r="I23" s="1">
        <f>'1x9'!B15</f>
        <v>0.99967910595707066</v>
      </c>
      <c r="J23" s="1">
        <f>'1x10'!B15</f>
        <v>0.99971233084615774</v>
      </c>
      <c r="K23" s="361">
        <v>9</v>
      </c>
      <c r="L23" s="1">
        <f>'2x3'!B15</f>
        <v>0.63903478008221881</v>
      </c>
      <c r="M23" s="1">
        <f>'2x4'!B15</f>
        <v>0.73170973107770099</v>
      </c>
      <c r="N23" s="1">
        <f>'2x5'!B15</f>
        <v>0.79014979197162261</v>
      </c>
      <c r="O23" s="1">
        <f>'2x6'!B15</f>
        <v>0.82673235404588807</v>
      </c>
      <c r="P23" s="1">
        <f>'2x7'!B15</f>
        <v>0.84993590729971458</v>
      </c>
      <c r="Q23" s="1">
        <f>'2x8'!B15</f>
        <v>0.86495583332235115</v>
      </c>
      <c r="R23" s="1">
        <f>'2x9'!B15</f>
        <v>0.87487530981494233</v>
      </c>
      <c r="S23" s="1">
        <f>'2x10'!B15</f>
        <v>0.88153819430046221</v>
      </c>
      <c r="T23" s="361">
        <v>9</v>
      </c>
      <c r="U23" s="1">
        <f>'3x4'!B15</f>
        <v>0.40742803765477065</v>
      </c>
      <c r="V23" s="1">
        <f>'3x5'!B15</f>
        <v>0.44688129773914881</v>
      </c>
      <c r="W23" s="1">
        <f>'3x6'!B15</f>
        <v>0.47466467058438355</v>
      </c>
      <c r="X23" s="1">
        <f>'3x7'!B15</f>
        <v>0.49422691403284524</v>
      </c>
      <c r="Y23" s="1">
        <f>'3x8'!B15</f>
        <v>0.50800279380931035</v>
      </c>
      <c r="Z23" s="1">
        <f>'3x9'!B15</f>
        <v>0.51770693189235939</v>
      </c>
      <c r="AA23" s="1">
        <f>'3x10'!B15</f>
        <v>0.52454525748438374</v>
      </c>
    </row>
    <row r="24" spans="1:27" x14ac:dyDescent="0.3">
      <c r="A24" s="361">
        <v>10</v>
      </c>
      <c r="B24" s="1">
        <f>'1x2'!B16</f>
        <v>0.96953696862011052</v>
      </c>
      <c r="C24" s="1">
        <f>'1x3'!B16</f>
        <v>0.99565240779987574</v>
      </c>
      <c r="D24" s="1">
        <f>'1x4'!B16</f>
        <v>0.99877251983529269</v>
      </c>
      <c r="E24" s="1">
        <f>'1x5'!B16</f>
        <v>0.99946092864329938</v>
      </c>
      <c r="F24" s="1">
        <f>'1x6'!B16</f>
        <v>0.99968823570606935</v>
      </c>
      <c r="G24" s="1">
        <f>'1x7'!B16</f>
        <v>0.99978486150546397</v>
      </c>
      <c r="H24" s="1">
        <f>'1x8'!B16</f>
        <v>0.99983319699456763</v>
      </c>
      <c r="I24" s="1">
        <f>'1x9'!B16</f>
        <v>0.99986012556627568</v>
      </c>
      <c r="J24" s="1">
        <f>'1x10'!B16</f>
        <v>0.99987625856186002</v>
      </c>
      <c r="K24" s="361">
        <v>10</v>
      </c>
      <c r="L24" s="1">
        <f>'2x3'!B16</f>
        <v>0.64061240843357581</v>
      </c>
      <c r="M24" s="1">
        <f>'2x4'!B16</f>
        <v>0.73549978474911348</v>
      </c>
      <c r="N24" s="1">
        <f>'2x5'!B16</f>
        <v>0.79592596921518055</v>
      </c>
      <c r="O24" s="1">
        <f>'2x6'!B16</f>
        <v>0.83384789624429356</v>
      </c>
      <c r="P24" s="1">
        <f>'2x7'!B16</f>
        <v>0.8578515822340006</v>
      </c>
      <c r="Q24" s="1">
        <f>'2x8'!B16</f>
        <v>0.87333077212609589</v>
      </c>
      <c r="R24" s="1">
        <f>'2x9'!B16</f>
        <v>0.88351366395203312</v>
      </c>
      <c r="S24" s="1">
        <f>'2x10'!B16</f>
        <v>0.89033036395713261</v>
      </c>
      <c r="T24" s="361">
        <v>10</v>
      </c>
      <c r="U24" s="1">
        <f>'3x4'!B16</f>
        <v>0.40747237363800587</v>
      </c>
      <c r="V24" s="1">
        <f>'3x5'!B16</f>
        <v>0.44697884064470594</v>
      </c>
      <c r="W24" s="1">
        <f>'3x6'!B16</f>
        <v>0.47482588980886536</v>
      </c>
      <c r="X24" s="1">
        <f>'3x7'!B16</f>
        <v>0.49445124030052706</v>
      </c>
      <c r="Y24" s="1">
        <f>'3x8'!B16</f>
        <v>0.5082828240520787</v>
      </c>
      <c r="Z24" s="1">
        <f>'3x9'!B16</f>
        <v>0.51803264398284965</v>
      </c>
      <c r="AA24" s="1">
        <f>'3x10'!B16</f>
        <v>0.52490667704342975</v>
      </c>
    </row>
    <row r="25" spans="1:27" x14ac:dyDescent="0.3">
      <c r="A25" s="361"/>
      <c r="B25" s="472" t="s">
        <v>249</v>
      </c>
      <c r="C25" s="472"/>
      <c r="D25" s="472"/>
      <c r="E25" s="472"/>
      <c r="F25" s="472"/>
      <c r="G25" s="472"/>
      <c r="H25" s="472"/>
      <c r="I25" s="472"/>
      <c r="J25" s="472"/>
      <c r="K25" s="361"/>
      <c r="L25" s="472" t="s">
        <v>249</v>
      </c>
      <c r="M25" s="472"/>
      <c r="N25" s="472"/>
      <c r="O25" s="472"/>
      <c r="P25" s="472"/>
      <c r="Q25" s="472"/>
      <c r="R25" s="472"/>
      <c r="S25" s="472"/>
      <c r="T25" s="361"/>
      <c r="U25" s="472" t="s">
        <v>249</v>
      </c>
      <c r="V25" s="472"/>
      <c r="W25" s="472"/>
      <c r="X25" s="472"/>
      <c r="Y25" s="472"/>
      <c r="Z25" s="472"/>
      <c r="AA25" s="472"/>
    </row>
    <row r="26" spans="1:27" x14ac:dyDescent="0.3">
      <c r="A26" s="361" t="s">
        <v>55</v>
      </c>
      <c r="B26" s="360" t="s">
        <v>137</v>
      </c>
      <c r="C26" s="360" t="s">
        <v>138</v>
      </c>
      <c r="D26" s="360" t="s">
        <v>139</v>
      </c>
      <c r="E26" s="360" t="s">
        <v>140</v>
      </c>
      <c r="F26" s="360" t="s">
        <v>141</v>
      </c>
      <c r="G26" s="360" t="s">
        <v>142</v>
      </c>
      <c r="H26" s="360" t="s">
        <v>143</v>
      </c>
      <c r="I26" s="360" t="s">
        <v>144</v>
      </c>
      <c r="J26" s="360" t="s">
        <v>145</v>
      </c>
      <c r="K26" s="361" t="s">
        <v>55</v>
      </c>
      <c r="L26" s="360" t="s">
        <v>152</v>
      </c>
      <c r="M26" s="360" t="s">
        <v>153</v>
      </c>
      <c r="N26" s="360" t="s">
        <v>154</v>
      </c>
      <c r="O26" s="360" t="s">
        <v>155</v>
      </c>
      <c r="P26" s="360" t="s">
        <v>156</v>
      </c>
      <c r="Q26" s="360" t="s">
        <v>157</v>
      </c>
      <c r="R26" s="360" t="s">
        <v>158</v>
      </c>
      <c r="S26" s="360" t="s">
        <v>159</v>
      </c>
      <c r="T26" s="361" t="s">
        <v>55</v>
      </c>
      <c r="U26" s="360" t="s">
        <v>161</v>
      </c>
      <c r="V26" s="360" t="s">
        <v>162</v>
      </c>
      <c r="W26" s="360" t="s">
        <v>163</v>
      </c>
      <c r="X26" s="360" t="s">
        <v>164</v>
      </c>
      <c r="Y26" s="360" t="s">
        <v>165</v>
      </c>
      <c r="Z26" s="360" t="s">
        <v>166</v>
      </c>
      <c r="AA26" s="360" t="s">
        <v>167</v>
      </c>
    </row>
    <row r="27" spans="1:27" x14ac:dyDescent="0.3">
      <c r="A27" s="361">
        <v>1</v>
      </c>
      <c r="B27" s="1">
        <f>'1x2'!$D7</f>
        <v>0.4537779558605442</v>
      </c>
      <c r="C27" s="1">
        <f>'1x3'!$D7</f>
        <v>0.39136283379699821</v>
      </c>
      <c r="D27" s="1">
        <f>'1x4'!$D7</f>
        <v>0.35673579149171919</v>
      </c>
      <c r="E27" s="1">
        <f>'1x5'!$D7</f>
        <v>0.33577051212480974</v>
      </c>
      <c r="F27" s="1">
        <f>'1x6'!$D7</f>
        <v>0.32239931288543361</v>
      </c>
      <c r="G27" s="1">
        <f>'1x7'!$D7</f>
        <v>0.31358664015624849</v>
      </c>
      <c r="H27" s="1">
        <f>'1x8'!$D7</f>
        <v>0.30765198431657048</v>
      </c>
      <c r="I27" s="1">
        <f>'1x9'!$D7</f>
        <v>0.30359728961206373</v>
      </c>
      <c r="J27" s="1">
        <f>'1x10'!$D7</f>
        <v>0.30079960991436233</v>
      </c>
      <c r="K27" s="361">
        <v>1</v>
      </c>
      <c r="L27" s="1">
        <f>'2x3'!$D7</f>
        <v>0.60848549501370308</v>
      </c>
      <c r="M27" s="1">
        <f>'2x4'!$D7</f>
        <v>0.57272494421410514</v>
      </c>
      <c r="N27" s="1">
        <f>'2x5'!$D7</f>
        <v>0.54991764261401477</v>
      </c>
      <c r="O27" s="1">
        <f>'2x6'!$D7</f>
        <v>0.53488583572525583</v>
      </c>
      <c r="P27" s="1">
        <f>'2x7'!$D7</f>
        <v>0.52476307237358299</v>
      </c>
      <c r="Q27" s="1">
        <f>'2x8'!$D7</f>
        <v>0.51784696534635044</v>
      </c>
      <c r="R27" s="1">
        <f>'2x9'!$D7</f>
        <v>0.51307495324005969</v>
      </c>
      <c r="S27" s="1">
        <f>'2x10'!$D7</f>
        <v>0.50975991861243741</v>
      </c>
      <c r="T27" s="361">
        <v>1</v>
      </c>
      <c r="U27" s="1">
        <f>'3x4'!$D7</f>
        <v>0.71047812861256332</v>
      </c>
      <c r="V27" s="1">
        <f>'3x5'!$D7</f>
        <v>0.69105745686029008</v>
      </c>
      <c r="W27" s="1">
        <f>'3x6'!$D7</f>
        <v>0.67797913129812448</v>
      </c>
      <c r="X27" s="1">
        <f>'3x7'!$D7</f>
        <v>0.6690437155245279</v>
      </c>
      <c r="Y27" s="1">
        <f>'3x8'!$D7</f>
        <v>0.66287841008919457</v>
      </c>
      <c r="Z27" s="1">
        <f>'3x9'!$D7</f>
        <v>0.65859547858089917</v>
      </c>
      <c r="AA27" s="1">
        <f>'3x10'!$D7</f>
        <v>0.65560615751859119</v>
      </c>
    </row>
    <row r="28" spans="1:27" x14ac:dyDescent="0.3">
      <c r="A28" s="361">
        <v>2</v>
      </c>
      <c r="B28" s="1">
        <f>'1x2'!$E8</f>
        <v>0.27377269873483762</v>
      </c>
      <c r="C28" s="1">
        <f>'1x3'!$E8</f>
        <v>0.20105599731388907</v>
      </c>
      <c r="D28" s="1">
        <f>'1x4'!$E8</f>
        <v>0.16516074815564596</v>
      </c>
      <c r="E28" s="1">
        <f>'1x5'!$E8</f>
        <v>0.1451042441725455</v>
      </c>
      <c r="F28" s="1">
        <f>'1x6'!$E8</f>
        <v>0.13299517672571026</v>
      </c>
      <c r="G28" s="1">
        <f>'1x7'!$E8</f>
        <v>0.1253094467178037</v>
      </c>
      <c r="H28" s="1">
        <f>'1x8'!$E8</f>
        <v>0.12026685254818414</v>
      </c>
      <c r="I28" s="1">
        <f>'1x9'!$E8</f>
        <v>0.11688352821533296</v>
      </c>
      <c r="J28" s="1">
        <f>'1x10'!$E8</f>
        <v>0.11457845480163216</v>
      </c>
      <c r="K28" s="361">
        <v>2</v>
      </c>
      <c r="L28" s="1">
        <f>'2x3'!$E8</f>
        <v>0.48604570120337548</v>
      </c>
      <c r="M28" s="1">
        <f>'2x4'!$E8</f>
        <v>0.4342892555686107</v>
      </c>
      <c r="N28" s="1">
        <f>'2x5'!$E8</f>
        <v>0.40187736968676618</v>
      </c>
      <c r="O28" s="1">
        <f>'2x6'!$E8</f>
        <v>0.38085246880479723</v>
      </c>
      <c r="P28" s="1">
        <f>'2x7'!$E8</f>
        <v>0.36686841977833001</v>
      </c>
      <c r="Q28" s="1">
        <f>'2x8'!$E8</f>
        <v>0.35740218914140359</v>
      </c>
      <c r="R28" s="1">
        <f>'2x9'!$E8</f>
        <v>0.35091455633876939</v>
      </c>
      <c r="S28" s="1">
        <f>'2x10'!$E8</f>
        <v>0.34642956683335835</v>
      </c>
      <c r="T28" s="361">
        <v>2</v>
      </c>
      <c r="U28" s="1">
        <f>'3x4'!$E8</f>
        <v>0.63550108101217995</v>
      </c>
      <c r="V28" s="1">
        <f>'3x5'!$E8</f>
        <v>0.6071946806759605</v>
      </c>
      <c r="W28" s="1">
        <f>'3x6'!$E8</f>
        <v>0.58803822376723591</v>
      </c>
      <c r="X28" s="1">
        <f>'3x7'!$E8</f>
        <v>0.5749209082404857</v>
      </c>
      <c r="Y28" s="1">
        <f>'3x8'!$E8</f>
        <v>0.56586112499448138</v>
      </c>
      <c r="Z28" s="1">
        <f>'3x9'!$E8</f>
        <v>0.5595647178532166</v>
      </c>
      <c r="AA28" s="1">
        <f>'3x10'!$E8</f>
        <v>0.55516928856335579</v>
      </c>
    </row>
    <row r="29" spans="1:27" x14ac:dyDescent="0.3">
      <c r="A29" s="361">
        <v>3</v>
      </c>
      <c r="B29" s="1">
        <f>'1x2'!$F9</f>
        <v>0.18529534394969152</v>
      </c>
      <c r="C29" s="1">
        <f>'1x3'!$F9</f>
        <v>0.11448160994766822</v>
      </c>
      <c r="D29" s="1">
        <f>'1x4'!$F9</f>
        <v>8.3907975100472071E-2</v>
      </c>
      <c r="E29" s="1">
        <f>'1x5'!$F9</f>
        <v>6.8338092990531632E-2</v>
      </c>
      <c r="F29" s="1">
        <f>'1x6'!$F9</f>
        <v>5.9512628100066071E-2</v>
      </c>
      <c r="G29" s="1">
        <f>'1x7'!$F9</f>
        <v>5.4147575808364073E-2</v>
      </c>
      <c r="H29" s="1">
        <f>'1x8'!$F9</f>
        <v>5.0730677264134758E-2</v>
      </c>
      <c r="I29" s="1">
        <f>'1x9'!$F9</f>
        <v>4.8484892608428982E-2</v>
      </c>
      <c r="J29" s="1">
        <f>'1x10'!$F9</f>
        <v>4.6976656819787861E-2</v>
      </c>
      <c r="K29" s="361">
        <v>3</v>
      </c>
      <c r="L29" s="1">
        <f>'2x3'!$F9</f>
        <v>0.43033068048367878</v>
      </c>
      <c r="M29" s="1">
        <f>'2x4'!$F9</f>
        <v>0.36793943601151158</v>
      </c>
      <c r="N29" s="1">
        <f>'2x5'!$F9</f>
        <v>0.32931820149122187</v>
      </c>
      <c r="O29" s="1">
        <f>'2x6'!$F9</f>
        <v>0.30458200040352496</v>
      </c>
      <c r="P29" s="1">
        <f>'2x7'!$F9</f>
        <v>0.28830743600859016</v>
      </c>
      <c r="Q29" s="1">
        <f>'2x8'!$F9</f>
        <v>0.2773839566733049</v>
      </c>
      <c r="R29" s="1">
        <f>'2x9'!$F9</f>
        <v>0.26994517024755216</v>
      </c>
      <c r="S29" s="1">
        <f>'2x10'!$F9</f>
        <v>0.26482660003201347</v>
      </c>
      <c r="T29" s="361">
        <v>3</v>
      </c>
      <c r="U29" s="1">
        <f>'3x4'!$F9</f>
        <v>0.60929882841227678</v>
      </c>
      <c r="V29" s="1">
        <f>'3x5'!$F9</f>
        <v>0.57594813495362962</v>
      </c>
      <c r="W29" s="1">
        <f>'3x6'!$F9</f>
        <v>0.55318227667613895</v>
      </c>
      <c r="X29" s="1">
        <f>'3x7'!$F9</f>
        <v>0.53751444461005837</v>
      </c>
      <c r="Y29" s="1">
        <f>'3x8'!$F9</f>
        <v>0.5266600218973998</v>
      </c>
      <c r="Z29" s="1">
        <f>'3x9'!$F9</f>
        <v>0.5191020392929353</v>
      </c>
      <c r="AA29" s="1">
        <f>'3x10'!$F9</f>
        <v>0.51381951897192113</v>
      </c>
    </row>
    <row r="30" spans="1:27" x14ac:dyDescent="0.3">
      <c r="A30" s="361">
        <v>4</v>
      </c>
      <c r="B30" s="1">
        <f>'1x2'!$G10</f>
        <v>0.13340040806045758</v>
      </c>
      <c r="C30" s="1">
        <f>'1x3'!$G10</f>
        <v>6.8566016460281348E-2</v>
      </c>
      <c r="D30" s="1">
        <f>'1x4'!$G10</f>
        <v>4.4463908218622429E-2</v>
      </c>
      <c r="E30" s="1">
        <f>'1x5'!$G10</f>
        <v>3.3391644019272519E-2</v>
      </c>
      <c r="F30" s="1">
        <f>'1x6'!$G10</f>
        <v>2.7536128195437892E-2</v>
      </c>
      <c r="G30" s="1">
        <f>'1x7'!$G10</f>
        <v>2.4140059308129992E-2</v>
      </c>
      <c r="H30" s="1">
        <f>'1x8'!$G10</f>
        <v>2.2045729608115478E-2</v>
      </c>
      <c r="I30" s="1">
        <f>'1x9'!$G10</f>
        <v>2.0699499834441741E-2</v>
      </c>
      <c r="J30" s="1">
        <f>'1x10'!$G10</f>
        <v>1.9809262508315467E-2</v>
      </c>
      <c r="K30" s="361">
        <v>4</v>
      </c>
      <c r="L30" s="1">
        <f>'2x3'!$G10</f>
        <v>0.40077167385050139</v>
      </c>
      <c r="M30" s="1">
        <f>'2x4'!$G10</f>
        <v>0.33029318644713479</v>
      </c>
      <c r="N30" s="1">
        <f>'2x5'!$G10</f>
        <v>0.28691944981030898</v>
      </c>
      <c r="O30" s="1">
        <f>'2x6'!$G10</f>
        <v>0.25940862719211094</v>
      </c>
      <c r="P30" s="1">
        <f>'2x7'!$G10</f>
        <v>0.2414778066891842</v>
      </c>
      <c r="Q30" s="1">
        <f>'2x8'!$G10</f>
        <v>0.22953576043810348</v>
      </c>
      <c r="R30" s="1">
        <f>'2x9'!$G10</f>
        <v>0.22145201895865116</v>
      </c>
      <c r="S30" s="1">
        <f>'2x10'!$G10</f>
        <v>0.21591453416423126</v>
      </c>
      <c r="T30" s="361">
        <v>4</v>
      </c>
      <c r="U30" s="1">
        <f>'3x4'!$G10</f>
        <v>0.59923073856034537</v>
      </c>
      <c r="V30" s="1">
        <f>'3x5'!$G10</f>
        <v>0.56299595442717842</v>
      </c>
      <c r="W30" s="1">
        <f>'3x6'!$G10</f>
        <v>0.53803449143329174</v>
      </c>
      <c r="X30" s="1">
        <f>'3x7'!$G10</f>
        <v>0.52075393399337599</v>
      </c>
      <c r="Y30" s="1">
        <f>'3x8'!$G10</f>
        <v>0.50873607468472148</v>
      </c>
      <c r="Z30" s="1">
        <f>'3x9'!$G10</f>
        <v>0.50034666070696499</v>
      </c>
      <c r="AA30" s="1">
        <f>'3x10'!$G10</f>
        <v>0.49447301013200973</v>
      </c>
    </row>
    <row r="31" spans="1:27" x14ac:dyDescent="0.3">
      <c r="A31" s="361">
        <v>5</v>
      </c>
      <c r="B31" s="1">
        <f>'1x2'!$H11</f>
        <v>9.9766864550600909E-2</v>
      </c>
      <c r="C31" s="1">
        <f>'1x3'!$H11</f>
        <v>4.2227222707752983E-2</v>
      </c>
      <c r="D31" s="1">
        <f>'1x4'!$H11</f>
        <v>2.4064997682170724E-2</v>
      </c>
      <c r="E31" s="1">
        <f>'1x5'!$H11</f>
        <v>1.6599410587011747E-2</v>
      </c>
      <c r="F31" s="1">
        <f>'1x6'!$H11</f>
        <v>1.2932132893056085E-2</v>
      </c>
      <c r="G31" s="1">
        <f>'1x7'!$H11</f>
        <v>1.090804265438605E-2</v>
      </c>
      <c r="H31" s="1">
        <f>'1x8'!$H11</f>
        <v>9.7012119436107897E-3</v>
      </c>
      <c r="I31" s="1">
        <f>'1x9'!$H11</f>
        <v>8.9432590120904782E-3</v>
      </c>
      <c r="J31" s="1">
        <f>'1x10'!$H11</f>
        <v>8.4500351880798311E-3</v>
      </c>
      <c r="K31" s="361">
        <v>5</v>
      </c>
      <c r="L31" s="1">
        <f>'2x3'!$H11</f>
        <v>0.38380877579949352</v>
      </c>
      <c r="M31" s="1">
        <f>'2x4'!$H11</f>
        <v>0.3068692344459138</v>
      </c>
      <c r="N31" s="1">
        <f>'2x5'!$H11</f>
        <v>0.25956785923082454</v>
      </c>
      <c r="O31" s="1">
        <f>'2x6'!$H11</f>
        <v>0.22977531931364495</v>
      </c>
      <c r="P31" s="1">
        <f>'2x7'!$H11</f>
        <v>0.21051161158449005</v>
      </c>
      <c r="Q31" s="1">
        <f>'2x8'!$H11</f>
        <v>0.19777196255021146</v>
      </c>
      <c r="R31" s="1">
        <f>'2x9'!$H11</f>
        <v>0.18919680391270163</v>
      </c>
      <c r="S31" s="1">
        <f>'2x10'!$H11</f>
        <v>0.18334786199829833</v>
      </c>
      <c r="T31" s="361">
        <v>5</v>
      </c>
      <c r="U31" s="1">
        <f>'3x4'!$H11</f>
        <v>0.5952227458515541</v>
      </c>
      <c r="V31" s="1">
        <f>'3x5'!$H11</f>
        <v>0.55739213785910569</v>
      </c>
      <c r="W31" s="1">
        <f>'3x6'!$H11</f>
        <v>0.53112658238286181</v>
      </c>
      <c r="X31" s="1">
        <f>'3x7'!$H11</f>
        <v>0.51284353969629937</v>
      </c>
      <c r="Y31" s="1">
        <f>'3x8'!$H11</f>
        <v>0.50008049985129033</v>
      </c>
      <c r="Z31" s="1">
        <f>'3x9'!$H11</f>
        <v>0.4911477629074979</v>
      </c>
      <c r="AA31" s="1">
        <f>'3x10'!$H11</f>
        <v>0.48488251810922295</v>
      </c>
    </row>
    <row r="32" spans="1:27" x14ac:dyDescent="0.3">
      <c r="A32" s="361">
        <v>6</v>
      </c>
      <c r="B32" s="1">
        <f>'1x2'!$I12</f>
        <v>7.6538392924881266E-2</v>
      </c>
      <c r="C32" s="1">
        <f>'1x3'!$I12</f>
        <v>2.6434956599496379E-2</v>
      </c>
      <c r="D32" s="1">
        <f>'1x4'!$I12</f>
        <v>1.3169990715000952E-2</v>
      </c>
      <c r="E32" s="1">
        <f>'1x5'!$I12</f>
        <v>8.3212406098051757E-3</v>
      </c>
      <c r="F32" s="1">
        <f>'1x6'!$I12</f>
        <v>6.1154212885126446E-3</v>
      </c>
      <c r="G32" s="1">
        <f>'1x7'!$I12</f>
        <v>4.9586082510234076E-3</v>
      </c>
      <c r="H32" s="1">
        <f>'1x8'!$I12</f>
        <v>4.2923301019346469E-3</v>
      </c>
      <c r="I32" s="1">
        <f>'1x9'!$I12</f>
        <v>3.8836787805474715E-3</v>
      </c>
      <c r="J32" s="1">
        <f>'1x10'!$I12</f>
        <v>3.6220815033383902E-3</v>
      </c>
      <c r="K32" s="361">
        <v>6</v>
      </c>
      <c r="L32" s="1">
        <f>'2x3'!$I12</f>
        <v>0.37363349364371856</v>
      </c>
      <c r="M32" s="1">
        <f>'2x4'!$I12</f>
        <v>0.29144921621023012</v>
      </c>
      <c r="N32" s="1">
        <f>'2x5'!$I12</f>
        <v>0.24078160324114847</v>
      </c>
      <c r="O32" s="370">
        <f>'2x6'!$I12</f>
        <v>0.20901336448375102</v>
      </c>
      <c r="P32" s="1">
        <f>'2x7'!$I12</f>
        <v>0.18860791337890473</v>
      </c>
      <c r="Q32" s="1">
        <f>'2x8'!$I12</f>
        <v>0.17519860406857743</v>
      </c>
      <c r="R32" s="1">
        <f>'2x9'!$I12</f>
        <v>0.16622022040845558</v>
      </c>
      <c r="S32" s="1">
        <f>'2x10'!$I12</f>
        <v>0.16012135544455422</v>
      </c>
      <c r="T32" s="361">
        <v>6</v>
      </c>
      <c r="U32" s="1">
        <f>'3x4'!$I12</f>
        <v>0.59360481142436361</v>
      </c>
      <c r="V32" s="1">
        <f>'3x5'!$I12</f>
        <v>0.55492283254599573</v>
      </c>
      <c r="W32" s="1">
        <f>'3x6'!$I12</f>
        <v>0.52790727952444449</v>
      </c>
      <c r="X32" s="1">
        <f>'3x7'!$I12</f>
        <v>0.50901868069750089</v>
      </c>
      <c r="Y32" s="1">
        <f>'3x8'!$I12</f>
        <v>0.49579052941261903</v>
      </c>
      <c r="Z32" s="1">
        <f>'3x9'!$I12</f>
        <v>0.48651107311745045</v>
      </c>
      <c r="AA32" s="1">
        <f>'3x10'!$I12</f>
        <v>0.47999211393730096</v>
      </c>
    </row>
    <row r="33" spans="1:27" x14ac:dyDescent="0.3">
      <c r="A33" s="361">
        <v>7</v>
      </c>
      <c r="B33" s="1">
        <f>'1x2'!$J13</f>
        <v>5.978350539991114E-2</v>
      </c>
      <c r="C33" s="1">
        <f>'1x3'!$J13</f>
        <v>1.6713968620847799E-2</v>
      </c>
      <c r="D33" s="1">
        <f>'1x4'!$J13</f>
        <v>7.250740087327452E-3</v>
      </c>
      <c r="E33" s="1">
        <f>'1x5'!$J13</f>
        <v>4.1887986822546162E-3</v>
      </c>
      <c r="F33" s="1">
        <f>'1x6'!$J13</f>
        <v>2.9012477946697272E-3</v>
      </c>
      <c r="G33" s="1">
        <f>'1x7'!$J13</f>
        <v>2.2602106399072764E-3</v>
      </c>
      <c r="H33" s="1">
        <f>'1x8'!$J13</f>
        <v>1.9037101437118433E-3</v>
      </c>
      <c r="I33" s="1">
        <f>'1x9'!$J13</f>
        <v>1.6902309912500281E-3</v>
      </c>
      <c r="J33" s="1">
        <f>'1x10'!$J13</f>
        <v>1.5558137943966713E-3</v>
      </c>
      <c r="K33" s="361">
        <v>7</v>
      </c>
      <c r="L33" s="1">
        <f>'2x3'!$J13</f>
        <v>0.36736693296566825</v>
      </c>
      <c r="M33" s="1">
        <f>'2x4'!$J13</f>
        <v>0.28091813983716019</v>
      </c>
      <c r="N33" s="1">
        <f>'2x5'!$J13</f>
        <v>0.22731635569429709</v>
      </c>
      <c r="O33" s="1">
        <f>'2x6'!$J13</f>
        <v>0.19378726819253481</v>
      </c>
      <c r="P33" s="1">
        <f>'2x7'!$J13</f>
        <v>0.17236590711283675</v>
      </c>
      <c r="Q33" s="1">
        <f>'2x8'!$J13</f>
        <v>0.15836860767558511</v>
      </c>
      <c r="R33" s="1">
        <f>'2x9'!$J13</f>
        <v>0.14904258676177168</v>
      </c>
      <c r="S33" s="1">
        <f>'2x10'!$J13</f>
        <v>0.14273239114785211</v>
      </c>
      <c r="T33" s="361">
        <v>7</v>
      </c>
      <c r="U33" s="1">
        <f>'3x4'!$J13</f>
        <v>0.59294801817070031</v>
      </c>
      <c r="V33" s="1">
        <f>'3x5'!$J13</f>
        <v>0.55382597347438078</v>
      </c>
      <c r="W33" s="1">
        <f>'3x6'!$J13</f>
        <v>0.5263918329484385</v>
      </c>
      <c r="X33" s="1">
        <f>'3x7'!$J13</f>
        <v>0.50714764921955868</v>
      </c>
      <c r="Y33" s="1">
        <f>'3x8'!$J13</f>
        <v>0.49363688166154518</v>
      </c>
      <c r="Z33" s="1">
        <f>'3x9'!$J13</f>
        <v>0.4841417791086412</v>
      </c>
      <c r="AA33" s="1">
        <f>'3x10'!$J13</f>
        <v>0.4774624675347372</v>
      </c>
    </row>
    <row r="34" spans="1:27" x14ac:dyDescent="0.3">
      <c r="A34" s="361">
        <v>8</v>
      </c>
      <c r="B34" s="1">
        <f>'1x2'!$K14</f>
        <v>4.7315625909253999E-2</v>
      </c>
      <c r="C34" s="1">
        <f>'1x3'!$K14</f>
        <v>1.0633055720165695E-2</v>
      </c>
      <c r="D34" s="1">
        <f>'1x4'!$K14</f>
        <v>4.004947390124575E-3</v>
      </c>
      <c r="E34" s="1">
        <f>'1x5'!$K14</f>
        <v>2.1129794016639248E-3</v>
      </c>
      <c r="F34" s="1">
        <f>'1x6'!$K14</f>
        <v>1.3784975744208451E-3</v>
      </c>
      <c r="G34" s="1">
        <f>'1x7'!$K14</f>
        <v>1.0315078323206697E-3</v>
      </c>
      <c r="H34" s="1">
        <f>'1x8'!$K14</f>
        <v>8.4521824635338659E-4</v>
      </c>
      <c r="I34" s="1">
        <f>'1x9'!$K14</f>
        <v>7.3631492302265479E-4</v>
      </c>
      <c r="J34" s="1">
        <f>'1x10'!$K14</f>
        <v>6.6887142107569192E-4</v>
      </c>
      <c r="K34" s="361">
        <v>8</v>
      </c>
      <c r="L34" s="1">
        <f>'2x3'!$K14</f>
        <v>0.36344482482206381</v>
      </c>
      <c r="M34" s="1">
        <f>'2x4'!$K14</f>
        <v>0.27354421269031848</v>
      </c>
      <c r="N34" s="1">
        <f>'2x5'!$K14</f>
        <v>0.21736734982756123</v>
      </c>
      <c r="O34" s="1">
        <f>'2x6'!$K14</f>
        <v>0.18224306419235378</v>
      </c>
      <c r="P34" s="1">
        <f>'2x7'!$K14</f>
        <v>0.15989597182608856</v>
      </c>
      <c r="Q34" s="1">
        <f>'2x8'!$K14</f>
        <v>0.14536684553294055</v>
      </c>
      <c r="R34" s="1">
        <f>'2x9'!$K14</f>
        <v>0.13573072074114551</v>
      </c>
      <c r="S34" s="1">
        <f>'2x10'!$K14</f>
        <v>0.1292350590272173</v>
      </c>
      <c r="T34" s="361">
        <v>8</v>
      </c>
      <c r="U34" s="1">
        <f>'3x4'!$K14</f>
        <v>0.59268078966340221</v>
      </c>
      <c r="V34" s="1">
        <f>'3x5'!$K14</f>
        <v>0.55333701551507564</v>
      </c>
      <c r="W34" s="1">
        <f>'3x6'!$K14</f>
        <v>0.52567508235268856</v>
      </c>
      <c r="X34" s="1">
        <f>'3x7'!$K14</f>
        <v>0.50622718063747496</v>
      </c>
      <c r="Y34" s="1">
        <f>'3x8'!$K14</f>
        <v>0.4925487577212776</v>
      </c>
      <c r="Z34" s="1">
        <f>'3x9'!$K14</f>
        <v>0.48292263705036292</v>
      </c>
      <c r="AA34" s="1">
        <f>'3x10'!$K14</f>
        <v>0.4761442816887918</v>
      </c>
    </row>
    <row r="35" spans="1:27" x14ac:dyDescent="0.3">
      <c r="A35" s="361">
        <v>9</v>
      </c>
      <c r="B35" s="1">
        <f>'1x2'!$L15</f>
        <v>3.7821136342771823E-2</v>
      </c>
      <c r="C35" s="1">
        <f>'1x3'!$L15</f>
        <v>6.7907843861734901E-3</v>
      </c>
      <c r="D35" s="1">
        <f>'1x4'!$L15</f>
        <v>2.216106366835776E-3</v>
      </c>
      <c r="E35" s="1">
        <f>'1x5'!$L15</f>
        <v>1.0669793983549116E-3</v>
      </c>
      <c r="F35" s="1">
        <f>'1x6'!$L15</f>
        <v>6.5545295109698941E-4</v>
      </c>
      <c r="G35" s="1">
        <f>'1x7'!$L15</f>
        <v>4.7102042988348433E-4</v>
      </c>
      <c r="H35" s="1">
        <f>'1x8'!$L15</f>
        <v>3.7544044014353056E-4</v>
      </c>
      <c r="I35" s="1">
        <f>'1x9'!$L15</f>
        <v>3.2089404293113408E-4</v>
      </c>
      <c r="J35" s="1">
        <f>'1x10'!$L15</f>
        <v>2.876691538447167E-4</v>
      </c>
      <c r="K35" s="361">
        <v>9</v>
      </c>
      <c r="L35" s="1">
        <f>'2x3'!$L15</f>
        <v>0.36096521991778363</v>
      </c>
      <c r="M35" s="1">
        <f>'2x4'!$L15</f>
        <v>0.26829026892230456</v>
      </c>
      <c r="N35" s="1">
        <f>'2x5'!$L15</f>
        <v>0.20985020802838456</v>
      </c>
      <c r="O35" s="1">
        <f>'2x6'!$L15</f>
        <v>0.17326764595411623</v>
      </c>
      <c r="P35" s="1">
        <f>'2x7'!$L15</f>
        <v>0.15006409270029508</v>
      </c>
      <c r="Q35" s="1">
        <f>'2x8'!$L15</f>
        <v>0.13504416667765923</v>
      </c>
      <c r="R35" s="1">
        <f>'2x9'!$L15</f>
        <v>0.12512469018506953</v>
      </c>
      <c r="S35" s="1">
        <f>'2x10'!$L15</f>
        <v>0.11846180569955329</v>
      </c>
      <c r="T35" s="361">
        <v>9</v>
      </c>
      <c r="U35" s="1">
        <f>'3x4'!$L15</f>
        <v>0.59257196234523901</v>
      </c>
      <c r="V35" s="1">
        <f>'3x5'!$L15</f>
        <v>0.55311870226086235</v>
      </c>
      <c r="W35" s="1">
        <f>'3x6'!$L15</f>
        <v>0.52533532941562711</v>
      </c>
      <c r="X35" s="1">
        <f>'3x7'!$L15</f>
        <v>0.50577308596716986</v>
      </c>
      <c r="Y35" s="1">
        <f>'3x8'!$L15</f>
        <v>0.49199720619070825</v>
      </c>
      <c r="Z35" s="1">
        <f>'3x9'!$L15</f>
        <v>0.48229306810766143</v>
      </c>
      <c r="AA35" s="1">
        <f>'3x10'!$L15</f>
        <v>0.47545474251563907</v>
      </c>
    </row>
    <row r="36" spans="1:27" x14ac:dyDescent="0.3">
      <c r="A36" s="361">
        <v>10</v>
      </c>
      <c r="B36" s="1">
        <f>'1x2'!$M16</f>
        <v>3.046303137989044E-2</v>
      </c>
      <c r="C36" s="1">
        <f>'1x3'!$M16</f>
        <v>4.3475922001252288E-3</v>
      </c>
      <c r="D36" s="1">
        <f>'1x4'!$M16</f>
        <v>1.2274801647086057E-3</v>
      </c>
      <c r="E36" s="1">
        <f>'1x5'!$M16</f>
        <v>5.3907135670137028E-4</v>
      </c>
      <c r="F36" s="1">
        <f>'1x6'!$M16</f>
        <v>3.1176429393175374E-4</v>
      </c>
      <c r="G36" s="1">
        <f>'1x7'!$M16</f>
        <v>2.1513849453742143E-4</v>
      </c>
      <c r="H36" s="1">
        <f>'1x8'!$M16</f>
        <v>1.6680300543405634E-4</v>
      </c>
      <c r="I36" s="1">
        <f>'1x9'!$M16</f>
        <v>1.3987443372619727E-4</v>
      </c>
      <c r="J36" s="1">
        <f>'1x10'!$M16</f>
        <v>1.2374143814258557E-4</v>
      </c>
      <c r="K36" s="361">
        <v>10</v>
      </c>
      <c r="L36" s="1">
        <f>'2x3'!$M16</f>
        <v>0.35938759156642708</v>
      </c>
      <c r="M36" s="1">
        <f>'2x4'!$M16</f>
        <v>0.26450021525089296</v>
      </c>
      <c r="N36" s="1">
        <f>'2x5'!$M16</f>
        <v>0.20407403078482766</v>
      </c>
      <c r="O36" s="1">
        <f>'2x6'!$M16</f>
        <v>0.16615210375571116</v>
      </c>
      <c r="P36" s="1">
        <f>'2x7'!$M16</f>
        <v>0.14214841776601048</v>
      </c>
      <c r="Q36" s="1">
        <f>'2x8'!$M16</f>
        <v>0.12666922787391585</v>
      </c>
      <c r="R36" s="1">
        <f>'2x9'!$M16</f>
        <v>0.11648633604798027</v>
      </c>
      <c r="S36" s="1">
        <f>'2x10'!$M16</f>
        <v>0.10966963604288475</v>
      </c>
      <c r="T36" s="361">
        <v>10</v>
      </c>
      <c r="U36" s="1">
        <f>'3x4'!$M16</f>
        <v>0.59252762636200473</v>
      </c>
      <c r="V36" s="1">
        <f>'3x5'!$M16</f>
        <v>0.55302115935530671</v>
      </c>
      <c r="W36" s="1">
        <f>'3x6'!$M16</f>
        <v>0.52517411019114657</v>
      </c>
      <c r="X36" s="1">
        <f>'3x7'!$M16</f>
        <v>0.50554875969949009</v>
      </c>
      <c r="Y36" s="1">
        <f>'3x8'!$M16</f>
        <v>0.49171717594794223</v>
      </c>
      <c r="Z36" s="1">
        <f>'3x9'!$M16</f>
        <v>0.4819673560171735</v>
      </c>
      <c r="AA36" s="1">
        <f>'3x10'!$M16</f>
        <v>0.47509332295659584</v>
      </c>
    </row>
    <row r="37" spans="1:27" x14ac:dyDescent="0.3">
      <c r="B37" s="472" t="s">
        <v>48</v>
      </c>
      <c r="C37" s="472"/>
      <c r="D37" s="472"/>
      <c r="E37" s="472"/>
      <c r="F37" s="472"/>
      <c r="G37" s="472"/>
      <c r="H37" s="472"/>
      <c r="I37" s="472"/>
      <c r="J37" s="472"/>
      <c r="L37" s="472" t="s">
        <v>48</v>
      </c>
      <c r="M37" s="472"/>
      <c r="N37" s="472"/>
      <c r="O37" s="472"/>
      <c r="P37" s="472"/>
      <c r="Q37" s="472"/>
      <c r="R37" s="472"/>
      <c r="S37" s="472"/>
      <c r="U37" s="472" t="s">
        <v>48</v>
      </c>
      <c r="V37" s="472"/>
      <c r="W37" s="472"/>
      <c r="X37" s="472"/>
      <c r="Y37" s="472"/>
      <c r="Z37" s="472"/>
      <c r="AA37" s="472"/>
    </row>
    <row r="38" spans="1:27" x14ac:dyDescent="0.3">
      <c r="A38" s="272" t="s">
        <v>55</v>
      </c>
      <c r="B38" s="49" t="s">
        <v>137</v>
      </c>
      <c r="C38" s="49" t="s">
        <v>138</v>
      </c>
      <c r="D38" s="49" t="s">
        <v>139</v>
      </c>
      <c r="E38" s="49" t="s">
        <v>140</v>
      </c>
      <c r="F38" s="49" t="s">
        <v>141</v>
      </c>
      <c r="G38" s="49" t="s">
        <v>142</v>
      </c>
      <c r="H38" s="49" t="s">
        <v>143</v>
      </c>
      <c r="I38" s="49" t="s">
        <v>144</v>
      </c>
      <c r="J38" s="49" t="s">
        <v>145</v>
      </c>
      <c r="K38" s="272" t="s">
        <v>55</v>
      </c>
      <c r="L38" s="49" t="s">
        <v>152</v>
      </c>
      <c r="M38" s="49" t="s">
        <v>153</v>
      </c>
      <c r="N38" s="49" t="s">
        <v>154</v>
      </c>
      <c r="O38" s="49" t="s">
        <v>155</v>
      </c>
      <c r="P38" s="49" t="s">
        <v>156</v>
      </c>
      <c r="Q38" s="49" t="s">
        <v>157</v>
      </c>
      <c r="R38" s="49" t="s">
        <v>158</v>
      </c>
      <c r="S38" s="49" t="s">
        <v>159</v>
      </c>
      <c r="T38" s="272" t="s">
        <v>55</v>
      </c>
      <c r="U38" s="49" t="s">
        <v>161</v>
      </c>
      <c r="V38" s="49" t="s">
        <v>162</v>
      </c>
      <c r="W38" s="49" t="s">
        <v>163</v>
      </c>
      <c r="X38" s="49" t="s">
        <v>164</v>
      </c>
      <c r="Y38" s="49" t="s">
        <v>165</v>
      </c>
      <c r="Z38" s="49" t="s">
        <v>166</v>
      </c>
      <c r="AA38" s="49" t="s">
        <v>167</v>
      </c>
    </row>
    <row r="39" spans="1:27" x14ac:dyDescent="0.3">
      <c r="A39" s="272">
        <v>1</v>
      </c>
      <c r="B39" s="1">
        <f>B15-B27</f>
        <v>9.2444088278911762E-2</v>
      </c>
      <c r="C39" s="1">
        <f t="shared" ref="C39:AA39" si="0">C15-C27</f>
        <v>0.2172743324060038</v>
      </c>
      <c r="D39" s="1">
        <f t="shared" si="0"/>
        <v>0.28652841701656195</v>
      </c>
      <c r="E39" s="1">
        <f t="shared" si="0"/>
        <v>0.3284589757503808</v>
      </c>
      <c r="F39" s="1">
        <f t="shared" si="0"/>
        <v>0.35520137422913317</v>
      </c>
      <c r="G39" s="1">
        <f t="shared" si="0"/>
        <v>0.37282671968750347</v>
      </c>
      <c r="H39" s="1">
        <f t="shared" si="0"/>
        <v>0.3846960313668597</v>
      </c>
      <c r="I39" s="1">
        <f t="shared" si="0"/>
        <v>0.39280542077587327</v>
      </c>
      <c r="J39" s="1">
        <f t="shared" si="0"/>
        <v>0.39840078017127628</v>
      </c>
      <c r="K39" s="272">
        <v>1</v>
      </c>
      <c r="L39" s="1">
        <f t="shared" si="0"/>
        <v>-0.21697099002740594</v>
      </c>
      <c r="M39" s="1">
        <f t="shared" si="0"/>
        <v>-0.14544988842820977</v>
      </c>
      <c r="N39" s="1">
        <f t="shared" si="0"/>
        <v>-9.9835285228028869E-2</v>
      </c>
      <c r="O39" s="1">
        <f t="shared" si="0"/>
        <v>-6.9771671450511275E-2</v>
      </c>
      <c r="P39" s="1">
        <f t="shared" si="0"/>
        <v>-4.9526144747165046E-2</v>
      </c>
      <c r="Q39" s="1">
        <f t="shared" si="0"/>
        <v>-3.5693930692699827E-2</v>
      </c>
      <c r="R39" s="1">
        <f t="shared" si="0"/>
        <v>-2.6149906480118168E-2</v>
      </c>
      <c r="S39" s="1">
        <f t="shared" si="0"/>
        <v>-1.9519837224873215E-2</v>
      </c>
      <c r="T39" s="272">
        <v>1</v>
      </c>
      <c r="U39" s="1">
        <f t="shared" si="0"/>
        <v>-0.42095625722512581</v>
      </c>
      <c r="V39" s="1">
        <f t="shared" si="0"/>
        <v>-0.38211491372057921</v>
      </c>
      <c r="W39" s="1">
        <f t="shared" si="0"/>
        <v>-0.35595826259624808</v>
      </c>
      <c r="X39" s="1">
        <f t="shared" si="0"/>
        <v>-0.33808743104905453</v>
      </c>
      <c r="Y39" s="1">
        <f t="shared" si="0"/>
        <v>-0.32575682017838758</v>
      </c>
      <c r="Z39" s="1">
        <f t="shared" si="0"/>
        <v>-0.31719095716179663</v>
      </c>
      <c r="AA39" s="1">
        <f t="shared" si="0"/>
        <v>-0.3112123150371805</v>
      </c>
    </row>
    <row r="40" spans="1:27" x14ac:dyDescent="0.3">
      <c r="A40" s="272">
        <v>2</v>
      </c>
      <c r="B40" s="1">
        <f t="shared" ref="B40:J40" si="1">B16-B28</f>
        <v>0.45245460253032516</v>
      </c>
      <c r="C40" s="1">
        <f t="shared" si="1"/>
        <v>0.59788800537222242</v>
      </c>
      <c r="D40" s="1">
        <f t="shared" si="1"/>
        <v>0.66967850368870863</v>
      </c>
      <c r="E40" s="1">
        <f t="shared" si="1"/>
        <v>0.70979151165490939</v>
      </c>
      <c r="F40" s="1">
        <f t="shared" si="1"/>
        <v>0.73400964654858014</v>
      </c>
      <c r="G40" s="1">
        <f t="shared" si="1"/>
        <v>0.74938110656439338</v>
      </c>
      <c r="H40" s="1">
        <f t="shared" si="1"/>
        <v>0.75946629490363282</v>
      </c>
      <c r="I40" s="1">
        <f t="shared" si="1"/>
        <v>0.76623294356933536</v>
      </c>
      <c r="J40" s="1">
        <f t="shared" si="1"/>
        <v>0.77084309039673715</v>
      </c>
      <c r="K40" s="272">
        <v>2</v>
      </c>
      <c r="L40" s="1">
        <f t="shared" ref="L40:S40" si="2">L16-L28</f>
        <v>2.7908597593249429E-2</v>
      </c>
      <c r="M40" s="1">
        <f t="shared" si="2"/>
        <v>0.13142148886277966</v>
      </c>
      <c r="N40" s="1">
        <f t="shared" si="2"/>
        <v>0.19624526062646913</v>
      </c>
      <c r="O40" s="1">
        <f t="shared" si="2"/>
        <v>0.23829506239040638</v>
      </c>
      <c r="P40" s="1">
        <f t="shared" si="2"/>
        <v>0.26626316044334181</v>
      </c>
      <c r="Q40" s="1">
        <f t="shared" si="2"/>
        <v>0.28519562171719487</v>
      </c>
      <c r="R40" s="1">
        <f t="shared" si="2"/>
        <v>0.29817088732246361</v>
      </c>
      <c r="S40" s="1">
        <f t="shared" si="2"/>
        <v>0.30714086633328663</v>
      </c>
      <c r="T40" s="272">
        <v>2</v>
      </c>
      <c r="U40" s="1">
        <f t="shared" ref="U40:AA40" si="3">U16-U28</f>
        <v>-0.27100216202435812</v>
      </c>
      <c r="V40" s="1">
        <f t="shared" si="3"/>
        <v>-0.21438936135191905</v>
      </c>
      <c r="W40" s="1">
        <f t="shared" si="3"/>
        <v>-0.17607644753446994</v>
      </c>
      <c r="X40" s="1">
        <f t="shared" si="3"/>
        <v>-0.14984181648096861</v>
      </c>
      <c r="Y40" s="1">
        <f t="shared" si="3"/>
        <v>-0.13172224998895948</v>
      </c>
      <c r="Z40" s="1">
        <f t="shared" si="3"/>
        <v>-0.11912943570642953</v>
      </c>
      <c r="AA40" s="1">
        <f t="shared" si="3"/>
        <v>-0.11033857712670758</v>
      </c>
    </row>
    <row r="41" spans="1:27" x14ac:dyDescent="0.3">
      <c r="A41" s="272">
        <v>3</v>
      </c>
      <c r="B41" s="1">
        <f t="shared" ref="B41:J41" si="4">B17-B29</f>
        <v>0.62940931210061746</v>
      </c>
      <c r="C41" s="1">
        <f t="shared" si="4"/>
        <v>0.77103678010466414</v>
      </c>
      <c r="D41" s="1">
        <f t="shared" si="4"/>
        <v>0.83218404979905658</v>
      </c>
      <c r="E41" s="1">
        <f t="shared" si="4"/>
        <v>0.86332381401893732</v>
      </c>
      <c r="F41" s="1">
        <f t="shared" si="4"/>
        <v>0.88097474379986873</v>
      </c>
      <c r="G41" s="1">
        <f t="shared" si="4"/>
        <v>0.89170484838327269</v>
      </c>
      <c r="H41" s="1">
        <f t="shared" si="4"/>
        <v>0.89853864547173179</v>
      </c>
      <c r="I41" s="1">
        <f t="shared" si="4"/>
        <v>0.90303021478314338</v>
      </c>
      <c r="J41" s="1">
        <f t="shared" si="4"/>
        <v>0.90604668636042607</v>
      </c>
      <c r="K41" s="272">
        <v>3</v>
      </c>
      <c r="L41" s="1">
        <f t="shared" ref="L41:S41" si="5">L17-L29</f>
        <v>0.13933863903264304</v>
      </c>
      <c r="M41" s="1">
        <f t="shared" si="5"/>
        <v>0.26412112797697851</v>
      </c>
      <c r="N41" s="1">
        <f t="shared" si="5"/>
        <v>0.34136359701755842</v>
      </c>
      <c r="O41" s="1">
        <f t="shared" si="5"/>
        <v>0.39083599919295137</v>
      </c>
      <c r="P41" s="1">
        <f t="shared" si="5"/>
        <v>0.42338512798282252</v>
      </c>
      <c r="Q41" s="1">
        <f t="shared" si="5"/>
        <v>0.44523208665339337</v>
      </c>
      <c r="R41" s="1">
        <f t="shared" si="5"/>
        <v>0.46010965950489924</v>
      </c>
      <c r="S41" s="1">
        <f t="shared" si="5"/>
        <v>0.470346799935978</v>
      </c>
      <c r="T41" s="272">
        <v>3</v>
      </c>
      <c r="U41" s="1">
        <f t="shared" ref="U41:AA41" si="6">U17-U29</f>
        <v>-0.21859765682455079</v>
      </c>
      <c r="V41" s="1">
        <f t="shared" si="6"/>
        <v>-0.15189626990725613</v>
      </c>
      <c r="W41" s="1">
        <f t="shared" si="6"/>
        <v>-0.10636455335227479</v>
      </c>
      <c r="X41" s="1">
        <f t="shared" si="6"/>
        <v>-7.502888922011236E-2</v>
      </c>
      <c r="Y41" s="1">
        <f t="shared" si="6"/>
        <v>-5.3320043794794325E-2</v>
      </c>
      <c r="Z41" s="1">
        <f t="shared" si="6"/>
        <v>-3.8204078585864831E-2</v>
      </c>
      <c r="AA41" s="1">
        <f t="shared" si="6"/>
        <v>-2.7639037943835931E-2</v>
      </c>
    </row>
    <row r="42" spans="1:27" x14ac:dyDescent="0.3">
      <c r="A42" s="272">
        <v>4</v>
      </c>
      <c r="B42" s="1">
        <f t="shared" ref="B42:J42" si="7">B18-B30</f>
        <v>0.73319918387908534</v>
      </c>
      <c r="C42" s="1">
        <f t="shared" si="7"/>
        <v>0.86286796707943791</v>
      </c>
      <c r="D42" s="1">
        <f t="shared" si="7"/>
        <v>0.91107218356275599</v>
      </c>
      <c r="E42" s="1">
        <f t="shared" si="7"/>
        <v>0.9332167119614555</v>
      </c>
      <c r="F42" s="1">
        <f t="shared" si="7"/>
        <v>0.94492774360912524</v>
      </c>
      <c r="G42" s="1">
        <f t="shared" si="7"/>
        <v>0.95171988138374108</v>
      </c>
      <c r="H42" s="1">
        <f t="shared" si="7"/>
        <v>0.95590854078377052</v>
      </c>
      <c r="I42" s="1">
        <f t="shared" si="7"/>
        <v>0.95860100033111806</v>
      </c>
      <c r="J42" s="1">
        <f t="shared" si="7"/>
        <v>0.96038147498337123</v>
      </c>
      <c r="K42" s="272">
        <v>4</v>
      </c>
      <c r="L42" s="1">
        <f t="shared" ref="L42:S42" si="8">L18-L30</f>
        <v>0.19845665229899812</v>
      </c>
      <c r="M42" s="1">
        <f t="shared" si="8"/>
        <v>0.33941362710573275</v>
      </c>
      <c r="N42" s="1">
        <f t="shared" si="8"/>
        <v>0.42616110037938487</v>
      </c>
      <c r="O42" s="1">
        <f t="shared" si="8"/>
        <v>0.48118274561577984</v>
      </c>
      <c r="P42" s="1">
        <f t="shared" si="8"/>
        <v>0.51704438662163543</v>
      </c>
      <c r="Q42" s="1">
        <f t="shared" si="8"/>
        <v>0.54092847912379738</v>
      </c>
      <c r="R42" s="1">
        <f t="shared" si="8"/>
        <v>0.55709596208270262</v>
      </c>
      <c r="S42" s="1">
        <f t="shared" si="8"/>
        <v>0.5681709316715442</v>
      </c>
      <c r="T42" s="272">
        <v>4</v>
      </c>
      <c r="U42" s="1">
        <f t="shared" ref="U42:AA42" si="9">U18-U30</f>
        <v>-0.1984614771206869</v>
      </c>
      <c r="V42" s="1">
        <f t="shared" si="9"/>
        <v>-0.12599190885435241</v>
      </c>
      <c r="W42" s="1">
        <f t="shared" si="9"/>
        <v>-7.6068982866579204E-2</v>
      </c>
      <c r="X42" s="1">
        <f t="shared" si="9"/>
        <v>-4.1507867986745939E-2</v>
      </c>
      <c r="Y42" s="1">
        <f t="shared" si="9"/>
        <v>-1.7472149369435586E-2</v>
      </c>
      <c r="Z42" s="1">
        <f t="shared" si="9"/>
        <v>-6.9332141392186575E-4</v>
      </c>
      <c r="AA42" s="1">
        <f t="shared" si="9"/>
        <v>1.1053979735989317E-2</v>
      </c>
    </row>
    <row r="43" spans="1:27" x14ac:dyDescent="0.3">
      <c r="A43" s="272">
        <v>5</v>
      </c>
      <c r="B43" s="1">
        <f t="shared" ref="B43:J43" si="10">B19-B31</f>
        <v>0.80046627089879896</v>
      </c>
      <c r="C43" s="1">
        <f t="shared" si="10"/>
        <v>0.91554555458449471</v>
      </c>
      <c r="D43" s="1">
        <f t="shared" si="10"/>
        <v>0.95187000463565952</v>
      </c>
      <c r="E43" s="1">
        <f t="shared" si="10"/>
        <v>0.96680117882597705</v>
      </c>
      <c r="F43" s="1">
        <f t="shared" si="10"/>
        <v>0.97413573421388888</v>
      </c>
      <c r="G43" s="1">
        <f t="shared" si="10"/>
        <v>0.97818391469122912</v>
      </c>
      <c r="H43" s="1">
        <f t="shared" si="10"/>
        <v>0.98059757611277998</v>
      </c>
      <c r="I43" s="1">
        <f t="shared" si="10"/>
        <v>0.98211348197582082</v>
      </c>
      <c r="J43" s="1">
        <f t="shared" si="10"/>
        <v>0.98309992962384274</v>
      </c>
      <c r="K43" s="272">
        <v>5</v>
      </c>
      <c r="L43" s="1">
        <f t="shared" ref="L43:S43" si="11">L19-L31</f>
        <v>0.23238244840101402</v>
      </c>
      <c r="M43" s="1">
        <f t="shared" si="11"/>
        <v>0.38626153110817535</v>
      </c>
      <c r="N43" s="1">
        <f t="shared" si="11"/>
        <v>0.48086428153835453</v>
      </c>
      <c r="O43" s="1">
        <f t="shared" si="11"/>
        <v>0.54044936137271238</v>
      </c>
      <c r="P43" s="1">
        <f t="shared" si="11"/>
        <v>0.57897677683102489</v>
      </c>
      <c r="Q43" s="1">
        <f t="shared" si="11"/>
        <v>0.60445607489958242</v>
      </c>
      <c r="R43" s="1">
        <f t="shared" si="11"/>
        <v>0.62160639217460278</v>
      </c>
      <c r="S43" s="1">
        <f t="shared" si="11"/>
        <v>0.63330427600341166</v>
      </c>
      <c r="T43" s="272">
        <v>5</v>
      </c>
      <c r="U43" s="1">
        <f t="shared" ref="U43:AA43" si="12">U19-U31</f>
        <v>-0.19044549170310338</v>
      </c>
      <c r="V43" s="1">
        <f t="shared" si="12"/>
        <v>-0.11478427571820554</v>
      </c>
      <c r="W43" s="1">
        <f t="shared" si="12"/>
        <v>-6.2253164765718239E-2</v>
      </c>
      <c r="X43" s="1">
        <f t="shared" si="12"/>
        <v>-2.5687079392591017E-2</v>
      </c>
      <c r="Y43" s="1">
        <f t="shared" si="12"/>
        <v>-1.6099970257099638E-4</v>
      </c>
      <c r="Z43" s="1">
        <f t="shared" si="12"/>
        <v>1.7704474185014807E-2</v>
      </c>
      <c r="AA43" s="1">
        <f t="shared" si="12"/>
        <v>3.0234963781565483E-2</v>
      </c>
    </row>
    <row r="44" spans="1:27" x14ac:dyDescent="0.3">
      <c r="A44" s="272">
        <v>6</v>
      </c>
      <c r="B44" s="1">
        <f t="shared" ref="B44:J44" si="13">B20-B32</f>
        <v>0.84692321415023819</v>
      </c>
      <c r="C44" s="1">
        <f t="shared" si="13"/>
        <v>0.94713008680100808</v>
      </c>
      <c r="D44" s="1">
        <f t="shared" si="13"/>
        <v>0.97366001856999917</v>
      </c>
      <c r="E44" s="1">
        <f t="shared" si="13"/>
        <v>0.98335751878039035</v>
      </c>
      <c r="F44" s="1">
        <f t="shared" si="13"/>
        <v>0.98776915742297589</v>
      </c>
      <c r="G44" s="1">
        <f t="shared" si="13"/>
        <v>0.99008278349795442</v>
      </c>
      <c r="H44" s="1">
        <f t="shared" si="13"/>
        <v>0.99141533979613239</v>
      </c>
      <c r="I44" s="1">
        <f t="shared" si="13"/>
        <v>0.99223264243890674</v>
      </c>
      <c r="J44" s="1">
        <f t="shared" si="13"/>
        <v>0.99275583699332559</v>
      </c>
      <c r="K44" s="272">
        <v>6</v>
      </c>
      <c r="L44" s="1">
        <f t="shared" ref="L44:S44" si="14">L20-L32</f>
        <v>0.25273301271256421</v>
      </c>
      <c r="M44" s="1">
        <f t="shared" si="14"/>
        <v>0.4171015675795432</v>
      </c>
      <c r="N44" s="1">
        <f t="shared" si="14"/>
        <v>0.51843679351770755</v>
      </c>
      <c r="O44" s="1">
        <f t="shared" si="14"/>
        <v>0.58197327103250052</v>
      </c>
      <c r="P44" s="1">
        <f t="shared" si="14"/>
        <v>0.62278417324219681</v>
      </c>
      <c r="Q44" s="1">
        <f t="shared" si="14"/>
        <v>0.64960279186285175</v>
      </c>
      <c r="R44" s="1">
        <f t="shared" si="14"/>
        <v>0.66755955918309628</v>
      </c>
      <c r="S44" s="1">
        <f t="shared" si="14"/>
        <v>0.67975728911090172</v>
      </c>
      <c r="T44" s="272">
        <v>6</v>
      </c>
      <c r="U44" s="1">
        <f t="shared" ref="U44:AA44" si="15">U20-U32</f>
        <v>-0.18720962284872117</v>
      </c>
      <c r="V44" s="1">
        <f t="shared" si="15"/>
        <v>-0.10984566509198423</v>
      </c>
      <c r="W44" s="1">
        <f t="shared" si="15"/>
        <v>-5.5814559048882273E-2</v>
      </c>
      <c r="X44" s="1">
        <f t="shared" si="15"/>
        <v>-1.8037361394992069E-2</v>
      </c>
      <c r="Y44" s="1">
        <f t="shared" si="15"/>
        <v>8.4189411747737086E-3</v>
      </c>
      <c r="Z44" s="1">
        <f t="shared" si="15"/>
        <v>2.6977853765112192E-2</v>
      </c>
      <c r="AA44" s="1">
        <f t="shared" si="15"/>
        <v>4.0015772125412352E-2</v>
      </c>
    </row>
    <row r="45" spans="1:27" x14ac:dyDescent="0.3">
      <c r="A45" s="272">
        <v>7</v>
      </c>
      <c r="B45" s="1">
        <f t="shared" ref="B45:J45" si="16">B21-B33</f>
        <v>0.88043298920017865</v>
      </c>
      <c r="C45" s="1">
        <f t="shared" si="16"/>
        <v>0.96657206275830521</v>
      </c>
      <c r="D45" s="1">
        <f t="shared" si="16"/>
        <v>0.98549851982534631</v>
      </c>
      <c r="E45" s="1">
        <f t="shared" si="16"/>
        <v>0.99162240263549162</v>
      </c>
      <c r="F45" s="1">
        <f t="shared" si="16"/>
        <v>0.99419750441066157</v>
      </c>
      <c r="G45" s="1">
        <f t="shared" si="16"/>
        <v>0.99547957872018666</v>
      </c>
      <c r="H45" s="1">
        <f t="shared" si="16"/>
        <v>0.99619257971257791</v>
      </c>
      <c r="I45" s="1">
        <f t="shared" si="16"/>
        <v>0.99661953801750169</v>
      </c>
      <c r="J45" s="1">
        <f t="shared" si="16"/>
        <v>0.99688837241120909</v>
      </c>
      <c r="K45" s="272">
        <v>7</v>
      </c>
      <c r="L45" s="1">
        <f t="shared" ref="L45:S45" si="17">L21-L33</f>
        <v>0.26526613406866528</v>
      </c>
      <c r="M45" s="1">
        <f t="shared" si="17"/>
        <v>0.43816372032568385</v>
      </c>
      <c r="N45" s="1">
        <f t="shared" si="17"/>
        <v>0.54536728861141115</v>
      </c>
      <c r="O45" s="1">
        <f t="shared" si="17"/>
        <v>0.61242546361493366</v>
      </c>
      <c r="P45" s="1">
        <f t="shared" si="17"/>
        <v>0.65526818577433388</v>
      </c>
      <c r="Q45" s="1">
        <f t="shared" si="17"/>
        <v>0.68326278464883772</v>
      </c>
      <c r="R45" s="1">
        <f t="shared" si="17"/>
        <v>0.70191482647646564</v>
      </c>
      <c r="S45" s="1">
        <f t="shared" si="17"/>
        <v>0.71453521770430772</v>
      </c>
      <c r="T45" s="272">
        <v>7</v>
      </c>
      <c r="U45" s="1">
        <f t="shared" ref="U45:AA45" si="18">U21-U33</f>
        <v>-0.18589603634139351</v>
      </c>
      <c r="V45" s="1">
        <f t="shared" si="18"/>
        <v>-0.10765194694875307</v>
      </c>
      <c r="W45" s="1">
        <f t="shared" si="18"/>
        <v>-5.2783665896869114E-2</v>
      </c>
      <c r="X45" s="1">
        <f t="shared" si="18"/>
        <v>-1.429529843910593E-2</v>
      </c>
      <c r="Y45" s="1">
        <f t="shared" si="18"/>
        <v>1.272623667692363E-2</v>
      </c>
      <c r="Z45" s="1">
        <f t="shared" si="18"/>
        <v>3.1716441782733251E-2</v>
      </c>
      <c r="AA45" s="1">
        <f t="shared" si="18"/>
        <v>4.5075064930542696E-2</v>
      </c>
    </row>
    <row r="46" spans="1:27" x14ac:dyDescent="0.3">
      <c r="A46" s="272">
        <v>8</v>
      </c>
      <c r="B46" s="1">
        <f t="shared" ref="B46:J46" si="19">B22-B34</f>
        <v>0.90536874818149304</v>
      </c>
      <c r="C46" s="1">
        <f t="shared" si="19"/>
        <v>0.97873388855966958</v>
      </c>
      <c r="D46" s="1">
        <f t="shared" si="19"/>
        <v>0.99199010521975206</v>
      </c>
      <c r="E46" s="1">
        <f t="shared" si="19"/>
        <v>0.99577404119667301</v>
      </c>
      <c r="F46" s="1">
        <f t="shared" si="19"/>
        <v>0.99724300485115946</v>
      </c>
      <c r="G46" s="1">
        <f t="shared" si="19"/>
        <v>0.99793698433536004</v>
      </c>
      <c r="H46" s="1">
        <f t="shared" si="19"/>
        <v>0.99830956350729472</v>
      </c>
      <c r="I46" s="1">
        <f t="shared" si="19"/>
        <v>0.99852737015395654</v>
      </c>
      <c r="J46" s="1">
        <f t="shared" si="19"/>
        <v>0.99866225715785095</v>
      </c>
      <c r="K46" s="272">
        <v>8</v>
      </c>
      <c r="L46" s="1">
        <f t="shared" ref="L46:S46" si="20">L22-L34</f>
        <v>0.27311035035587444</v>
      </c>
      <c r="M46" s="1">
        <f t="shared" si="20"/>
        <v>0.45291157461936782</v>
      </c>
      <c r="N46" s="1">
        <f t="shared" si="20"/>
        <v>0.56526530034488376</v>
      </c>
      <c r="O46" s="1">
        <f t="shared" si="20"/>
        <v>0.63551387161529616</v>
      </c>
      <c r="P46" s="1">
        <f t="shared" si="20"/>
        <v>0.68020805634783121</v>
      </c>
      <c r="Q46" s="1">
        <f t="shared" si="20"/>
        <v>0.70926630893412812</v>
      </c>
      <c r="R46" s="1">
        <f t="shared" si="20"/>
        <v>0.72853855851771931</v>
      </c>
      <c r="S46" s="1">
        <f t="shared" si="20"/>
        <v>0.74152988194557912</v>
      </c>
      <c r="T46" s="272">
        <v>8</v>
      </c>
      <c r="U46" s="1">
        <f t="shared" ref="U46:AA46" si="21">U22-U34</f>
        <v>-0.18536157932679592</v>
      </c>
      <c r="V46" s="1">
        <f t="shared" si="21"/>
        <v>-0.10667403103014161</v>
      </c>
      <c r="W46" s="1">
        <f t="shared" si="21"/>
        <v>-5.1350164705367907E-2</v>
      </c>
      <c r="X46" s="1">
        <f t="shared" si="21"/>
        <v>-1.2454361274936598E-2</v>
      </c>
      <c r="Y46" s="1">
        <f t="shared" si="21"/>
        <v>1.4902484557460904E-2</v>
      </c>
      <c r="Z46" s="1">
        <f t="shared" si="21"/>
        <v>3.4154725899292304E-2</v>
      </c>
      <c r="AA46" s="1">
        <f t="shared" si="21"/>
        <v>4.7711436622436321E-2</v>
      </c>
    </row>
    <row r="47" spans="1:27" x14ac:dyDescent="0.3">
      <c r="A47" s="272">
        <v>9</v>
      </c>
      <c r="B47" s="1">
        <f t="shared" ref="B47:J47" si="22">B23-B35</f>
        <v>0.9243577273144572</v>
      </c>
      <c r="C47" s="1">
        <f t="shared" si="22"/>
        <v>0.98641843122765394</v>
      </c>
      <c r="D47" s="1">
        <f t="shared" si="22"/>
        <v>0.99556778726632955</v>
      </c>
      <c r="E47" s="1">
        <f t="shared" si="22"/>
        <v>0.99786604120329092</v>
      </c>
      <c r="F47" s="1">
        <f t="shared" si="22"/>
        <v>0.99868909409780715</v>
      </c>
      <c r="G47" s="1">
        <f t="shared" si="22"/>
        <v>0.99905795914023443</v>
      </c>
      <c r="H47" s="1">
        <f t="shared" si="22"/>
        <v>0.9992491191197147</v>
      </c>
      <c r="I47" s="1">
        <f t="shared" si="22"/>
        <v>0.99935821191413954</v>
      </c>
      <c r="J47" s="1">
        <f t="shared" si="22"/>
        <v>0.99942466169231303</v>
      </c>
      <c r="K47" s="272">
        <v>9</v>
      </c>
      <c r="L47" s="1">
        <f t="shared" ref="L47:S47" si="23">L23-L35</f>
        <v>0.27806956016443518</v>
      </c>
      <c r="M47" s="1">
        <f t="shared" si="23"/>
        <v>0.46341946215539642</v>
      </c>
      <c r="N47" s="1">
        <f t="shared" si="23"/>
        <v>0.58029958394323811</v>
      </c>
      <c r="O47" s="1">
        <f t="shared" si="23"/>
        <v>0.65346470809177182</v>
      </c>
      <c r="P47" s="1">
        <f t="shared" si="23"/>
        <v>0.6998718145994195</v>
      </c>
      <c r="Q47" s="1">
        <f t="shared" si="23"/>
        <v>0.72991166664469187</v>
      </c>
      <c r="R47" s="1">
        <f t="shared" si="23"/>
        <v>0.74975061962987277</v>
      </c>
      <c r="S47" s="1">
        <f t="shared" si="23"/>
        <v>0.76307638860090887</v>
      </c>
      <c r="T47" s="272">
        <v>9</v>
      </c>
      <c r="U47" s="1">
        <f t="shared" ref="U47:AA47" si="24">U23-U35</f>
        <v>-0.18514392469046836</v>
      </c>
      <c r="V47" s="1">
        <f t="shared" si="24"/>
        <v>-0.10623740452171354</v>
      </c>
      <c r="W47" s="1">
        <f t="shared" si="24"/>
        <v>-5.0670658831243554E-2</v>
      </c>
      <c r="X47" s="1">
        <f t="shared" si="24"/>
        <v>-1.1546171934324612E-2</v>
      </c>
      <c r="Y47" s="1">
        <f t="shared" si="24"/>
        <v>1.6005587618602102E-2</v>
      </c>
      <c r="Z47" s="1">
        <f t="shared" si="24"/>
        <v>3.5413863784697963E-2</v>
      </c>
      <c r="AA47" s="1">
        <f t="shared" si="24"/>
        <v>4.909051496874467E-2</v>
      </c>
    </row>
    <row r="48" spans="1:27" x14ac:dyDescent="0.3">
      <c r="A48" s="272">
        <v>10</v>
      </c>
      <c r="B48" s="1">
        <f t="shared" ref="B48:J48" si="25">B24-B36</f>
        <v>0.93907393724022004</v>
      </c>
      <c r="C48" s="1">
        <f t="shared" si="25"/>
        <v>0.99130481559975048</v>
      </c>
      <c r="D48" s="1">
        <f t="shared" si="25"/>
        <v>0.99754503967058406</v>
      </c>
      <c r="E48" s="1">
        <f t="shared" si="25"/>
        <v>0.99892185728659799</v>
      </c>
      <c r="F48" s="1">
        <f t="shared" si="25"/>
        <v>0.99937647141213759</v>
      </c>
      <c r="G48" s="1">
        <f t="shared" si="25"/>
        <v>0.9995697230109265</v>
      </c>
      <c r="H48" s="1">
        <f t="shared" si="25"/>
        <v>0.99966639398913359</v>
      </c>
      <c r="I48" s="1">
        <f t="shared" si="25"/>
        <v>0.99972025113254948</v>
      </c>
      <c r="J48" s="1">
        <f t="shared" si="25"/>
        <v>0.99975251712371749</v>
      </c>
      <c r="K48" s="272">
        <v>10</v>
      </c>
      <c r="L48" s="1">
        <f t="shared" ref="L48:S48" si="26">L24-L36</f>
        <v>0.28122481686714873</v>
      </c>
      <c r="M48" s="1">
        <f t="shared" si="26"/>
        <v>0.47099956949822053</v>
      </c>
      <c r="N48" s="1">
        <f t="shared" si="26"/>
        <v>0.59185193843035289</v>
      </c>
      <c r="O48" s="1">
        <f t="shared" si="26"/>
        <v>0.66769579248858246</v>
      </c>
      <c r="P48" s="1">
        <f t="shared" si="26"/>
        <v>0.71570316446799009</v>
      </c>
      <c r="Q48" s="1">
        <f t="shared" si="26"/>
        <v>0.74666154425218001</v>
      </c>
      <c r="R48" s="1">
        <f t="shared" si="26"/>
        <v>0.76702732790405281</v>
      </c>
      <c r="S48" s="1">
        <f t="shared" si="26"/>
        <v>0.7806607279142479</v>
      </c>
      <c r="T48" s="272">
        <v>10</v>
      </c>
      <c r="U48" s="1">
        <f t="shared" ref="U48:AA48" si="27">U24-U36</f>
        <v>-0.18505525272399886</v>
      </c>
      <c r="V48" s="1">
        <f t="shared" si="27"/>
        <v>-0.10604231871060077</v>
      </c>
      <c r="W48" s="1">
        <f t="shared" si="27"/>
        <v>-5.0348220382281206E-2</v>
      </c>
      <c r="X48" s="1">
        <f t="shared" si="27"/>
        <v>-1.1097519398963029E-2</v>
      </c>
      <c r="Y48" s="1">
        <f t="shared" si="27"/>
        <v>1.6565648104136466E-2</v>
      </c>
      <c r="Z48" s="1">
        <f t="shared" si="27"/>
        <v>3.6065287965676152E-2</v>
      </c>
      <c r="AA48" s="1">
        <f t="shared" si="27"/>
        <v>4.9813354086833905E-2</v>
      </c>
    </row>
    <row r="49" spans="1:27" x14ac:dyDescent="0.3">
      <c r="A49" s="369"/>
      <c r="B49" s="472" t="s">
        <v>250</v>
      </c>
      <c r="C49" s="472"/>
      <c r="D49" s="472"/>
      <c r="E49" s="472"/>
      <c r="F49" s="472"/>
      <c r="G49" s="472"/>
      <c r="H49" s="472"/>
      <c r="I49" s="472"/>
      <c r="J49" s="472"/>
      <c r="K49" s="369"/>
      <c r="L49" s="472" t="s">
        <v>250</v>
      </c>
      <c r="M49" s="472"/>
      <c r="N49" s="472"/>
      <c r="O49" s="472"/>
      <c r="P49" s="472"/>
      <c r="Q49" s="472"/>
      <c r="R49" s="472"/>
      <c r="S49" s="472"/>
      <c r="T49" s="369"/>
      <c r="U49" s="472" t="s">
        <v>250</v>
      </c>
      <c r="V49" s="472"/>
      <c r="W49" s="472"/>
      <c r="X49" s="472"/>
      <c r="Y49" s="472"/>
      <c r="Z49" s="472"/>
      <c r="AA49" s="472"/>
    </row>
    <row r="50" spans="1:27" x14ac:dyDescent="0.3">
      <c r="A50" s="369" t="s">
        <v>55</v>
      </c>
      <c r="B50" s="368" t="s">
        <v>137</v>
      </c>
      <c r="C50" s="368" t="s">
        <v>138</v>
      </c>
      <c r="D50" s="368" t="s">
        <v>139</v>
      </c>
      <c r="E50" s="368" t="s">
        <v>140</v>
      </c>
      <c r="F50" s="368" t="s">
        <v>141</v>
      </c>
      <c r="G50" s="368" t="s">
        <v>142</v>
      </c>
      <c r="H50" s="368" t="s">
        <v>143</v>
      </c>
      <c r="I50" s="368" t="s">
        <v>144</v>
      </c>
      <c r="J50" s="368" t="s">
        <v>145</v>
      </c>
      <c r="K50" s="369" t="s">
        <v>55</v>
      </c>
      <c r="L50" s="368" t="s">
        <v>152</v>
      </c>
      <c r="M50" s="368" t="s">
        <v>153</v>
      </c>
      <c r="N50" s="368" t="s">
        <v>154</v>
      </c>
      <c r="O50" s="368" t="s">
        <v>155</v>
      </c>
      <c r="P50" s="368" t="s">
        <v>156</v>
      </c>
      <c r="Q50" s="368" t="s">
        <v>157</v>
      </c>
      <c r="R50" s="368" t="s">
        <v>158</v>
      </c>
      <c r="S50" s="368" t="s">
        <v>159</v>
      </c>
      <c r="T50" s="369" t="s">
        <v>55</v>
      </c>
      <c r="U50" s="368" t="s">
        <v>161</v>
      </c>
      <c r="V50" s="368" t="s">
        <v>162</v>
      </c>
      <c r="W50" s="368" t="s">
        <v>163</v>
      </c>
      <c r="X50" s="368" t="s">
        <v>164</v>
      </c>
      <c r="Y50" s="368" t="s">
        <v>165</v>
      </c>
      <c r="Z50" s="368" t="s">
        <v>166</v>
      </c>
      <c r="AA50" s="368" t="s">
        <v>167</v>
      </c>
    </row>
    <row r="51" spans="1:27" x14ac:dyDescent="0.3">
      <c r="A51" s="369">
        <v>1</v>
      </c>
      <c r="B51" s="1">
        <f>'1x2'!D21</f>
        <v>2</v>
      </c>
      <c r="C51" s="1">
        <f>'1x3'!D21</f>
        <v>3</v>
      </c>
      <c r="D51" s="1">
        <f>'1x4'!D21</f>
        <v>4</v>
      </c>
      <c r="E51" s="1">
        <f>'1x5'!D21</f>
        <v>5</v>
      </c>
      <c r="F51" s="1">
        <f>'1x6'!D21</f>
        <v>6</v>
      </c>
      <c r="G51" s="1">
        <f>'1x7'!D21</f>
        <v>7</v>
      </c>
      <c r="H51" s="1">
        <f>'1x8'!D21</f>
        <v>8</v>
      </c>
      <c r="I51" s="1">
        <f>'1x9'!D21</f>
        <v>9</v>
      </c>
      <c r="J51" s="1">
        <f>'1x10'!D21</f>
        <v>10</v>
      </c>
      <c r="K51" s="369">
        <v>1</v>
      </c>
      <c r="L51" s="1">
        <f>'2x3'!D21</f>
        <v>3</v>
      </c>
      <c r="M51" s="1">
        <f>'2x4'!D21</f>
        <v>4</v>
      </c>
      <c r="N51" s="1">
        <f>'2x5'!D21</f>
        <v>5</v>
      </c>
      <c r="O51" s="1">
        <f>'2x6'!D21</f>
        <v>6</v>
      </c>
      <c r="P51" s="1">
        <f>'2x7'!D21</f>
        <v>7</v>
      </c>
      <c r="Q51" s="1">
        <f>'2x8'!D21</f>
        <v>8</v>
      </c>
      <c r="R51" s="1">
        <f>'2x9'!D21</f>
        <v>9</v>
      </c>
      <c r="S51" s="1">
        <f>'2x10'!D21</f>
        <v>10</v>
      </c>
      <c r="T51" s="369">
        <v>1</v>
      </c>
      <c r="U51" s="1">
        <f>'3x4'!D21</f>
        <v>4</v>
      </c>
      <c r="V51" s="1">
        <f>'3x5'!D21</f>
        <v>5</v>
      </c>
      <c r="W51" s="1">
        <f>'3x6'!D21</f>
        <v>6</v>
      </c>
      <c r="X51" s="1">
        <f>'3x7'!D21</f>
        <v>7</v>
      </c>
      <c r="Y51" s="1">
        <f>'3x8'!D21</f>
        <v>8</v>
      </c>
      <c r="Z51" s="1">
        <f>'3x9'!D21</f>
        <v>9</v>
      </c>
      <c r="AA51" s="1">
        <f>'3x10'!D21</f>
        <v>10</v>
      </c>
    </row>
    <row r="52" spans="1:27" x14ac:dyDescent="0.3">
      <c r="A52" s="369">
        <v>2</v>
      </c>
      <c r="B52" s="1">
        <f>'1x2'!D22</f>
        <v>6</v>
      </c>
      <c r="C52" s="1">
        <f>'1x3'!D22</f>
        <v>12</v>
      </c>
      <c r="D52" s="1">
        <f>'1x4'!D22</f>
        <v>20</v>
      </c>
      <c r="E52" s="1">
        <f>'1x5'!D22</f>
        <v>30</v>
      </c>
      <c r="F52" s="1">
        <f>'1x6'!D22</f>
        <v>42</v>
      </c>
      <c r="G52" s="1">
        <f>'1x7'!D22</f>
        <v>56</v>
      </c>
      <c r="H52" s="1">
        <f>'1x8'!D22</f>
        <v>72</v>
      </c>
      <c r="I52" s="1">
        <f>'1x9'!D22</f>
        <v>90</v>
      </c>
      <c r="J52" s="1">
        <f>'1x10'!D22</f>
        <v>110</v>
      </c>
      <c r="K52" s="369">
        <v>2</v>
      </c>
      <c r="L52" s="1">
        <f>'2x3'!D22</f>
        <v>12</v>
      </c>
      <c r="M52" s="1">
        <f>'2x4'!D22</f>
        <v>20</v>
      </c>
      <c r="N52" s="1">
        <f>'2x5'!D22</f>
        <v>30</v>
      </c>
      <c r="O52" s="1">
        <f>'2x6'!D22</f>
        <v>42</v>
      </c>
      <c r="P52" s="1">
        <f>'2x7'!D22</f>
        <v>56</v>
      </c>
      <c r="Q52" s="1">
        <f>'2x8'!D22</f>
        <v>72</v>
      </c>
      <c r="R52" s="1">
        <f>'2x9'!D22</f>
        <v>90</v>
      </c>
      <c r="S52" s="1">
        <f>'2x10'!D22</f>
        <v>110</v>
      </c>
      <c r="T52" s="369">
        <v>2</v>
      </c>
      <c r="U52" s="1">
        <f>'3x4'!D22</f>
        <v>20</v>
      </c>
      <c r="V52" s="1">
        <f>'3x5'!D22</f>
        <v>30</v>
      </c>
      <c r="W52" s="1">
        <f>'3x6'!D22</f>
        <v>42</v>
      </c>
      <c r="X52" s="1">
        <f>'3x7'!D22</f>
        <v>56</v>
      </c>
      <c r="Y52" s="1">
        <f>'3x8'!D22</f>
        <v>72</v>
      </c>
      <c r="Z52" s="1">
        <f>'3x9'!D22</f>
        <v>90</v>
      </c>
      <c r="AA52" s="1">
        <f>'3x10'!D22</f>
        <v>110</v>
      </c>
    </row>
    <row r="53" spans="1:27" x14ac:dyDescent="0.3">
      <c r="A53" s="369">
        <v>3</v>
      </c>
      <c r="B53" s="1">
        <f>'1x2'!D23</f>
        <v>14</v>
      </c>
      <c r="C53" s="1">
        <f>'1x3'!D23</f>
        <v>39</v>
      </c>
      <c r="D53" s="1">
        <f>'1x4'!D23</f>
        <v>84</v>
      </c>
      <c r="E53" s="1">
        <f>'1x5'!D23</f>
        <v>155</v>
      </c>
      <c r="F53" s="1">
        <f>'1x6'!D23</f>
        <v>258</v>
      </c>
      <c r="G53" s="1">
        <f>'1x7'!D23</f>
        <v>399</v>
      </c>
      <c r="H53" s="1">
        <f>'1x8'!D23</f>
        <v>584</v>
      </c>
      <c r="I53" s="1">
        <f>'1x9'!D23</f>
        <v>819</v>
      </c>
      <c r="J53" s="1">
        <f>'1x10'!D23</f>
        <v>1110</v>
      </c>
      <c r="K53" s="369">
        <v>3</v>
      </c>
      <c r="L53" s="1">
        <f>'2x3'!D23</f>
        <v>39</v>
      </c>
      <c r="M53" s="1">
        <f>'2x4'!D23</f>
        <v>84</v>
      </c>
      <c r="N53" s="1">
        <f>'2x5'!D23</f>
        <v>155</v>
      </c>
      <c r="O53" s="1">
        <f>'2x6'!D23</f>
        <v>258</v>
      </c>
      <c r="P53" s="1">
        <f>'2x7'!D23</f>
        <v>399</v>
      </c>
      <c r="Q53" s="1">
        <f>'2x8'!D23</f>
        <v>584</v>
      </c>
      <c r="R53" s="1">
        <f>'2x9'!D23</f>
        <v>819</v>
      </c>
      <c r="S53" s="1">
        <f>'2x10'!D23</f>
        <v>1110</v>
      </c>
      <c r="T53" s="369">
        <v>3</v>
      </c>
      <c r="U53" s="1">
        <f>'3x4'!D23</f>
        <v>84</v>
      </c>
      <c r="V53" s="1">
        <f>'3x5'!D23</f>
        <v>155</v>
      </c>
      <c r="W53" s="1">
        <f>'3x6'!D23</f>
        <v>258</v>
      </c>
      <c r="X53" s="1">
        <f>'3x7'!D23</f>
        <v>399</v>
      </c>
      <c r="Y53" s="1">
        <f>'3x8'!D23</f>
        <v>584</v>
      </c>
      <c r="Z53" s="1">
        <f>'3x9'!D23</f>
        <v>819</v>
      </c>
      <c r="AA53" s="1">
        <f>'3x10'!D23</f>
        <v>1110</v>
      </c>
    </row>
    <row r="54" spans="1:27" x14ac:dyDescent="0.3">
      <c r="A54" s="369">
        <v>4</v>
      </c>
      <c r="B54" s="1">
        <f>'1x2'!D24</f>
        <v>30</v>
      </c>
      <c r="C54" s="1">
        <f>'1x3'!D24</f>
        <v>120</v>
      </c>
      <c r="D54" s="1">
        <f>'1x4'!D24</f>
        <v>340</v>
      </c>
      <c r="E54" s="1">
        <f>'1x5'!D24</f>
        <v>780</v>
      </c>
      <c r="F54" s="1">
        <f>'1x6'!D24</f>
        <v>1554</v>
      </c>
      <c r="G54" s="1">
        <f>'1x7'!D24</f>
        <v>2800</v>
      </c>
      <c r="H54" s="1">
        <f>'1x8'!D24</f>
        <v>4680</v>
      </c>
      <c r="I54" s="1">
        <f>'1x9'!D24</f>
        <v>7380</v>
      </c>
      <c r="J54" s="1">
        <f>'1x10'!D24</f>
        <v>11110</v>
      </c>
      <c r="K54" s="369">
        <v>4</v>
      </c>
      <c r="L54" s="1">
        <f>'2x3'!D24</f>
        <v>120</v>
      </c>
      <c r="M54" s="1">
        <f>'2x4'!D24</f>
        <v>340</v>
      </c>
      <c r="N54" s="1">
        <f>'2x5'!D24</f>
        <v>780</v>
      </c>
      <c r="O54" s="1">
        <f>'2x6'!D24</f>
        <v>1554</v>
      </c>
      <c r="P54" s="1">
        <f>'2x7'!D24</f>
        <v>2800</v>
      </c>
      <c r="Q54" s="1">
        <f>'2x8'!D24</f>
        <v>4680</v>
      </c>
      <c r="R54" s="1">
        <f>'2x9'!D24</f>
        <v>7380</v>
      </c>
      <c r="S54" s="1">
        <f>'2x10'!D24</f>
        <v>11110</v>
      </c>
      <c r="T54" s="369">
        <v>4</v>
      </c>
      <c r="U54" s="1">
        <f>'3x4'!D24</f>
        <v>340</v>
      </c>
      <c r="V54" s="1">
        <f>'3x5'!D24</f>
        <v>780</v>
      </c>
      <c r="W54" s="1">
        <f>'3x6'!D24</f>
        <v>1554</v>
      </c>
      <c r="X54" s="1">
        <f>'3x7'!D24</f>
        <v>2800</v>
      </c>
      <c r="Y54" s="1">
        <f>'3x8'!D24</f>
        <v>4680</v>
      </c>
      <c r="Z54" s="1">
        <f>'3x9'!D24</f>
        <v>7380</v>
      </c>
      <c r="AA54" s="1">
        <f>'3x10'!D24</f>
        <v>11110</v>
      </c>
    </row>
    <row r="55" spans="1:27" x14ac:dyDescent="0.3">
      <c r="A55" s="369">
        <v>5</v>
      </c>
      <c r="B55" s="1">
        <f>'1x2'!D25</f>
        <v>62</v>
      </c>
      <c r="C55" s="1">
        <f>'1x3'!D25</f>
        <v>363</v>
      </c>
      <c r="D55" s="1">
        <f>'1x4'!D25</f>
        <v>1364</v>
      </c>
      <c r="E55" s="1">
        <f>'1x5'!D25</f>
        <v>3905</v>
      </c>
      <c r="F55" s="1">
        <f>'1x6'!D25</f>
        <v>9330</v>
      </c>
      <c r="G55" s="1">
        <f>'1x7'!D25</f>
        <v>19607</v>
      </c>
      <c r="H55" s="1">
        <f>'1x8'!D25</f>
        <v>37448</v>
      </c>
      <c r="I55" s="1">
        <f>'1x9'!D25</f>
        <v>66429</v>
      </c>
      <c r="J55" s="1">
        <f>'1x10'!D25</f>
        <v>111110</v>
      </c>
      <c r="K55" s="369">
        <v>5</v>
      </c>
      <c r="L55" s="1">
        <f>'2x3'!D25</f>
        <v>363</v>
      </c>
      <c r="M55" s="1">
        <f>'2x4'!D25</f>
        <v>1364</v>
      </c>
      <c r="N55" s="1">
        <f>'2x5'!D25</f>
        <v>3905</v>
      </c>
      <c r="O55" s="1">
        <f>'2x6'!D25</f>
        <v>9330</v>
      </c>
      <c r="P55" s="1">
        <f>'2x7'!D25</f>
        <v>19607</v>
      </c>
      <c r="Q55" s="1">
        <f>'2x8'!D25</f>
        <v>37448</v>
      </c>
      <c r="R55" s="1">
        <f>'2x9'!D25</f>
        <v>66429</v>
      </c>
      <c r="S55" s="1">
        <f>'2x10'!D25</f>
        <v>111110</v>
      </c>
      <c r="T55" s="369">
        <v>5</v>
      </c>
      <c r="U55" s="1">
        <f>'3x4'!D25</f>
        <v>1364</v>
      </c>
      <c r="V55" s="1">
        <f>'3x5'!D25</f>
        <v>3905</v>
      </c>
      <c r="W55" s="1">
        <f>'3x6'!D25</f>
        <v>9330</v>
      </c>
      <c r="X55" s="1">
        <f>'3x7'!D25</f>
        <v>19607</v>
      </c>
      <c r="Y55" s="1">
        <f>'3x8'!D25</f>
        <v>37448</v>
      </c>
      <c r="Z55" s="1">
        <f>'3x9'!D25</f>
        <v>66429</v>
      </c>
      <c r="AA55" s="1">
        <f>'3x10'!D25</f>
        <v>111110</v>
      </c>
    </row>
    <row r="56" spans="1:27" x14ac:dyDescent="0.3">
      <c r="A56" s="369">
        <v>6</v>
      </c>
      <c r="B56" s="1">
        <f>'1x2'!D26</f>
        <v>126</v>
      </c>
      <c r="C56" s="1">
        <f>'1x3'!D26</f>
        <v>1092</v>
      </c>
      <c r="D56" s="1">
        <f>'1x4'!D26</f>
        <v>5460</v>
      </c>
      <c r="E56" s="1">
        <f>'1x5'!D26</f>
        <v>19530</v>
      </c>
      <c r="F56" s="1">
        <f>'1x6'!D26</f>
        <v>55986</v>
      </c>
      <c r="G56" s="1">
        <f>'1x7'!D26</f>
        <v>137256</v>
      </c>
      <c r="H56" s="1">
        <f>'1x8'!D26</f>
        <v>299592</v>
      </c>
      <c r="I56" s="1">
        <f>'1x9'!D26</f>
        <v>597870</v>
      </c>
      <c r="J56" s="1">
        <f>'1x10'!D26</f>
        <v>1111110</v>
      </c>
      <c r="K56" s="369">
        <v>6</v>
      </c>
      <c r="L56" s="1">
        <f>'2x3'!D26</f>
        <v>1092</v>
      </c>
      <c r="M56" s="1">
        <f>'2x4'!D26</f>
        <v>5460</v>
      </c>
      <c r="N56" s="1">
        <f>'2x5'!D26</f>
        <v>19530</v>
      </c>
      <c r="O56" s="1">
        <f>'2x6'!D26</f>
        <v>55986</v>
      </c>
      <c r="P56" s="1">
        <f>'2x7'!D26</f>
        <v>137256</v>
      </c>
      <c r="Q56" s="1">
        <f>'2x8'!D26</f>
        <v>299592</v>
      </c>
      <c r="R56" s="1">
        <f>'2x9'!D26</f>
        <v>597870</v>
      </c>
      <c r="S56" s="1">
        <f>'2x10'!D26</f>
        <v>1111110</v>
      </c>
      <c r="T56" s="369">
        <v>6</v>
      </c>
      <c r="U56" s="1">
        <f>'3x4'!D26</f>
        <v>5460</v>
      </c>
      <c r="V56" s="1">
        <f>'3x5'!D26</f>
        <v>19530</v>
      </c>
      <c r="W56" s="1">
        <f>'3x6'!D26</f>
        <v>55986</v>
      </c>
      <c r="X56" s="1">
        <f>'3x7'!D26</f>
        <v>137256</v>
      </c>
      <c r="Y56" s="1">
        <f>'3x8'!D26</f>
        <v>299592</v>
      </c>
      <c r="Z56" s="1">
        <f>'3x9'!D26</f>
        <v>597870</v>
      </c>
      <c r="AA56" s="1">
        <f>'3x10'!D26</f>
        <v>1111110</v>
      </c>
    </row>
    <row r="57" spans="1:27" x14ac:dyDescent="0.3">
      <c r="A57" s="369">
        <v>7</v>
      </c>
      <c r="B57" s="1">
        <f>'1x2'!D27</f>
        <v>254</v>
      </c>
      <c r="C57" s="1">
        <f>'1x3'!D27</f>
        <v>3279</v>
      </c>
      <c r="D57" s="1">
        <f>'1x4'!D27</f>
        <v>21844</v>
      </c>
      <c r="E57" s="1">
        <f>'1x5'!D27</f>
        <v>97655</v>
      </c>
      <c r="F57" s="1">
        <f>'1x6'!D27</f>
        <v>335922</v>
      </c>
      <c r="G57" s="1">
        <f>'1x7'!D27</f>
        <v>960799</v>
      </c>
      <c r="H57" s="1">
        <f>'1x8'!D27</f>
        <v>2396744</v>
      </c>
      <c r="I57" s="1">
        <f>'1x9'!D27</f>
        <v>5380839</v>
      </c>
      <c r="J57" s="1">
        <f>'1x10'!D27</f>
        <v>11111110</v>
      </c>
      <c r="K57" s="369">
        <v>7</v>
      </c>
      <c r="L57" s="1">
        <f>'2x3'!D27</f>
        <v>3279</v>
      </c>
      <c r="M57" s="1">
        <f>'2x4'!D27</f>
        <v>21844</v>
      </c>
      <c r="N57" s="1">
        <f>'2x5'!D27</f>
        <v>97655</v>
      </c>
      <c r="O57" s="1">
        <f>'2x6'!D27</f>
        <v>335922</v>
      </c>
      <c r="P57" s="1">
        <f>'2x7'!D27</f>
        <v>960799</v>
      </c>
      <c r="Q57" s="1">
        <f>'2x8'!D27</f>
        <v>2396744</v>
      </c>
      <c r="R57" s="1">
        <f>'2x9'!D27</f>
        <v>5380839</v>
      </c>
      <c r="S57" s="1">
        <f>'2x10'!D27</f>
        <v>11111110</v>
      </c>
      <c r="T57" s="369">
        <v>7</v>
      </c>
      <c r="U57" s="1">
        <f>'3x4'!D27</f>
        <v>21844</v>
      </c>
      <c r="V57" s="1">
        <f>'3x5'!D27</f>
        <v>97655</v>
      </c>
      <c r="W57" s="1">
        <f>'3x6'!D27</f>
        <v>335922</v>
      </c>
      <c r="X57" s="1">
        <f>'3x7'!D27</f>
        <v>960799</v>
      </c>
      <c r="Y57" s="1">
        <f>'3x8'!D27</f>
        <v>2396744</v>
      </c>
      <c r="Z57" s="1">
        <f>'3x9'!D27</f>
        <v>5380839</v>
      </c>
      <c r="AA57" s="1">
        <f>'3x10'!D27</f>
        <v>11111110</v>
      </c>
    </row>
    <row r="58" spans="1:27" x14ac:dyDescent="0.3">
      <c r="A58" s="369">
        <v>8</v>
      </c>
      <c r="B58" s="1">
        <f>'1x2'!D28</f>
        <v>510</v>
      </c>
      <c r="C58" s="1">
        <f>'1x3'!D28</f>
        <v>9840</v>
      </c>
      <c r="D58" s="1">
        <f>'1x4'!D28</f>
        <v>87380</v>
      </c>
      <c r="E58" s="1">
        <f>'1x5'!D28</f>
        <v>488280</v>
      </c>
      <c r="F58" s="1">
        <f>'1x6'!D28</f>
        <v>2015538</v>
      </c>
      <c r="G58" s="1">
        <f>'1x7'!D28</f>
        <v>6725600</v>
      </c>
      <c r="H58" s="1">
        <f>'1x8'!D28</f>
        <v>19173960</v>
      </c>
      <c r="I58" s="1">
        <f>'1x9'!D28</f>
        <v>48427560</v>
      </c>
      <c r="J58" s="1">
        <f>'1x10'!D28</f>
        <v>111111110</v>
      </c>
      <c r="K58" s="369">
        <v>8</v>
      </c>
      <c r="L58" s="1">
        <f>'2x3'!D28</f>
        <v>9840</v>
      </c>
      <c r="M58" s="1">
        <f>'2x4'!D28</f>
        <v>87380</v>
      </c>
      <c r="N58" s="1">
        <f>'2x5'!D28</f>
        <v>488280</v>
      </c>
      <c r="O58" s="1">
        <f>'2x6'!D28</f>
        <v>2015538</v>
      </c>
      <c r="P58" s="1">
        <f>'2x7'!D28</f>
        <v>6725600</v>
      </c>
      <c r="Q58" s="1">
        <f>'2x8'!D28</f>
        <v>19173960</v>
      </c>
      <c r="R58" s="1">
        <f>'2x9'!D28</f>
        <v>48427560</v>
      </c>
      <c r="S58" s="1">
        <f>'2x10'!D28</f>
        <v>111111110</v>
      </c>
      <c r="T58" s="369">
        <v>8</v>
      </c>
      <c r="U58" s="1">
        <f>'3x4'!D28</f>
        <v>87380</v>
      </c>
      <c r="V58" s="1">
        <f>'3x5'!D28</f>
        <v>488280</v>
      </c>
      <c r="W58" s="1">
        <f>'3x6'!D28</f>
        <v>2015538</v>
      </c>
      <c r="X58" s="1">
        <f>'3x7'!D28</f>
        <v>6725600</v>
      </c>
      <c r="Y58" s="1">
        <f>'3x8'!D28</f>
        <v>19173960</v>
      </c>
      <c r="Z58" s="1">
        <f>'3x9'!D28</f>
        <v>48427560</v>
      </c>
      <c r="AA58" s="1">
        <f>'3x10'!D28</f>
        <v>111111110</v>
      </c>
    </row>
    <row r="59" spans="1:27" x14ac:dyDescent="0.3">
      <c r="A59" s="369">
        <v>9</v>
      </c>
      <c r="B59" s="1">
        <f>'1x2'!D29</f>
        <v>1022</v>
      </c>
      <c r="C59" s="1">
        <f>'1x3'!D29</f>
        <v>29523</v>
      </c>
      <c r="D59" s="1">
        <f>'1x4'!D29</f>
        <v>349524</v>
      </c>
      <c r="E59" s="1">
        <f>'1x5'!D29</f>
        <v>2441405</v>
      </c>
      <c r="F59" s="1">
        <f>'1x6'!D29</f>
        <v>12093234</v>
      </c>
      <c r="G59" s="1">
        <f>'1x7'!D29</f>
        <v>47079207</v>
      </c>
      <c r="H59" s="1">
        <f>'1x8'!D29</f>
        <v>153391688</v>
      </c>
      <c r="I59" s="1">
        <f>'1x9'!D29</f>
        <v>435848049</v>
      </c>
      <c r="J59" s="1">
        <f>'1x10'!D29</f>
        <v>1111111110</v>
      </c>
      <c r="K59" s="369">
        <v>9</v>
      </c>
      <c r="L59" s="1">
        <f>'2x3'!D29</f>
        <v>29523</v>
      </c>
      <c r="M59" s="1">
        <f>'2x4'!D29</f>
        <v>349524</v>
      </c>
      <c r="N59" s="1">
        <f>'2x5'!D29</f>
        <v>2441405</v>
      </c>
      <c r="O59" s="1">
        <f>'2x6'!D29</f>
        <v>12093234</v>
      </c>
      <c r="P59" s="1">
        <f>'2x7'!D29</f>
        <v>47079207</v>
      </c>
      <c r="Q59" s="1">
        <f>'2x8'!D29</f>
        <v>153391688</v>
      </c>
      <c r="R59" s="1">
        <f>'2x9'!D29</f>
        <v>435848049</v>
      </c>
      <c r="S59" s="1">
        <f>'2x10'!D29</f>
        <v>1111111110</v>
      </c>
      <c r="T59" s="369">
        <v>9</v>
      </c>
      <c r="U59" s="1">
        <f>'3x4'!D29</f>
        <v>349524</v>
      </c>
      <c r="V59" s="1">
        <f>'3x5'!D29</f>
        <v>2441405</v>
      </c>
      <c r="W59" s="1">
        <f>'3x6'!D29</f>
        <v>12093234</v>
      </c>
      <c r="X59" s="1">
        <f>'3x7'!D29</f>
        <v>47079207</v>
      </c>
      <c r="Y59" s="1">
        <f>'3x8'!D29</f>
        <v>153391688</v>
      </c>
      <c r="Z59" s="1">
        <f>'3x9'!D29</f>
        <v>435848049</v>
      </c>
      <c r="AA59" s="1">
        <f>'3x10'!D29</f>
        <v>1111111110</v>
      </c>
    </row>
    <row r="60" spans="1:27" x14ac:dyDescent="0.3">
      <c r="A60" s="369">
        <v>10</v>
      </c>
      <c r="B60" s="1">
        <f>'1x2'!D30</f>
        <v>2046</v>
      </c>
      <c r="C60" s="1">
        <f>'1x3'!D30</f>
        <v>88572</v>
      </c>
      <c r="D60" s="1">
        <f>'1x4'!D30</f>
        <v>1398100</v>
      </c>
      <c r="E60" s="1">
        <f>'1x5'!D30</f>
        <v>12207030</v>
      </c>
      <c r="F60" s="1">
        <f>'1x6'!D30</f>
        <v>72559410</v>
      </c>
      <c r="G60" s="1">
        <f>'1x7'!D30</f>
        <v>329554456</v>
      </c>
      <c r="H60" s="1">
        <f>'1x8'!D30</f>
        <v>1227133512</v>
      </c>
      <c r="I60" s="1">
        <f>'1x9'!D30</f>
        <v>3922632450</v>
      </c>
      <c r="J60" s="1">
        <f>'1x10'!D30</f>
        <v>11111111110</v>
      </c>
      <c r="K60" s="369">
        <v>10</v>
      </c>
      <c r="L60" s="1">
        <f>'2x3'!D30</f>
        <v>88572</v>
      </c>
      <c r="M60" s="1">
        <f>'2x4'!D30</f>
        <v>1398100</v>
      </c>
      <c r="N60" s="1">
        <f>'2x5'!D30</f>
        <v>12207030</v>
      </c>
      <c r="O60" s="1">
        <f>'2x6'!D30</f>
        <v>72559410</v>
      </c>
      <c r="P60" s="1">
        <f>'2x7'!D30</f>
        <v>329554456</v>
      </c>
      <c r="Q60" s="1">
        <f>'2x8'!D30</f>
        <v>1227133512</v>
      </c>
      <c r="R60" s="1">
        <f>'2x9'!D30</f>
        <v>3922632450</v>
      </c>
      <c r="S60" s="1">
        <f>'2x10'!D30</f>
        <v>11111111110</v>
      </c>
      <c r="T60" s="369">
        <v>10</v>
      </c>
      <c r="U60" s="1">
        <f>'3x4'!D30</f>
        <v>1398100</v>
      </c>
      <c r="V60" s="1">
        <f>'3x5'!D30</f>
        <v>12207030</v>
      </c>
      <c r="W60" s="1">
        <f>'3x6'!D30</f>
        <v>72559410</v>
      </c>
      <c r="X60" s="1">
        <f>'3x7'!D30</f>
        <v>329554456</v>
      </c>
      <c r="Y60" s="1">
        <f>'3x8'!D30</f>
        <v>1227133512</v>
      </c>
      <c r="Z60" s="1">
        <f>'3x9'!D30</f>
        <v>3922632450</v>
      </c>
      <c r="AA60" s="1">
        <f>'3x10'!D30</f>
        <v>11111111110</v>
      </c>
    </row>
    <row r="61" spans="1:27" x14ac:dyDescent="0.3">
      <c r="B61" s="472" t="s">
        <v>251</v>
      </c>
      <c r="C61" s="472"/>
      <c r="D61" s="472"/>
      <c r="E61" s="472"/>
      <c r="F61" s="472"/>
      <c r="G61" s="472"/>
      <c r="H61" s="472"/>
      <c r="I61" s="472"/>
      <c r="J61" s="472"/>
      <c r="L61" s="472" t="s">
        <v>251</v>
      </c>
      <c r="M61" s="472"/>
      <c r="N61" s="472"/>
      <c r="O61" s="472"/>
      <c r="P61" s="472"/>
      <c r="Q61" s="472"/>
      <c r="R61" s="472"/>
      <c r="S61" s="472"/>
      <c r="U61" s="472" t="s">
        <v>251</v>
      </c>
      <c r="V61" s="472"/>
      <c r="W61" s="472"/>
      <c r="X61" s="472"/>
      <c r="Y61" s="472"/>
      <c r="Z61" s="472"/>
      <c r="AA61" s="472"/>
    </row>
    <row r="62" spans="1:27" x14ac:dyDescent="0.3">
      <c r="A62" s="272" t="s">
        <v>55</v>
      </c>
      <c r="B62" s="49" t="s">
        <v>137</v>
      </c>
      <c r="C62" s="49" t="s">
        <v>138</v>
      </c>
      <c r="D62" s="49" t="s">
        <v>139</v>
      </c>
      <c r="E62" s="49" t="s">
        <v>140</v>
      </c>
      <c r="F62" s="49" t="s">
        <v>141</v>
      </c>
      <c r="G62" s="49" t="s">
        <v>142</v>
      </c>
      <c r="H62" s="49" t="s">
        <v>143</v>
      </c>
      <c r="I62" s="49" t="s">
        <v>144</v>
      </c>
      <c r="J62" s="49" t="s">
        <v>145</v>
      </c>
      <c r="K62" s="272" t="s">
        <v>55</v>
      </c>
      <c r="L62" s="49" t="s">
        <v>152</v>
      </c>
      <c r="M62" s="49" t="s">
        <v>153</v>
      </c>
      <c r="N62" s="49" t="s">
        <v>154</v>
      </c>
      <c r="O62" s="49" t="s">
        <v>155</v>
      </c>
      <c r="P62" s="49" t="s">
        <v>156</v>
      </c>
      <c r="Q62" s="49" t="s">
        <v>157</v>
      </c>
      <c r="R62" s="49" t="s">
        <v>158</v>
      </c>
      <c r="S62" s="49" t="s">
        <v>159</v>
      </c>
      <c r="T62" s="272" t="s">
        <v>55</v>
      </c>
      <c r="U62" s="49" t="s">
        <v>161</v>
      </c>
      <c r="V62" s="49" t="s">
        <v>162</v>
      </c>
      <c r="W62" s="49" t="s">
        <v>163</v>
      </c>
      <c r="X62" s="49" t="s">
        <v>164</v>
      </c>
      <c r="Y62" s="49" t="s">
        <v>165</v>
      </c>
      <c r="Z62" s="49" t="s">
        <v>166</v>
      </c>
      <c r="AA62" s="49" t="s">
        <v>167</v>
      </c>
    </row>
    <row r="63" spans="1:27" x14ac:dyDescent="0.3">
      <c r="A63" s="272">
        <v>1</v>
      </c>
      <c r="B63" s="1">
        <f>B3/B51</f>
        <v>2.369955721338636</v>
      </c>
      <c r="C63" s="1">
        <f t="shared" ref="C63:J63" si="28">C3/C51</f>
        <v>5.834337288861704</v>
      </c>
      <c r="D63" s="1">
        <f t="shared" si="28"/>
        <v>8.0031944963107495</v>
      </c>
      <c r="E63" s="1">
        <f t="shared" si="28"/>
        <v>9.5051018579031652</v>
      </c>
      <c r="F63" s="1">
        <f t="shared" si="28"/>
        <v>10.611879217608257</v>
      </c>
      <c r="G63" s="1">
        <f t="shared" si="28"/>
        <v>11.461756091287061</v>
      </c>
      <c r="H63" s="1">
        <f t="shared" si="28"/>
        <v>12.133533412264439</v>
      </c>
      <c r="I63" s="1">
        <f t="shared" si="28"/>
        <v>12.676109939642451</v>
      </c>
      <c r="J63" s="1">
        <f t="shared" si="28"/>
        <v>13.121836733478597</v>
      </c>
      <c r="K63" s="272">
        <v>1</v>
      </c>
      <c r="L63" s="1">
        <f t="shared" ref="L63:S63" si="29">L3/L51</f>
        <v>-10.803938070366877</v>
      </c>
      <c r="M63" s="1">
        <f t="shared" si="29"/>
        <v>-7.4953805612878917</v>
      </c>
      <c r="N63" s="1">
        <f t="shared" si="29"/>
        <v>-5.3099981578687503</v>
      </c>
      <c r="O63" s="1">
        <f t="shared" si="29"/>
        <v>-3.8213492187331894</v>
      </c>
      <c r="P63" s="1">
        <f t="shared" si="29"/>
        <v>-2.7880029957149395</v>
      </c>
      <c r="Q63" s="1">
        <f t="shared" si="29"/>
        <v>-2.0624492751729129</v>
      </c>
      <c r="R63" s="1">
        <f t="shared" si="29"/>
        <v>-1.5495816631932371</v>
      </c>
      <c r="S63" s="1">
        <f t="shared" si="29"/>
        <v>-1.1857432048222449</v>
      </c>
      <c r="T63" s="272">
        <v>1</v>
      </c>
      <c r="U63" s="1">
        <f t="shared" ref="U63:AA63" si="30">U3/U51</f>
        <v>-29.718038631039814</v>
      </c>
      <c r="V63" s="1">
        <f t="shared" si="30"/>
        <v>-27.65581064269934</v>
      </c>
      <c r="W63" s="1">
        <f t="shared" si="30"/>
        <v>-26.340425185909695</v>
      </c>
      <c r="X63" s="1">
        <f t="shared" si="30"/>
        <v>-25.515802698281814</v>
      </c>
      <c r="Y63" s="1">
        <f t="shared" si="30"/>
        <v>-25.018451321517876</v>
      </c>
      <c r="Z63" s="1">
        <f t="shared" si="30"/>
        <v>-24.74043293663529</v>
      </c>
      <c r="AA63" s="1">
        <f t="shared" si="30"/>
        <v>-24.608962266186005</v>
      </c>
    </row>
    <row r="64" spans="1:27" x14ac:dyDescent="0.3">
      <c r="A64" s="272">
        <v>2</v>
      </c>
      <c r="B64" s="1">
        <f t="shared" ref="B64:J64" si="31">B4/B52</f>
        <v>1.5269344893897951</v>
      </c>
      <c r="C64" s="1">
        <f t="shared" si="31"/>
        <v>2.663972955745034</v>
      </c>
      <c r="D64" s="1">
        <f t="shared" si="31"/>
        <v>2.8183966996473302</v>
      </c>
      <c r="E64" s="1">
        <f t="shared" si="31"/>
        <v>2.7235313953687137</v>
      </c>
      <c r="F64" s="1">
        <f t="shared" si="31"/>
        <v>2.5651014665922638</v>
      </c>
      <c r="G64" s="1">
        <f t="shared" si="31"/>
        <v>2.398217714465904</v>
      </c>
      <c r="H64" s="1">
        <f t="shared" si="31"/>
        <v>2.2400796584380216</v>
      </c>
      <c r="I64" s="1">
        <f t="shared" si="31"/>
        <v>2.095496686886726</v>
      </c>
      <c r="J64" s="1">
        <f t="shared" si="31"/>
        <v>1.9649919082927401</v>
      </c>
      <c r="K64" s="272">
        <v>2</v>
      </c>
      <c r="L64" s="1">
        <f t="shared" ref="L64:S64" si="32">L4/L52</f>
        <v>-5.7031643890686183</v>
      </c>
      <c r="M64" s="1">
        <f t="shared" si="32"/>
        <v>-3.1215000516525309</v>
      </c>
      <c r="N64" s="1">
        <f t="shared" si="32"/>
        <v>-1.8228460305306393</v>
      </c>
      <c r="O64" s="1">
        <f t="shared" si="32"/>
        <v>-1.1153966774787218</v>
      </c>
      <c r="P64" s="1">
        <f t="shared" si="32"/>
        <v>-0.70792852402134387</v>
      </c>
      <c r="Q64" s="1">
        <f t="shared" si="32"/>
        <v>-0.46357829143715418</v>
      </c>
      <c r="R64" s="1">
        <f t="shared" si="32"/>
        <v>-0.31254651873932743</v>
      </c>
      <c r="S64" s="1">
        <f t="shared" si="32"/>
        <v>-0.21696487577119941</v>
      </c>
      <c r="T64" s="272">
        <v>2</v>
      </c>
      <c r="U64" s="1">
        <f t="shared" ref="U64:AA64" si="33">U4/U52</f>
        <v>-12.799191333229453</v>
      </c>
      <c r="V64" s="1">
        <f t="shared" si="33"/>
        <v>-9.9104448590045795</v>
      </c>
      <c r="W64" s="1">
        <f t="shared" si="33"/>
        <v>-8.077634554310519</v>
      </c>
      <c r="X64" s="1">
        <f t="shared" si="33"/>
        <v>-6.8373226082673115</v>
      </c>
      <c r="Y64" s="1">
        <f t="shared" si="33"/>
        <v>-5.9527893981249909</v>
      </c>
      <c r="Z64" s="1">
        <f t="shared" si="33"/>
        <v>-5.2937156030156896</v>
      </c>
      <c r="AA64" s="1">
        <f t="shared" si="33"/>
        <v>-4.7840645826569892</v>
      </c>
    </row>
    <row r="65" spans="1:27" x14ac:dyDescent="0.3">
      <c r="A65" s="272">
        <v>3</v>
      </c>
      <c r="B65" s="1">
        <f t="shared" ref="B65:J65" si="34">B5/B53</f>
        <v>0.94789137742536922</v>
      </c>
      <c r="C65" s="1">
        <f t="shared" si="34"/>
        <v>1.1196904678111015</v>
      </c>
      <c r="D65" s="1">
        <f t="shared" si="34"/>
        <v>0.88365989989027383</v>
      </c>
      <c r="E65" s="1">
        <f t="shared" si="34"/>
        <v>0.67832497474045395</v>
      </c>
      <c r="F65" s="1">
        <f t="shared" si="34"/>
        <v>0.52938957742221637</v>
      </c>
      <c r="G65" s="1">
        <f t="shared" si="34"/>
        <v>0.42253065188659972</v>
      </c>
      <c r="H65" s="1">
        <f t="shared" si="34"/>
        <v>0.34438732598421995</v>
      </c>
      <c r="I65" s="1">
        <f t="shared" si="34"/>
        <v>0.28584772098830025</v>
      </c>
      <c r="J65" s="1">
        <f t="shared" si="34"/>
        <v>0.24096692584946461</v>
      </c>
      <c r="K65" s="272">
        <v>3</v>
      </c>
      <c r="L65" s="1">
        <f t="shared" ref="L65:S65" si="35">L5/L53</f>
        <v>-2.7629096035609897</v>
      </c>
      <c r="M65" s="1">
        <f t="shared" si="35"/>
        <v>-1.1576573644223149</v>
      </c>
      <c r="N65" s="1">
        <f t="shared" si="35"/>
        <v>-0.54435405580476115</v>
      </c>
      <c r="O65" s="1">
        <f t="shared" si="35"/>
        <v>-0.2780856540993612</v>
      </c>
      <c r="P65" s="1">
        <f t="shared" si="35"/>
        <v>-0.15133066269406109</v>
      </c>
      <c r="Q65" s="1">
        <f t="shared" si="35"/>
        <v>-8.6700625416836041E-2</v>
      </c>
      <c r="R65" s="1">
        <f t="shared" si="35"/>
        <v>-5.1951809075052487E-2</v>
      </c>
      <c r="S65" s="1">
        <f t="shared" si="35"/>
        <v>-3.2455853718031162E-2</v>
      </c>
      <c r="T65" s="272">
        <v>3</v>
      </c>
      <c r="U65" s="1">
        <f t="shared" ref="U65:AA65" si="36">U5/U53</f>
        <v>-4.8314742716086689</v>
      </c>
      <c r="V65" s="1">
        <f t="shared" si="36"/>
        <v>-3.0439618321323967</v>
      </c>
      <c r="W65" s="1">
        <f t="shared" si="36"/>
        <v>-2.0869836577571759</v>
      </c>
      <c r="X65" s="1">
        <f t="shared" si="36"/>
        <v>-1.5227373973945824</v>
      </c>
      <c r="Y65" s="1">
        <f t="shared" si="36"/>
        <v>-1.1642612520119913</v>
      </c>
      <c r="Z65" s="1">
        <f t="shared" si="36"/>
        <v>-0.92261834478888705</v>
      </c>
      <c r="AA65" s="1">
        <f t="shared" si="36"/>
        <v>-0.75176216199387424</v>
      </c>
    </row>
    <row r="66" spans="1:27" x14ac:dyDescent="0.3">
      <c r="A66" s="272">
        <v>4</v>
      </c>
      <c r="B66" s="1">
        <f t="shared" ref="B66:J66" si="37">B6/B54</f>
        <v>0.56912989928833757</v>
      </c>
      <c r="C66" s="1">
        <f t="shared" si="37"/>
        <v>0.44116473785574717</v>
      </c>
      <c r="D66" s="1">
        <f t="shared" si="37"/>
        <v>0.25555120412171406</v>
      </c>
      <c r="E66" s="1">
        <f t="shared" si="37"/>
        <v>0.15453178667145048</v>
      </c>
      <c r="F66" s="1">
        <f t="shared" si="37"/>
        <v>9.9468606316278199E-2</v>
      </c>
      <c r="G66" s="1">
        <f t="shared" si="37"/>
        <v>6.7580448235037907E-2</v>
      </c>
      <c r="H66" s="1">
        <f t="shared" si="37"/>
        <v>4.7972476293408971E-2</v>
      </c>
      <c r="I66" s="1">
        <f t="shared" si="37"/>
        <v>3.5281429866946483E-2</v>
      </c>
      <c r="J66" s="1">
        <f t="shared" si="37"/>
        <v>2.6709321625856645E-2</v>
      </c>
      <c r="K66" s="272">
        <v>4</v>
      </c>
      <c r="L66" s="1">
        <f t="shared" ref="L66:S66" si="38">L6/L54</f>
        <v>-1.2496628756053545</v>
      </c>
      <c r="M66" s="1">
        <f t="shared" si="38"/>
        <v>-0.39495996849240633</v>
      </c>
      <c r="N66" s="1">
        <f t="shared" si="38"/>
        <v>-0.14817423099275737</v>
      </c>
      <c r="O66" s="1">
        <f t="shared" si="38"/>
        <v>-6.2814131315000521E-2</v>
      </c>
      <c r="P66" s="1">
        <f t="shared" si="38"/>
        <v>-2.9186667439864086E-2</v>
      </c>
      <c r="Q66" s="1">
        <f t="shared" si="38"/>
        <v>-1.4586503319174481E-2</v>
      </c>
      <c r="R66" s="1">
        <f t="shared" si="38"/>
        <v>-7.7511948185634985E-3</v>
      </c>
      <c r="S66" s="1">
        <f t="shared" si="38"/>
        <v>-4.3507520048902551E-3</v>
      </c>
      <c r="T66" s="272">
        <v>4</v>
      </c>
      <c r="U66" s="1">
        <f t="shared" ref="U66:AA66" si="39">U6/U54</f>
        <v>-1.6578995906693235</v>
      </c>
      <c r="V66" s="1">
        <f t="shared" si="39"/>
        <v>-0.84205332587504345</v>
      </c>
      <c r="W66" s="1">
        <f t="shared" si="39"/>
        <v>-0.48289750200938319</v>
      </c>
      <c r="X66" s="1">
        <f t="shared" si="39"/>
        <v>-0.3025953253082162</v>
      </c>
      <c r="Y66" s="1">
        <f t="shared" si="39"/>
        <v>-0.20266017909500181</v>
      </c>
      <c r="Z66" s="1">
        <f t="shared" si="39"/>
        <v>-0.14284513617509689</v>
      </c>
      <c r="AA66" s="1">
        <f t="shared" si="39"/>
        <v>-0.10479437390658417</v>
      </c>
    </row>
    <row r="67" spans="1:27" x14ac:dyDescent="0.3">
      <c r="A67" s="272">
        <v>5</v>
      </c>
      <c r="B67" s="1">
        <f t="shared" ref="B67:J67" si="40">B7/B55</f>
        <v>0.33195214408889367</v>
      </c>
      <c r="C67" s="1">
        <f t="shared" si="40"/>
        <v>0.16569410221654879</v>
      </c>
      <c r="D67" s="1">
        <f t="shared" si="40"/>
        <v>7.0083720796874679E-2</v>
      </c>
      <c r="E67" s="1">
        <f t="shared" si="40"/>
        <v>3.336274677240799E-2</v>
      </c>
      <c r="F67" s="1">
        <f t="shared" si="40"/>
        <v>1.7721886593522185E-2</v>
      </c>
      <c r="G67" s="1">
        <f t="shared" si="40"/>
        <v>1.0257331137556929E-2</v>
      </c>
      <c r="H67" s="1">
        <f t="shared" si="40"/>
        <v>6.3457984771321608E-3</v>
      </c>
      <c r="I67" s="1">
        <f t="shared" si="40"/>
        <v>4.1375258609059658E-3</v>
      </c>
      <c r="J67" s="1">
        <f t="shared" si="40"/>
        <v>2.8140038435519659E-3</v>
      </c>
      <c r="K67" s="272">
        <v>5</v>
      </c>
      <c r="L67" s="1">
        <f t="shared" ref="L67:S67" si="41">L7/L55</f>
        <v>-0.53615498389181837</v>
      </c>
      <c r="M67" s="1">
        <f t="shared" si="41"/>
        <v>-0.12712563484686853</v>
      </c>
      <c r="N67" s="1">
        <f t="shared" si="41"/>
        <v>-3.7960490277341108E-2</v>
      </c>
      <c r="O67" s="1">
        <f t="shared" si="41"/>
        <v>-1.3336668802151954E-2</v>
      </c>
      <c r="P67" s="1">
        <f t="shared" si="41"/>
        <v>-5.28708611105419E-3</v>
      </c>
      <c r="Q67" s="1">
        <f t="shared" si="41"/>
        <v>-2.3037526414466593E-3</v>
      </c>
      <c r="R67" s="1">
        <f t="shared" si="41"/>
        <v>-1.0852860254067032E-3</v>
      </c>
      <c r="S67" s="1">
        <f t="shared" si="41"/>
        <v>-5.4719197987370598E-4</v>
      </c>
      <c r="T67" s="272">
        <v>5</v>
      </c>
      <c r="U67" s="1">
        <f t="shared" ref="U67:AA67" si="42">U7/U55</f>
        <v>-0.53233828972354658</v>
      </c>
      <c r="V67" s="1">
        <f t="shared" si="42"/>
        <v>-0.21725228091663806</v>
      </c>
      <c r="W67" s="1">
        <f t="shared" si="42"/>
        <v>-0.10406251795506696</v>
      </c>
      <c r="X67" s="1">
        <f t="shared" si="42"/>
        <v>-5.5964986337942668E-2</v>
      </c>
      <c r="Y67" s="1">
        <f t="shared" si="42"/>
        <v>-3.2821855525483432E-2</v>
      </c>
      <c r="Z67" s="1">
        <f t="shared" si="42"/>
        <v>-2.0573678232901058E-2</v>
      </c>
      <c r="AA67" s="1">
        <f t="shared" si="42"/>
        <v>-1.3588028168692163E-2</v>
      </c>
    </row>
    <row r="68" spans="1:27" x14ac:dyDescent="0.3">
      <c r="A68" s="272">
        <v>6</v>
      </c>
      <c r="B68" s="1">
        <f t="shared" ref="B68:J68" si="43">B8/B56</f>
        <v>0.18890998363343151</v>
      </c>
      <c r="C68" s="1">
        <f t="shared" si="43"/>
        <v>6.0119521483429701E-2</v>
      </c>
      <c r="D68" s="1">
        <f t="shared" si="43"/>
        <v>1.8576248540950118E-2</v>
      </c>
      <c r="E68" s="1">
        <f t="shared" si="43"/>
        <v>6.9771753470134383E-3</v>
      </c>
      <c r="F68" s="1">
        <f t="shared" si="43"/>
        <v>3.0647041389226322E-3</v>
      </c>
      <c r="G68" s="1">
        <f t="shared" si="43"/>
        <v>1.5134515604593736E-3</v>
      </c>
      <c r="H68" s="1">
        <f t="shared" si="43"/>
        <v>8.1692156071260283E-4</v>
      </c>
      <c r="I68" s="1">
        <f t="shared" si="43"/>
        <v>4.7257875649516943E-4</v>
      </c>
      <c r="J68" s="1">
        <f t="shared" si="43"/>
        <v>2.889109776353528E-4</v>
      </c>
      <c r="K68" s="272">
        <v>6</v>
      </c>
      <c r="L68" s="1">
        <f t="shared" ref="L68:S68" si="44">L8/L56</f>
        <v>-0.22098783820118501</v>
      </c>
      <c r="M68" s="1">
        <f t="shared" si="44"/>
        <v>-3.9268230073296669E-2</v>
      </c>
      <c r="N68" s="1">
        <f t="shared" si="44"/>
        <v>-9.3339892305706954E-3</v>
      </c>
      <c r="O68" s="1">
        <f t="shared" si="44"/>
        <v>-2.7181795764773756E-3</v>
      </c>
      <c r="P68" s="1">
        <f t="shared" si="44"/>
        <v>-9.1943676991052003E-4</v>
      </c>
      <c r="Q68" s="1">
        <f t="shared" si="44"/>
        <v>-3.4930624698947636E-4</v>
      </c>
      <c r="R68" s="1">
        <f t="shared" si="44"/>
        <v>-1.458841692755304E-4</v>
      </c>
      <c r="S68" s="1">
        <f t="shared" si="44"/>
        <v>-6.6069681259428394E-5</v>
      </c>
      <c r="T68" s="272">
        <v>6</v>
      </c>
      <c r="U68" s="1">
        <f t="shared" ref="U68:AA68" si="45">U8/U56</f>
        <v>-0.16318568213984094</v>
      </c>
      <c r="V68" s="1">
        <f t="shared" si="45"/>
        <v>-5.3447163368943555E-2</v>
      </c>
      <c r="W68" s="1">
        <f t="shared" si="45"/>
        <v>-2.1375231903283491E-2</v>
      </c>
      <c r="X68" s="1">
        <f t="shared" si="45"/>
        <v>-9.8654676092047918E-3</v>
      </c>
      <c r="Y68" s="1">
        <f t="shared" si="45"/>
        <v>-5.0666098589408374E-3</v>
      </c>
      <c r="Z68" s="1">
        <f t="shared" si="45"/>
        <v>-2.8245001388034017E-3</v>
      </c>
      <c r="AA68" s="1">
        <f t="shared" si="45"/>
        <v>-1.6795050506962399E-3</v>
      </c>
    </row>
    <row r="69" spans="1:27" x14ac:dyDescent="0.3">
      <c r="A69" s="272">
        <v>7</v>
      </c>
      <c r="B69" s="1">
        <f t="shared" ref="B69:J69" si="46">B9/B57</f>
        <v>0.10531853421322557</v>
      </c>
      <c r="C69" s="1">
        <f t="shared" si="46"/>
        <v>2.1282633717681618E-2</v>
      </c>
      <c r="D69" s="1">
        <f t="shared" si="46"/>
        <v>4.8180540483172326E-3</v>
      </c>
      <c r="E69" s="1">
        <f t="shared" si="46"/>
        <v>1.4320175839089356E-3</v>
      </c>
      <c r="F69" s="1">
        <f t="shared" si="46"/>
        <v>5.2123272750383837E-4</v>
      </c>
      <c r="G69" s="1">
        <f t="shared" si="46"/>
        <v>2.1993026162219403E-4</v>
      </c>
      <c r="H69" s="1">
        <f t="shared" si="46"/>
        <v>1.0367472043525046E-4</v>
      </c>
      <c r="I69" s="1">
        <f t="shared" si="46"/>
        <v>5.3246186328713436E-5</v>
      </c>
      <c r="J69" s="1">
        <f t="shared" si="46"/>
        <v>2.927370085038361E-5</v>
      </c>
      <c r="K69" s="272">
        <v>7</v>
      </c>
      <c r="L69" s="1">
        <f t="shared" ref="L69:S69" si="47">L9/L57</f>
        <v>-8.8333127571375333E-2</v>
      </c>
      <c r="M69" s="1">
        <f t="shared" si="47"/>
        <v>-1.1770495643804026E-2</v>
      </c>
      <c r="N69" s="1">
        <f t="shared" si="47"/>
        <v>-2.2290554769706641E-3</v>
      </c>
      <c r="O69" s="1">
        <f t="shared" si="47"/>
        <v>-5.3832983948310764E-4</v>
      </c>
      <c r="P69" s="1">
        <f t="shared" si="47"/>
        <v>-1.554103924205439E-4</v>
      </c>
      <c r="Q69" s="1">
        <f t="shared" si="47"/>
        <v>-5.1485544614798733E-5</v>
      </c>
      <c r="R69" s="1">
        <f t="shared" si="47"/>
        <v>-1.9063736177054945E-5</v>
      </c>
      <c r="S69" s="1">
        <f t="shared" si="47"/>
        <v>-7.7555802345162513E-6</v>
      </c>
      <c r="T69" s="272">
        <v>7</v>
      </c>
      <c r="U69" s="1">
        <f t="shared" ref="U69:AA69" si="48">U9/U57</f>
        <v>-4.8394788510459232E-2</v>
      </c>
      <c r="V69" s="1">
        <f t="shared" si="48"/>
        <v>-1.2712734991846221E-2</v>
      </c>
      <c r="W69" s="1">
        <f t="shared" si="48"/>
        <v>-4.2441920201178301E-3</v>
      </c>
      <c r="X69" s="1">
        <f t="shared" si="48"/>
        <v>-1.6809968004817578E-3</v>
      </c>
      <c r="Y69" s="1">
        <f t="shared" si="48"/>
        <v>-7.5600386276400476E-4</v>
      </c>
      <c r="Z69" s="1">
        <f t="shared" si="48"/>
        <v>-3.7483050333442643E-4</v>
      </c>
      <c r="AA69" s="1">
        <f t="shared" si="48"/>
        <v>-2.0066976558126825E-4</v>
      </c>
    </row>
    <row r="70" spans="1:27" x14ac:dyDescent="0.3">
      <c r="A70" s="272">
        <v>8</v>
      </c>
      <c r="B70" s="1">
        <f t="shared" ref="B70:J70" si="49">B10/B58</f>
        <v>5.772359384609127E-2</v>
      </c>
      <c r="C70" s="1">
        <f t="shared" si="49"/>
        <v>7.4032598882738691E-3</v>
      </c>
      <c r="D70" s="1">
        <f t="shared" si="49"/>
        <v>1.2325387884492985E-3</v>
      </c>
      <c r="E70" s="1">
        <f t="shared" si="49"/>
        <v>2.9069547579836826E-4</v>
      </c>
      <c r="F70" s="1">
        <f t="shared" si="49"/>
        <v>8.7832683817751008E-5</v>
      </c>
      <c r="G70" s="1">
        <f t="shared" si="49"/>
        <v>3.1700090593086911E-5</v>
      </c>
      <c r="H70" s="1">
        <f t="shared" si="49"/>
        <v>1.3059647723158154E-5</v>
      </c>
      <c r="I70" s="1">
        <f t="shared" si="49"/>
        <v>5.9575935455610366E-6</v>
      </c>
      <c r="J70" s="1">
        <f t="shared" si="49"/>
        <v>2.9464201645506847E-6</v>
      </c>
      <c r="K70" s="272">
        <v>8</v>
      </c>
      <c r="L70" s="1">
        <f t="shared" ref="L70:S70" si="50">L10/L58</f>
        <v>-3.4476594477617653E-2</v>
      </c>
      <c r="M70" s="1">
        <f t="shared" si="50"/>
        <v>-3.4486196071559015E-3</v>
      </c>
      <c r="N70" s="1">
        <f t="shared" si="50"/>
        <v>-5.2084478946334519E-4</v>
      </c>
      <c r="O70" s="1">
        <f t="shared" si="50"/>
        <v>-1.0437707051055064E-4</v>
      </c>
      <c r="P70" s="1">
        <f t="shared" si="50"/>
        <v>-2.5724876465282482E-5</v>
      </c>
      <c r="Q70" s="1">
        <f t="shared" si="50"/>
        <v>-7.4326359642921182E-6</v>
      </c>
      <c r="R70" s="1">
        <f t="shared" si="50"/>
        <v>-2.4401578550747384E-6</v>
      </c>
      <c r="S70" s="1">
        <f t="shared" si="50"/>
        <v>-8.9176881565419429E-7</v>
      </c>
      <c r="T70" s="272">
        <v>8</v>
      </c>
      <c r="U70" s="1">
        <f t="shared" ref="U70:AA70" si="51">U10/U58</f>
        <v>-1.4006601352720242E-2</v>
      </c>
      <c r="V70" s="1">
        <f t="shared" si="51"/>
        <v>-2.9497157108581279E-3</v>
      </c>
      <c r="W70" s="1">
        <f t="shared" si="51"/>
        <v>-8.2189819727045946E-4</v>
      </c>
      <c r="X70" s="1">
        <f t="shared" si="51"/>
        <v>-2.7932796529116639E-4</v>
      </c>
      <c r="Y70" s="1">
        <f t="shared" si="51"/>
        <v>-1.1000467424832578E-4</v>
      </c>
      <c r="Z70" s="1">
        <f t="shared" si="51"/>
        <v>-4.8506705297129625E-5</v>
      </c>
      <c r="AA70" s="1">
        <f t="shared" si="51"/>
        <v>-2.3380504603816722E-5</v>
      </c>
    </row>
    <row r="71" spans="1:27" x14ac:dyDescent="0.3">
      <c r="A71" s="272">
        <v>9</v>
      </c>
      <c r="B71" s="1">
        <f t="shared" ref="B71:J71" si="52">B11/B59</f>
        <v>3.119485484651988E-2</v>
      </c>
      <c r="C71" s="1">
        <f t="shared" si="52"/>
        <v>2.5433300921139062E-3</v>
      </c>
      <c r="D71" s="1">
        <f t="shared" si="52"/>
        <v>3.1256906005502569E-4</v>
      </c>
      <c r="E71" s="1">
        <f t="shared" si="52"/>
        <v>5.8633670842041618E-5</v>
      </c>
      <c r="F71" s="1">
        <f t="shared" si="52"/>
        <v>1.4725514880150656E-5</v>
      </c>
      <c r="G71" s="1">
        <f t="shared" si="52"/>
        <v>4.5494886412060984E-6</v>
      </c>
      <c r="H71" s="1">
        <f t="shared" si="52"/>
        <v>1.6387932221135508E-6</v>
      </c>
      <c r="I71" s="1">
        <f t="shared" si="52"/>
        <v>6.6423240924479831E-7</v>
      </c>
      <c r="J71" s="1">
        <f t="shared" si="52"/>
        <v>2.9557372698451826E-7</v>
      </c>
      <c r="K71" s="272">
        <v>9</v>
      </c>
      <c r="L71" s="1">
        <f t="shared" ref="L71:S71" si="53">L11/L59</f>
        <v>-1.3204556352055663E-2</v>
      </c>
      <c r="M71" s="1">
        <f t="shared" si="53"/>
        <v>-9.924812013782959E-4</v>
      </c>
      <c r="N71" s="1">
        <f t="shared" si="53"/>
        <v>-1.1965789698143708E-4</v>
      </c>
      <c r="O71" s="1">
        <f t="shared" si="53"/>
        <v>-1.9909421133374777E-5</v>
      </c>
      <c r="P71" s="1">
        <f t="shared" si="53"/>
        <v>-4.1903853663559345E-6</v>
      </c>
      <c r="Q71" s="1">
        <f t="shared" si="53"/>
        <v>-1.0560702236292828E-6</v>
      </c>
      <c r="R71" s="1">
        <f t="shared" si="53"/>
        <v>-3.0743439014738303E-7</v>
      </c>
      <c r="S71" s="1">
        <f t="shared" si="53"/>
        <v>-1.0093252512313473E-7</v>
      </c>
      <c r="T71" s="272">
        <v>9</v>
      </c>
      <c r="U71" s="1">
        <f t="shared" ref="U71:AA71" si="54">U11/U59</f>
        <v>-3.9795672737337551E-3</v>
      </c>
      <c r="V71" s="1">
        <f t="shared" si="54"/>
        <v>-6.7163692901578138E-4</v>
      </c>
      <c r="W71" s="1">
        <f t="shared" si="54"/>
        <v>-1.561578980117068E-4</v>
      </c>
      <c r="X71" s="1">
        <f t="shared" si="54"/>
        <v>-4.553363781135708E-5</v>
      </c>
      <c r="Y71" s="1">
        <f t="shared" si="54"/>
        <v>-1.5701387714610913E-5</v>
      </c>
      <c r="Z71" s="1">
        <f t="shared" si="54"/>
        <v>-6.1573001423538601E-6</v>
      </c>
      <c r="AA71" s="1">
        <f t="shared" si="54"/>
        <v>-2.6720010869194089E-6</v>
      </c>
    </row>
    <row r="72" spans="1:27" x14ac:dyDescent="0.3">
      <c r="A72" s="272">
        <v>10</v>
      </c>
      <c r="B72" s="1">
        <f t="shared" ref="B72:J72" si="55">B12/B60</f>
        <v>1.6662729126057253E-2</v>
      </c>
      <c r="C72" s="1">
        <f t="shared" si="55"/>
        <v>8.660148994296317E-4</v>
      </c>
      <c r="D72" s="1">
        <f t="shared" si="55"/>
        <v>7.8833990668195612E-5</v>
      </c>
      <c r="E72" s="1">
        <f t="shared" si="55"/>
        <v>1.1782913643242994E-5</v>
      </c>
      <c r="F72" s="1">
        <f t="shared" si="55"/>
        <v>2.4619727194142247E-6</v>
      </c>
      <c r="G72" s="1">
        <f t="shared" si="55"/>
        <v>6.5145736489362744E-7</v>
      </c>
      <c r="H72" s="1">
        <f t="shared" si="55"/>
        <v>2.0524385586926429E-7</v>
      </c>
      <c r="I72" s="1">
        <f t="shared" si="55"/>
        <v>7.392727346888309E-8</v>
      </c>
      <c r="J72" s="1">
        <f t="shared" si="55"/>
        <v>2.9602297159784909E-8</v>
      </c>
      <c r="K72" s="272">
        <v>10</v>
      </c>
      <c r="L72" s="1">
        <f t="shared" ref="L72:S72" si="56">L12/L60</f>
        <v>-4.9808953563678397E-3</v>
      </c>
      <c r="M72" s="1">
        <f t="shared" si="56"/>
        <v>-2.8152842616301419E-4</v>
      </c>
      <c r="N72" s="1">
        <f t="shared" si="56"/>
        <v>-2.7119075613219884E-5</v>
      </c>
      <c r="O72" s="1">
        <f t="shared" si="56"/>
        <v>-3.7484694082840362E-6</v>
      </c>
      <c r="P72" s="1">
        <f t="shared" si="56"/>
        <v>-6.7394687841056261E-7</v>
      </c>
      <c r="Q72" s="1">
        <f t="shared" si="56"/>
        <v>-1.4817636247740813E-7</v>
      </c>
      <c r="R72" s="1">
        <f t="shared" si="56"/>
        <v>-3.8252134336815313E-8</v>
      </c>
      <c r="S72" s="1">
        <f t="shared" si="56"/>
        <v>-1.1282233950279915E-8</v>
      </c>
      <c r="T72" s="272">
        <v>10</v>
      </c>
      <c r="U72" s="1">
        <f t="shared" ref="U72:AA72" si="57">U12/U60</f>
        <v>-1.1144772052774348E-3</v>
      </c>
      <c r="V72" s="1">
        <f t="shared" si="57"/>
        <v>-1.5069276197124154E-4</v>
      </c>
      <c r="W72" s="1">
        <f t="shared" si="57"/>
        <v>-2.9229995144594287E-5</v>
      </c>
      <c r="X72" s="1">
        <f t="shared" si="57"/>
        <v>-7.3116365589206302E-6</v>
      </c>
      <c r="Y72" s="1">
        <f t="shared" si="57"/>
        <v>-2.2074670756972323E-6</v>
      </c>
      <c r="Z72" s="1">
        <f t="shared" si="57"/>
        <v>-7.6981353877543834E-7</v>
      </c>
      <c r="AA72" s="1">
        <f t="shared" si="57"/>
        <v>-3.0075389262282145E-7</v>
      </c>
    </row>
    <row r="73" spans="1:27" x14ac:dyDescent="0.3">
      <c r="B73" s="472" t="s">
        <v>253</v>
      </c>
      <c r="C73" s="472"/>
      <c r="D73" s="472"/>
      <c r="E73" s="472"/>
      <c r="F73" s="472"/>
      <c r="G73" s="472"/>
      <c r="H73" s="472"/>
      <c r="I73" s="472"/>
      <c r="J73" s="472"/>
      <c r="L73" s="472" t="s">
        <v>253</v>
      </c>
      <c r="M73" s="472"/>
      <c r="N73" s="472"/>
      <c r="O73" s="472"/>
      <c r="P73" s="472"/>
      <c r="Q73" s="472"/>
      <c r="R73" s="472"/>
      <c r="S73" s="472"/>
      <c r="U73" s="472" t="s">
        <v>253</v>
      </c>
      <c r="V73" s="472"/>
      <c r="W73" s="472"/>
      <c r="X73" s="472"/>
      <c r="Y73" s="472"/>
      <c r="Z73" s="472"/>
      <c r="AA73" s="472"/>
    </row>
    <row r="74" spans="1:27" x14ac:dyDescent="0.3">
      <c r="A74" s="272" t="s">
        <v>55</v>
      </c>
      <c r="B74" s="49" t="s">
        <v>137</v>
      </c>
      <c r="C74" s="49" t="s">
        <v>138</v>
      </c>
      <c r="D74" s="49" t="s">
        <v>139</v>
      </c>
      <c r="E74" s="49" t="s">
        <v>140</v>
      </c>
      <c r="F74" s="49" t="s">
        <v>141</v>
      </c>
      <c r="G74" s="49" t="s">
        <v>142</v>
      </c>
      <c r="H74" s="49" t="s">
        <v>143</v>
      </c>
      <c r="I74" s="49" t="s">
        <v>144</v>
      </c>
      <c r="J74" s="49" t="s">
        <v>145</v>
      </c>
      <c r="K74" s="272" t="s">
        <v>55</v>
      </c>
      <c r="L74" s="49" t="s">
        <v>152</v>
      </c>
      <c r="M74" s="49" t="s">
        <v>153</v>
      </c>
      <c r="N74" s="49" t="s">
        <v>154</v>
      </c>
      <c r="O74" s="49" t="s">
        <v>155</v>
      </c>
      <c r="P74" s="49" t="s">
        <v>156</v>
      </c>
      <c r="Q74" s="49" t="s">
        <v>157</v>
      </c>
      <c r="R74" s="49" t="s">
        <v>158</v>
      </c>
      <c r="S74" s="49" t="s">
        <v>159</v>
      </c>
      <c r="T74" s="272" t="s">
        <v>55</v>
      </c>
      <c r="U74" s="49" t="s">
        <v>161</v>
      </c>
      <c r="V74" s="49" t="s">
        <v>162</v>
      </c>
      <c r="W74" s="49" t="s">
        <v>163</v>
      </c>
      <c r="X74" s="49" t="s">
        <v>164</v>
      </c>
      <c r="Y74" s="49" t="s">
        <v>165</v>
      </c>
      <c r="Z74" s="49" t="s">
        <v>166</v>
      </c>
      <c r="AA74" s="49" t="s">
        <v>167</v>
      </c>
    </row>
    <row r="75" spans="1:27" x14ac:dyDescent="0.3">
      <c r="A75" s="272">
        <v>1</v>
      </c>
      <c r="B75" s="1">
        <f>'1x2'!E21</f>
        <v>21.634698737747598</v>
      </c>
      <c r="C75" s="1">
        <f>'1x3'!E21</f>
        <v>13.807429376398364</v>
      </c>
      <c r="D75" s="1">
        <f>'1x4'!E21</f>
        <v>13.960220915082191</v>
      </c>
      <c r="E75" s="1">
        <f>'1x5'!E21</f>
        <v>15.222601204845301</v>
      </c>
      <c r="F75" s="1">
        <f>'1x6'!E21</f>
        <v>16.891826539301398</v>
      </c>
      <c r="G75" s="1">
        <f>'1x7'!E21</f>
        <v>18.775478339823046</v>
      </c>
      <c r="H75" s="1">
        <f>'1x8'!E21</f>
        <v>20.795639537988677</v>
      </c>
      <c r="I75" s="1">
        <f>'1x9'!E21</f>
        <v>22.912107430246529</v>
      </c>
      <c r="J75" s="1">
        <f>'1x10'!E21</f>
        <v>25.100352453378491</v>
      </c>
      <c r="K75" s="272">
        <v>1</v>
      </c>
      <c r="L75" s="1">
        <f>'2x3'!E21</f>
        <v>-13.826733240333491</v>
      </c>
      <c r="M75" s="1">
        <f>'2x4'!E21</f>
        <v>-27.500880497232519</v>
      </c>
      <c r="N75" s="1">
        <f>'2x5'!E21</f>
        <v>-50.082493264578204</v>
      </c>
      <c r="O75" s="1">
        <f>'2x6'!E21</f>
        <v>-85.994786641391741</v>
      </c>
      <c r="P75" s="1">
        <f>'2x7'!E21</f>
        <v>-141.33948918769195</v>
      </c>
      <c r="Q75" s="1">
        <f>'2x8'!E21</f>
        <v>-224.12773949931415</v>
      </c>
      <c r="R75" s="1">
        <f>'2x9'!E21</f>
        <v>-344.16949088681139</v>
      </c>
      <c r="S75" s="1">
        <f>'2x10'!E21</f>
        <v>-512.29935397501515</v>
      </c>
      <c r="T75" s="272">
        <v>1</v>
      </c>
      <c r="U75" s="1">
        <f>'3x4'!E21</f>
        <v>-9.5021749441790941</v>
      </c>
      <c r="V75" s="1">
        <f>'3x5'!E21</f>
        <v>-13.08506896869312</v>
      </c>
      <c r="W75" s="1">
        <f>'3x6'!E21</f>
        <v>-16.8559087692975</v>
      </c>
      <c r="X75" s="1">
        <f>'3x7'!E21</f>
        <v>-20.704703449872824</v>
      </c>
      <c r="Y75" s="1">
        <f>'3x8'!E21</f>
        <v>-24.55819649645132</v>
      </c>
      <c r="Z75" s="1">
        <f>'3x9'!E21</f>
        <v>-28.374074975312649</v>
      </c>
      <c r="AA75" s="1">
        <f>'3x10'!E21</f>
        <v>-32.132404525204286</v>
      </c>
    </row>
    <row r="76" spans="1:27" x14ac:dyDescent="0.3">
      <c r="A76" s="272">
        <v>2</v>
      </c>
      <c r="B76" s="1">
        <f>'1x2'!E22</f>
        <v>13.260998929937635</v>
      </c>
      <c r="C76" s="1">
        <f>'1x3'!E22</f>
        <v>20.070648503024</v>
      </c>
      <c r="D76" s="1">
        <f>'1x4'!E22</f>
        <v>29.86507688366348</v>
      </c>
      <c r="E76" s="1">
        <f>'1x5'!E22</f>
        <v>42.265932329979137</v>
      </c>
      <c r="F76" s="1">
        <f>'1x6'!E22</f>
        <v>57.219956437207735</v>
      </c>
      <c r="G76" s="1">
        <f>'1x7'!E22</f>
        <v>74.728331832032907</v>
      </c>
      <c r="H76" s="1">
        <f>'1x8'!E22</f>
        <v>94.803417193301428</v>
      </c>
      <c r="I76" s="1">
        <f>'1x9'!E22</f>
        <v>117.45775322678492</v>
      </c>
      <c r="J76" s="1">
        <f>'1x10'!E22</f>
        <v>142.70089642158595</v>
      </c>
      <c r="K76" s="272">
        <v>2</v>
      </c>
      <c r="L76" s="1">
        <f>'2x3'!E22</f>
        <v>429.97502686779853</v>
      </c>
      <c r="M76" s="1">
        <f>'2x4'!E22</f>
        <v>152.18211399874249</v>
      </c>
      <c r="N76" s="1">
        <f>'2x5'!E22</f>
        <v>152.8699337972887</v>
      </c>
      <c r="O76" s="1">
        <f>'2x6'!E22</f>
        <v>176.25207832124556</v>
      </c>
      <c r="P76" s="1">
        <f>'2x7'!E22</f>
        <v>210.31824269927966</v>
      </c>
      <c r="Q76" s="1">
        <f>'2x8'!E22</f>
        <v>252.45829359679476</v>
      </c>
      <c r="R76" s="1">
        <f>'2x9'!E22</f>
        <v>301.84033326723636</v>
      </c>
      <c r="S76" s="1">
        <f>'2x10'!E22</f>
        <v>358.14185625378849</v>
      </c>
      <c r="T76" s="272">
        <v>2</v>
      </c>
      <c r="U76" s="1">
        <f>'3x4'!E22</f>
        <v>-73.800149233504513</v>
      </c>
      <c r="V76" s="1">
        <f>'3x5'!E22</f>
        <v>-139.9323166542539</v>
      </c>
      <c r="W76" s="1">
        <f>'3x6'!E22</f>
        <v>-238.5327543127413</v>
      </c>
      <c r="X76" s="1">
        <f>'3x7'!E22</f>
        <v>-373.72745015482747</v>
      </c>
      <c r="Y76" s="1">
        <f>'3x8'!E22</f>
        <v>-546.60469287485444</v>
      </c>
      <c r="Z76" s="1">
        <f>'3x9'!E22</f>
        <v>-755.48078832327258</v>
      </c>
      <c r="AA76" s="1">
        <f>'3x10'!E22</f>
        <v>-996.93147097303256</v>
      </c>
    </row>
    <row r="77" spans="1:27" x14ac:dyDescent="0.3">
      <c r="A77" s="272">
        <v>3</v>
      </c>
      <c r="B77" s="1">
        <f>'1x2'!E23</f>
        <v>22.243077327972482</v>
      </c>
      <c r="C77" s="1">
        <f>'1x3'!E23</f>
        <v>50.581244638817303</v>
      </c>
      <c r="D77" s="1">
        <f>'1x4'!E23</f>
        <v>100.93920932548883</v>
      </c>
      <c r="E77" s="1">
        <f>'1x5'!E23</f>
        <v>179.53865917174852</v>
      </c>
      <c r="F77" s="1">
        <f>'1x6'!E23</f>
        <v>292.85743072177098</v>
      </c>
      <c r="G77" s="1">
        <f>'1x7'!E23</f>
        <v>447.45747510896314</v>
      </c>
      <c r="H77" s="1">
        <f>'1x8'!E23</f>
        <v>649.94422103392185</v>
      </c>
      <c r="I77" s="1">
        <f>'1x9'!E23</f>
        <v>906.94639735468581</v>
      </c>
      <c r="J77" s="1">
        <f>'1x10'!E23</f>
        <v>1225.1024331415535</v>
      </c>
      <c r="K77" s="272">
        <v>3</v>
      </c>
      <c r="L77" s="1">
        <f>'2x3'!E23</f>
        <v>279.89364809902742</v>
      </c>
      <c r="M77" s="1">
        <f>'2x4'!E23</f>
        <v>318.0358975572816</v>
      </c>
      <c r="N77" s="1">
        <f>'2x5'!E23</f>
        <v>454.06130400022533</v>
      </c>
      <c r="O77" s="1">
        <f>'2x6'!E23</f>
        <v>660.12342909238589</v>
      </c>
      <c r="P77" s="1">
        <f>'2x7'!E23</f>
        <v>942.40438227246409</v>
      </c>
      <c r="Q77" s="1">
        <f>'2x8'!E23</f>
        <v>1311.6754553555693</v>
      </c>
      <c r="R77" s="1">
        <f>'2x9'!E23</f>
        <v>1780.010445512673</v>
      </c>
      <c r="S77" s="1">
        <f>'2x10'!E23</f>
        <v>2359.9607781983195</v>
      </c>
      <c r="T77" s="272">
        <v>3</v>
      </c>
      <c r="U77" s="1">
        <f>'3x4'!E23</f>
        <v>-384.26761393613407</v>
      </c>
      <c r="V77" s="1">
        <f>'3x5'!E23</f>
        <v>-1020.4332212676383</v>
      </c>
      <c r="W77" s="1">
        <f>'3x6'!E23</f>
        <v>-2425.6201137376584</v>
      </c>
      <c r="X77" s="1">
        <f>'3x7'!E23</f>
        <v>-5317.9515803499789</v>
      </c>
      <c r="Y77" s="1">
        <f>'3x8'!E23</f>
        <v>-10952.729188437319</v>
      </c>
      <c r="Z77" s="1">
        <f>'3x9'!E23</f>
        <v>-21437.501709647899</v>
      </c>
      <c r="AA77" s="1">
        <f>'3x10'!E23</f>
        <v>-40160.587436349342</v>
      </c>
    </row>
    <row r="78" spans="1:27" x14ac:dyDescent="0.3">
      <c r="A78" s="272">
        <v>4</v>
      </c>
      <c r="B78" s="1">
        <f>'1x2'!E24</f>
        <v>40.916575822249435</v>
      </c>
      <c r="C78" s="1">
        <f>'1x3'!E24</f>
        <v>139.07110308679762</v>
      </c>
      <c r="D78" s="1">
        <f>'1x4'!E24</f>
        <v>373.18667624164192</v>
      </c>
      <c r="E78" s="1">
        <f>'1x5'!E24</f>
        <v>835.81872249220521</v>
      </c>
      <c r="F78" s="1">
        <f>'1x6'!E24</f>
        <v>1644.570191223871</v>
      </c>
      <c r="G78" s="1">
        <f>'1x7'!E24</f>
        <v>2942.0421436704414</v>
      </c>
      <c r="H78" s="1">
        <f>'1x8'!E24</f>
        <v>4895.8658703506981</v>
      </c>
      <c r="I78" s="1">
        <f>'1x9'!E24</f>
        <v>7698.7192767906718</v>
      </c>
      <c r="J78" s="1">
        <f>'1x10'!E24</f>
        <v>11568.31976605168</v>
      </c>
      <c r="K78" s="272">
        <v>4</v>
      </c>
      <c r="L78" s="1">
        <f>'2x3'!E24</f>
        <v>604.66604978907935</v>
      </c>
      <c r="M78" s="1">
        <f>'2x4'!E24</f>
        <v>1001.7276056334786</v>
      </c>
      <c r="N78" s="1">
        <f>'2x5'!E24</f>
        <v>1830.2937534787061</v>
      </c>
      <c r="O78" s="1">
        <f>'2x6'!E24</f>
        <v>3229.5422355831006</v>
      </c>
      <c r="P78" s="1">
        <f>'2x7'!E24</f>
        <v>5415.3958005330669</v>
      </c>
      <c r="Q78" s="1">
        <f>'2x8'!E24</f>
        <v>8651.7907276405967</v>
      </c>
      <c r="R78" s="1">
        <f>'2x9'!E24</f>
        <v>13247.268876998998</v>
      </c>
      <c r="S78" s="1">
        <f>'2x10'!E24</f>
        <v>19553.974659201001</v>
      </c>
      <c r="T78" s="272">
        <v>4</v>
      </c>
      <c r="U78" s="1">
        <f>'3x4'!E24</f>
        <v>-1713.1788240860556</v>
      </c>
      <c r="V78" s="1">
        <f>'3x5'!E24</f>
        <v>-6190.8737401675999</v>
      </c>
      <c r="W78" s="1">
        <f>'3x6'!E24</f>
        <v>-20428.825803095464</v>
      </c>
      <c r="X78" s="1">
        <f>'3x7'!E24</f>
        <v>-67457.090325479512</v>
      </c>
      <c r="Y78" s="1">
        <f>'3x8'!E24</f>
        <v>-267854.85294595908</v>
      </c>
      <c r="Z78" s="1">
        <f>'3x9'!E24</f>
        <v>-10644413.762231918</v>
      </c>
      <c r="AA78" s="1">
        <f>'3x10'!E24</f>
        <v>1005067.8819166181</v>
      </c>
    </row>
    <row r="79" spans="1:27" x14ac:dyDescent="0.3">
      <c r="A79" s="272">
        <v>5</v>
      </c>
      <c r="B79" s="1">
        <f>'1x2'!E25</f>
        <v>77.454856318160239</v>
      </c>
      <c r="C79" s="1">
        <f>'1x3'!E25</f>
        <v>396.48491348389712</v>
      </c>
      <c r="D79" s="1">
        <f>'1x4'!E25</f>
        <v>1432.9687807759931</v>
      </c>
      <c r="E79" s="1">
        <f>'1x5'!E25</f>
        <v>4039.0931305462286</v>
      </c>
      <c r="F79" s="1">
        <f>'1x6'!E25</f>
        <v>9577.7207141766066</v>
      </c>
      <c r="G79" s="1">
        <f>'1x7'!E25</f>
        <v>20044.287894663543</v>
      </c>
      <c r="H79" s="1">
        <f>'1x8'!E25</f>
        <v>38188.958357870804</v>
      </c>
      <c r="I79" s="1">
        <f>'1x9'!E25</f>
        <v>67638.82302721047</v>
      </c>
      <c r="J79" s="1">
        <f>'1x10'!E25</f>
        <v>113020.04674388829</v>
      </c>
      <c r="K79" s="272">
        <v>5</v>
      </c>
      <c r="L79" s="1">
        <f>'2x3'!E25</f>
        <v>1562.0801075887796</v>
      </c>
      <c r="M79" s="1">
        <f>'2x4'!E25</f>
        <v>3531.2861627372413</v>
      </c>
      <c r="N79" s="1">
        <f>'2x5'!E25</f>
        <v>8120.794473457956</v>
      </c>
      <c r="O79" s="1">
        <f>'2x6'!E25</f>
        <v>17263.412017552026</v>
      </c>
      <c r="P79" s="1">
        <f>'2x7'!E25</f>
        <v>33864.916149689241</v>
      </c>
      <c r="Q79" s="1">
        <f>'2x8'!E25</f>
        <v>61953.219687999983</v>
      </c>
      <c r="R79" s="1">
        <f>'2x9'!E25</f>
        <v>106866.6616628691</v>
      </c>
      <c r="S79" s="1">
        <f>'2x10'!E25</f>
        <v>175444.89151594081</v>
      </c>
      <c r="T79" s="272">
        <v>5</v>
      </c>
      <c r="U79" s="1">
        <f>'3x4'!E25</f>
        <v>-7162.1543140880403</v>
      </c>
      <c r="V79" s="1">
        <f>'3x5'!E25</f>
        <v>-34020.339245653675</v>
      </c>
      <c r="W79" s="1">
        <f>'3x6'!E25</f>
        <v>-149871.89864342244</v>
      </c>
      <c r="X79" s="1">
        <f>'3x7'!E25</f>
        <v>-763302.03602887189</v>
      </c>
      <c r="Y79" s="1">
        <f>'3x8'!E25</f>
        <v>-232596702.98761252</v>
      </c>
      <c r="Z79" s="1">
        <f>'3x9'!E25</f>
        <v>3752102.3954626103</v>
      </c>
      <c r="AA79" s="1">
        <f>'3x10'!E25</f>
        <v>3674884.5079730083</v>
      </c>
    </row>
    <row r="80" spans="1:27" x14ac:dyDescent="0.3">
      <c r="A80" s="272">
        <v>6</v>
      </c>
      <c r="B80" s="1">
        <f>'1x2'!E26</f>
        <v>148.77381785599337</v>
      </c>
      <c r="C80" s="1">
        <f>'1x3'!E26</f>
        <v>1152.9567218039701</v>
      </c>
      <c r="D80" s="1">
        <f>'1x4'!E26</f>
        <v>5607.7068954921506</v>
      </c>
      <c r="E80" s="1">
        <f>'1x5'!E26</f>
        <v>19860.528472108588</v>
      </c>
      <c r="F80" s="1">
        <f>'1x6'!E26</f>
        <v>56679.234798203011</v>
      </c>
      <c r="G80" s="1">
        <f>'1x7'!E26</f>
        <v>138630.83197455032</v>
      </c>
      <c r="H80" s="1">
        <f>'1x8'!E26</f>
        <v>302186.16554955259</v>
      </c>
      <c r="I80" s="1">
        <f>'1x9'!E26</f>
        <v>602550.22303079674</v>
      </c>
      <c r="J80" s="1">
        <f>'1x10'!E26</f>
        <v>1119217.79615532</v>
      </c>
      <c r="K80" s="272">
        <v>6</v>
      </c>
      <c r="L80" s="1">
        <f>'2x3'!E26</f>
        <v>4320.7651753906111</v>
      </c>
      <c r="M80" s="1">
        <f>'2x4'!E26</f>
        <v>13090.336801380525</v>
      </c>
      <c r="N80" s="1">
        <f>'2x5'!E26</f>
        <v>37670.937410681559</v>
      </c>
      <c r="O80" s="1">
        <f>'2x6'!E26</f>
        <v>96200.29438924772</v>
      </c>
      <c r="P80" s="1">
        <f>'2x7'!E26</f>
        <v>220390.95708782889</v>
      </c>
      <c r="Q80" s="1">
        <f>'2x8'!E26</f>
        <v>461192.599158736</v>
      </c>
      <c r="R80" s="1">
        <f>'2x9'!E26</f>
        <v>895605.48085270985</v>
      </c>
      <c r="S80" s="1">
        <f>'2x10'!E26</f>
        <v>1634568.7170979693</v>
      </c>
      <c r="T80" s="272">
        <v>6</v>
      </c>
      <c r="U80" s="1">
        <f>'3x4'!E26</f>
        <v>-29165.167457295036</v>
      </c>
      <c r="V80" s="1">
        <f>'3x5'!E26</f>
        <v>-177794.90873532125</v>
      </c>
      <c r="W80" s="1">
        <f>'3x6'!E26</f>
        <v>-1003071.617048297</v>
      </c>
      <c r="X80" s="1">
        <f>'3x7'!E26</f>
        <v>-7609538.7232252304</v>
      </c>
      <c r="Y80" s="1">
        <f>'3x8'!E26</f>
        <v>35585472.541094542</v>
      </c>
      <c r="Z80" s="1">
        <f>'3x9'!E26</f>
        <v>22161510.889838338</v>
      </c>
      <c r="AA80" s="1">
        <f>'3x10'!E26</f>
        <v>27766801.463125594</v>
      </c>
    </row>
    <row r="81" spans="1:27" x14ac:dyDescent="0.3">
      <c r="A81" s="272">
        <v>7</v>
      </c>
      <c r="B81" s="1">
        <f>'1x2'!E27</f>
        <v>288.49441481144862</v>
      </c>
      <c r="C81" s="1">
        <f>'1x3'!E27</f>
        <v>3392.4009666105212</v>
      </c>
      <c r="D81" s="1">
        <f>'1x4'!E27</f>
        <v>22165.431566423129</v>
      </c>
      <c r="E81" s="1">
        <f>'1x5'!E27</f>
        <v>98480.026006327331</v>
      </c>
      <c r="F81" s="1">
        <f>'1x6'!E27</f>
        <v>337882.56207616127</v>
      </c>
      <c r="G81" s="1">
        <f>'1x7'!E27</f>
        <v>965161.93856555759</v>
      </c>
      <c r="H81" s="1">
        <f>'1x8'!E27</f>
        <v>2405904.2887987681</v>
      </c>
      <c r="I81" s="1">
        <f>'1x9'!E27</f>
        <v>5399090.419904558</v>
      </c>
      <c r="J81" s="1">
        <f>'1x10'!E27</f>
        <v>11145791.552493652</v>
      </c>
      <c r="K81" s="272">
        <v>7</v>
      </c>
      <c r="L81" s="1">
        <f>'2x3'!E27</f>
        <v>12361.170835140292</v>
      </c>
      <c r="M81" s="1">
        <f>'2x4'!E27</f>
        <v>49853.511339924531</v>
      </c>
      <c r="N81" s="1">
        <f>'2x5'!E27</f>
        <v>179062.81150203312</v>
      </c>
      <c r="O81" s="1">
        <f>'2x6'!E27</f>
        <v>548510.83104410733</v>
      </c>
      <c r="P81" s="1">
        <f>'2x7'!E27</f>
        <v>1466268.3476149826</v>
      </c>
      <c r="Q81" s="1">
        <f>'2x8'!E27</f>
        <v>3507792.3953253278</v>
      </c>
      <c r="R81" s="1">
        <f>'2x9'!E27</f>
        <v>7665942.9278780352</v>
      </c>
      <c r="S81" s="1">
        <f>'2x10'!E27</f>
        <v>15550122.267868469</v>
      </c>
      <c r="T81" s="272">
        <v>7</v>
      </c>
      <c r="U81" s="1">
        <f>'3x4'!E27</f>
        <v>-117506.53983758981</v>
      </c>
      <c r="V81" s="1">
        <f>'3x5'!E27</f>
        <v>-907136.40364059515</v>
      </c>
      <c r="W81" s="1">
        <f>'3x6'!E27</f>
        <v>-6364127.8848713944</v>
      </c>
      <c r="X81" s="1">
        <f>'3x7'!E27</f>
        <v>-67210838.870747715</v>
      </c>
      <c r="Y81" s="1">
        <f>'3x8'!E27</f>
        <v>188330930.88281113</v>
      </c>
      <c r="Z81" s="1">
        <f>'3x9'!E27</f>
        <v>169654560.77514291</v>
      </c>
      <c r="AA81" s="1">
        <f>'3x10'!E27</f>
        <v>246502362.60605258</v>
      </c>
    </row>
    <row r="82" spans="1:27" x14ac:dyDescent="0.3">
      <c r="A82" s="272">
        <v>8</v>
      </c>
      <c r="B82" s="1">
        <f>'1x2'!E28</f>
        <v>563.30638872213842</v>
      </c>
      <c r="C82" s="1">
        <f>'1x3'!E28</f>
        <v>10053.805344863251</v>
      </c>
      <c r="D82" s="1">
        <f>'1x4'!E28</f>
        <v>88085.556035504022</v>
      </c>
      <c r="E82" s="1">
        <f>'1x5'!E28</f>
        <v>490352.20823110506</v>
      </c>
      <c r="F82" s="1">
        <f>'1x6'!E28</f>
        <v>2021110.1909918366</v>
      </c>
      <c r="G82" s="1">
        <f>'1x7'!E28</f>
        <v>6739503.7017085236</v>
      </c>
      <c r="H82" s="1">
        <f>'1x8'!E28</f>
        <v>19206427.245510299</v>
      </c>
      <c r="I82" s="1">
        <f>'1x9'!E28</f>
        <v>48498981.046992496</v>
      </c>
      <c r="J82" s="1">
        <f>'1x10'!E28</f>
        <v>111259947.19798198</v>
      </c>
      <c r="K82" s="272">
        <v>8</v>
      </c>
      <c r="L82" s="1">
        <f>'2x3'!E28</f>
        <v>36029.39246783602</v>
      </c>
      <c r="M82" s="1">
        <f>'2x4'!E28</f>
        <v>192929.49197298649</v>
      </c>
      <c r="N82" s="1">
        <f>'2x5'!E28</f>
        <v>863806.78188115754</v>
      </c>
      <c r="O82" s="1">
        <f>'2x6'!E28</f>
        <v>3171509.0575081762</v>
      </c>
      <c r="P82" s="1">
        <f>'2x7'!E28</f>
        <v>9887562.9849358872</v>
      </c>
      <c r="Q82" s="1">
        <f>'2x8'!E28</f>
        <v>27033513.023922231</v>
      </c>
      <c r="R82" s="1">
        <f>'2x9'!E28</f>
        <v>66472198.943773761</v>
      </c>
      <c r="S82" s="1">
        <f>'2x10'!E28</f>
        <v>149840367.46904078</v>
      </c>
      <c r="T82" s="272">
        <v>8</v>
      </c>
      <c r="U82" s="1">
        <f>'3x4'!E28</f>
        <v>-471402.97529482865</v>
      </c>
      <c r="V82" s="1">
        <f>'3x5'!E28</f>
        <v>-4577308.9784338661</v>
      </c>
      <c r="W82" s="1">
        <f>'3x6'!E28</f>
        <v>-39250857.549621552</v>
      </c>
      <c r="X82" s="1">
        <f>'3x7'!E28</f>
        <v>-540019664.72056091</v>
      </c>
      <c r="Y82" s="1">
        <f>'3x8'!E28</f>
        <v>1286628409.2474089</v>
      </c>
      <c r="Z82" s="1">
        <f>'3x9'!E28</f>
        <v>1417887531.663764</v>
      </c>
      <c r="AA82" s="1">
        <f>'3x10'!E28</f>
        <v>2328815015.1351752</v>
      </c>
    </row>
    <row r="83" spans="1:27" x14ac:dyDescent="0.3">
      <c r="A83" s="272">
        <v>9</v>
      </c>
      <c r="B83" s="1">
        <f>'1x2'!E29</f>
        <v>1105.6325595602727</v>
      </c>
      <c r="C83" s="1">
        <f>'1x3'!E29</f>
        <v>29929.489418863497</v>
      </c>
      <c r="D83" s="1">
        <f>'1x4'!E29</f>
        <v>351080.06151920324</v>
      </c>
      <c r="E83" s="1">
        <f>'1x5'!E29</f>
        <v>2446625.9990729787</v>
      </c>
      <c r="F83" s="1">
        <f>'1x6'!E29</f>
        <v>12109107.901017735</v>
      </c>
      <c r="G83" s="1">
        <f>'1x7'!E29</f>
        <v>47123599.356052622</v>
      </c>
      <c r="H83" s="1">
        <f>'1x8'!E29</f>
        <v>153506953.43632618</v>
      </c>
      <c r="I83" s="1">
        <f>'1x9'!E29</f>
        <v>436127950.72268456</v>
      </c>
      <c r="J83" s="1">
        <f>'1x10'!E29</f>
        <v>1111750742.7909272</v>
      </c>
      <c r="K83" s="272">
        <v>9</v>
      </c>
      <c r="L83" s="1">
        <f>'2x3'!E29</f>
        <v>106171.27593017268</v>
      </c>
      <c r="M83" s="1">
        <f>'2x4'!E29</f>
        <v>754228.14219829987</v>
      </c>
      <c r="N83" s="1">
        <f>'2x5'!E29</f>
        <v>4207145.8735334985</v>
      </c>
      <c r="O83" s="1">
        <f>'2x6'!E29</f>
        <v>18506330.717253733</v>
      </c>
      <c r="P83" s="1">
        <f>'2x7'!E29</f>
        <v>67268328.310872734</v>
      </c>
      <c r="Q83" s="1">
        <f>'2x8'!E29</f>
        <v>210151029.24045789</v>
      </c>
      <c r="R83" s="1">
        <f>'2x9'!E29</f>
        <v>581324026.40115702</v>
      </c>
      <c r="S83" s="1">
        <f>'2x10'!E29</f>
        <v>1456094208.3887675</v>
      </c>
      <c r="T83" s="272">
        <v>9</v>
      </c>
      <c r="U83" s="1">
        <f>'3x4'!E29</f>
        <v>-1887850.2256250069</v>
      </c>
      <c r="V83" s="1">
        <f>'3x5'!E29</f>
        <v>-22980653.668934546</v>
      </c>
      <c r="W83" s="1">
        <f>'3x6'!E29</f>
        <v>-238663445.05754295</v>
      </c>
      <c r="X83" s="1">
        <f>'3x7'!E29</f>
        <v>-4077473232.4955525</v>
      </c>
      <c r="Y83" s="1">
        <f>'3x8'!E29</f>
        <v>9583633644.3983021</v>
      </c>
      <c r="Z83" s="1">
        <f>'3x9'!E29</f>
        <v>12307271854.033796</v>
      </c>
      <c r="AA83" s="1">
        <f>'3x10'!E29</f>
        <v>22633926547.876526</v>
      </c>
    </row>
    <row r="84" spans="1:27" x14ac:dyDescent="0.3">
      <c r="A84" s="272">
        <v>10</v>
      </c>
      <c r="B84" s="1">
        <f>'1x2'!E30</f>
        <v>2178.7421829774648</v>
      </c>
      <c r="C84" s="1">
        <f>'1x3'!E30</f>
        <v>89348.905206732961</v>
      </c>
      <c r="D84" s="1">
        <f>'1x4'!E30</f>
        <v>1401540.7268845623</v>
      </c>
      <c r="E84" s="1">
        <f>'1x5'!E30</f>
        <v>12220205.125111917</v>
      </c>
      <c r="F84" s="1">
        <f>'1x6'!E30</f>
        <v>72604681.094274908</v>
      </c>
      <c r="G84" s="1">
        <f>'1x7'!E30</f>
        <v>329696316.73847485</v>
      </c>
      <c r="H84" s="1">
        <f>'1x8'!E30</f>
        <v>1227543027.7326488</v>
      </c>
      <c r="I84" s="1">
        <f>'1x9'!E30</f>
        <v>3923730109.0541892</v>
      </c>
      <c r="J84" s="1">
        <f>'1x10'!E30</f>
        <v>11113861600.435482</v>
      </c>
      <c r="K84" s="272">
        <v>10</v>
      </c>
      <c r="L84" s="1">
        <f>'2x3'!E30</f>
        <v>314950.86737612356</v>
      </c>
      <c r="M84" s="1">
        <f>'2x4'!E30</f>
        <v>2968367.8936043745</v>
      </c>
      <c r="N84" s="1">
        <f>'2x5'!E30</f>
        <v>20625141.538564853</v>
      </c>
      <c r="O84" s="1">
        <f>'2x6'!E30</f>
        <v>108671360.2456028</v>
      </c>
      <c r="P84" s="1">
        <f>'2x7'!E30</f>
        <v>460462482.71791643</v>
      </c>
      <c r="Q84" s="1">
        <f>'2x8'!E30</f>
        <v>1643493657.1281939</v>
      </c>
      <c r="R84" s="1">
        <f>'2x9'!E30</f>
        <v>5114071307.8878469</v>
      </c>
      <c r="S84" s="1">
        <f>'2x10'!E30</f>
        <v>14232957689.169815</v>
      </c>
      <c r="T84" s="272">
        <v>10</v>
      </c>
      <c r="U84" s="1">
        <f>'3x4'!E30</f>
        <v>-7555040.8833041871</v>
      </c>
      <c r="V84" s="1">
        <f>'3x5'!E30</f>
        <v>-115114702.77554102</v>
      </c>
      <c r="W84" s="1">
        <f>'3x6'!E30</f>
        <v>-1441151433.9350009</v>
      </c>
      <c r="X84" s="1">
        <f>'3x7'!E30</f>
        <v>-29696227071.321373</v>
      </c>
      <c r="Y84" s="1">
        <f>'3x8'!E30</f>
        <v>74076999842.437988</v>
      </c>
      <c r="Z84" s="1">
        <f>'3x9'!E30</f>
        <v>108764761665.93277</v>
      </c>
      <c r="AA84" s="1">
        <f>'3x10'!E30</f>
        <v>223054867789.69501</v>
      </c>
    </row>
    <row r="85" spans="1:27" x14ac:dyDescent="0.3">
      <c r="B85" s="472" t="s">
        <v>150</v>
      </c>
      <c r="C85" s="472"/>
      <c r="D85" s="472"/>
      <c r="E85" s="472"/>
      <c r="F85" s="472"/>
      <c r="G85" s="472"/>
      <c r="H85" s="472"/>
      <c r="I85" s="472"/>
      <c r="J85" s="472"/>
      <c r="L85" s="472" t="s">
        <v>160</v>
      </c>
      <c r="M85" s="472"/>
      <c r="N85" s="472"/>
      <c r="O85" s="472"/>
      <c r="P85" s="472"/>
      <c r="Q85" s="472"/>
      <c r="R85" s="472"/>
      <c r="S85" s="472"/>
      <c r="U85" s="472" t="s">
        <v>150</v>
      </c>
      <c r="V85" s="472"/>
      <c r="W85" s="472"/>
      <c r="X85" s="472"/>
      <c r="Y85" s="472"/>
      <c r="Z85" s="472"/>
      <c r="AA85" s="472"/>
    </row>
    <row r="86" spans="1:27" x14ac:dyDescent="0.3">
      <c r="A86" s="272" t="s">
        <v>55</v>
      </c>
      <c r="B86" s="49" t="s">
        <v>137</v>
      </c>
      <c r="C86" s="49" t="s">
        <v>138</v>
      </c>
      <c r="D86" s="49" t="s">
        <v>139</v>
      </c>
      <c r="E86" s="49" t="s">
        <v>140</v>
      </c>
      <c r="F86" s="49" t="s">
        <v>141</v>
      </c>
      <c r="G86" s="49" t="s">
        <v>142</v>
      </c>
      <c r="H86" s="49" t="s">
        <v>143</v>
      </c>
      <c r="I86" s="49" t="s">
        <v>144</v>
      </c>
      <c r="J86" s="49" t="s">
        <v>145</v>
      </c>
      <c r="K86" s="272" t="s">
        <v>55</v>
      </c>
      <c r="L86" s="49" t="s">
        <v>152</v>
      </c>
      <c r="M86" s="49" t="s">
        <v>153</v>
      </c>
      <c r="N86" s="49" t="s">
        <v>154</v>
      </c>
      <c r="O86" s="49" t="s">
        <v>155</v>
      </c>
      <c r="P86" s="49" t="s">
        <v>156</v>
      </c>
      <c r="Q86" s="49" t="s">
        <v>157</v>
      </c>
      <c r="R86" s="49" t="s">
        <v>158</v>
      </c>
      <c r="S86" s="49" t="s">
        <v>159</v>
      </c>
      <c r="T86" s="272" t="s">
        <v>55</v>
      </c>
      <c r="U86" s="49" t="s">
        <v>161</v>
      </c>
      <c r="V86" s="49" t="s">
        <v>162</v>
      </c>
      <c r="W86" s="49" t="s">
        <v>163</v>
      </c>
      <c r="X86" s="49" t="s">
        <v>164</v>
      </c>
      <c r="Y86" s="49" t="s">
        <v>165</v>
      </c>
      <c r="Z86" s="49" t="s">
        <v>166</v>
      </c>
      <c r="AA86" s="49" t="s">
        <v>167</v>
      </c>
    </row>
    <row r="87" spans="1:27" x14ac:dyDescent="0.3">
      <c r="A87" s="272">
        <v>1</v>
      </c>
      <c r="B87" s="1">
        <f>'1x2'!E45</f>
        <v>21.634698737747598</v>
      </c>
      <c r="C87" s="1">
        <f>'1x3'!E45</f>
        <v>13.807429376398364</v>
      </c>
      <c r="D87" s="1">
        <f>'1x4'!E45</f>
        <v>13.960220915082191</v>
      </c>
      <c r="E87" s="1">
        <f>'1x5'!E45</f>
        <v>15.222601204845301</v>
      </c>
      <c r="F87" s="1">
        <f>'1x6'!E45</f>
        <v>16.891826539301398</v>
      </c>
      <c r="G87" s="1">
        <f>'1x7'!E45</f>
        <v>18.775478339823046</v>
      </c>
      <c r="H87" s="1">
        <f>'1x8'!E45</f>
        <v>20.795639537988677</v>
      </c>
      <c r="I87" s="1">
        <f>'1x9'!E45</f>
        <v>22.912107430246529</v>
      </c>
      <c r="J87" s="1">
        <f>'1x10'!E45</f>
        <v>25.100352453378491</v>
      </c>
      <c r="K87" s="272">
        <v>1</v>
      </c>
      <c r="L87" s="1">
        <f>'2x3'!E45</f>
        <v>-13.826733240333491</v>
      </c>
      <c r="M87" s="1">
        <f>'2x4'!E45</f>
        <v>-27.500880497232519</v>
      </c>
      <c r="N87" s="1">
        <f>'2x5'!E45</f>
        <v>-50.082493264578204</v>
      </c>
      <c r="O87" s="1">
        <f>'2x6'!E45</f>
        <v>-85.994786641391741</v>
      </c>
      <c r="P87" s="1">
        <f>'2x7'!E45</f>
        <v>-141.33948918769195</v>
      </c>
      <c r="Q87" s="1">
        <f>'2x8'!E45</f>
        <v>-224.12773949931415</v>
      </c>
      <c r="R87" s="1">
        <f>'2x9'!E45</f>
        <v>-344.16949088681139</v>
      </c>
      <c r="S87" s="1">
        <f>'2x10'!E45</f>
        <v>-512.29935397501515</v>
      </c>
      <c r="T87" s="272">
        <v>1</v>
      </c>
      <c r="U87" s="1">
        <f>'3x4'!E45</f>
        <v>-9.5021749441790941</v>
      </c>
      <c r="V87" s="1">
        <f>'3x5'!E45</f>
        <v>-13.08506896869312</v>
      </c>
      <c r="W87" s="1">
        <f>'3x6'!E45</f>
        <v>-16.8559087692975</v>
      </c>
      <c r="X87" s="1">
        <f>'3x7'!E45</f>
        <v>-20.704703449872824</v>
      </c>
      <c r="Y87" s="1">
        <f>'3x8'!E45</f>
        <v>-24.55819649645132</v>
      </c>
      <c r="Z87" s="1">
        <f>'3x9'!E45</f>
        <v>-28.374074975312649</v>
      </c>
      <c r="AA87" s="1">
        <f>'3x10'!E21</f>
        <v>-32.132404525204286</v>
      </c>
    </row>
    <row r="88" spans="1:27" x14ac:dyDescent="0.3">
      <c r="A88" s="272">
        <v>2</v>
      </c>
      <c r="B88" s="1">
        <f>'1x2'!E46</f>
        <v>22.101664883229393</v>
      </c>
      <c r="C88" s="1">
        <f>'1x3'!E46</f>
        <v>35.123634880291995</v>
      </c>
      <c r="D88" s="1">
        <f>'1x4'!E46</f>
        <v>53.757138390594264</v>
      </c>
      <c r="E88" s="1">
        <f>'1x5'!E46</f>
        <v>77.48754260496176</v>
      </c>
      <c r="F88" s="1">
        <f>'1x6'!E46</f>
        <v>106.26563338338579</v>
      </c>
      <c r="G88" s="1">
        <f>'1x7'!E46</f>
        <v>140.11562218506168</v>
      </c>
      <c r="H88" s="1">
        <f>'1x8'!E46</f>
        <v>179.07312136512493</v>
      </c>
      <c r="I88" s="1">
        <f>'1x9'!E46</f>
        <v>223.16973113089134</v>
      </c>
      <c r="J88" s="1">
        <f>'1x10'!E46</f>
        <v>272.42898407757315</v>
      </c>
      <c r="K88" s="272">
        <v>2</v>
      </c>
      <c r="L88" s="1">
        <f>'2x3'!E46</f>
        <v>752.45629701864743</v>
      </c>
      <c r="M88" s="1">
        <f>'2x4'!E46</f>
        <v>273.92780519773646</v>
      </c>
      <c r="N88" s="1">
        <f>'2x5'!E46</f>
        <v>280.26154529502924</v>
      </c>
      <c r="O88" s="1">
        <f>'2x6'!E46</f>
        <v>327.32528831088462</v>
      </c>
      <c r="P88" s="1">
        <f>'2x7'!E46</f>
        <v>394.34670506114935</v>
      </c>
      <c r="Q88" s="1">
        <f>'2x8'!E46</f>
        <v>476.86566568283456</v>
      </c>
      <c r="R88" s="1">
        <f>'2x9'!E46</f>
        <v>573.49663320774914</v>
      </c>
      <c r="S88" s="1">
        <f>'2x10'!E46</f>
        <v>683.72536193905069</v>
      </c>
      <c r="T88" s="272">
        <v>2</v>
      </c>
      <c r="U88" s="1">
        <f>'3x4'!E46</f>
        <v>-132.84026862030814</v>
      </c>
      <c r="V88" s="1">
        <f>'3x5'!E46</f>
        <v>-256.54258053279881</v>
      </c>
      <c r="W88" s="1">
        <f>'3x6'!E46</f>
        <v>-442.98940086651953</v>
      </c>
      <c r="X88" s="1">
        <f>'3x7'!E46</f>
        <v>-700.73896904030141</v>
      </c>
      <c r="Y88" s="1">
        <f>'3x8'!E46</f>
        <v>-1032.4755309858363</v>
      </c>
      <c r="Z88" s="1">
        <f>'3x9'!E46</f>
        <v>-1435.4134978142179</v>
      </c>
      <c r="AA88" s="1">
        <f>'3x10'!E22</f>
        <v>-996.93147097303256</v>
      </c>
    </row>
    <row r="89" spans="1:27" x14ac:dyDescent="0.3">
      <c r="A89" s="272">
        <v>3</v>
      </c>
      <c r="B89" s="1">
        <f>'1x2'!E47</f>
        <v>66.729231983917444</v>
      </c>
      <c r="C89" s="1">
        <f>'1x3'!E47</f>
        <v>167.30719380531878</v>
      </c>
      <c r="D89" s="1">
        <f>'1x4'!E47</f>
        <v>350.8839181314612</v>
      </c>
      <c r="E89" s="1">
        <f>'1x5'!E47</f>
        <v>642.8642312278738</v>
      </c>
      <c r="F89" s="1">
        <f>'1x6'!E47</f>
        <v>1069.2701540306523</v>
      </c>
      <c r="G89" s="1">
        <f>'1x7'!E47</f>
        <v>1656.37767101739</v>
      </c>
      <c r="H89" s="1">
        <f>'1x8'!E47</f>
        <v>2430.6133197569957</v>
      </c>
      <c r="I89" s="1">
        <f>'1x9'!E47</f>
        <v>3418.4902669522771</v>
      </c>
      <c r="J89" s="1">
        <f>'1x10'!E47</f>
        <v>4646.5596788521989</v>
      </c>
      <c r="K89" s="272">
        <v>3</v>
      </c>
      <c r="L89" s="1">
        <f>'2x3'!E47</f>
        <v>925.80206678909076</v>
      </c>
      <c r="M89" s="1">
        <f>'2x4'!E47</f>
        <v>1105.5533581753123</v>
      </c>
      <c r="N89" s="1">
        <f>'2x5'!E47</f>
        <v>1625.8324110975809</v>
      </c>
      <c r="O89" s="1">
        <f>'2x6'!E47</f>
        <v>2410.2181015698739</v>
      </c>
      <c r="P89" s="1">
        <f>'2x7'!E47</f>
        <v>3488.5495554296476</v>
      </c>
      <c r="Q89" s="1">
        <f>'2x8'!E47</f>
        <v>4905.3068398913756</v>
      </c>
      <c r="R89" s="1">
        <f>'2x9'!E47</f>
        <v>6709.2701407785371</v>
      </c>
      <c r="S89" s="1">
        <f>'2x10'!E47</f>
        <v>8950.8422308242571</v>
      </c>
      <c r="T89" s="272">
        <v>3</v>
      </c>
      <c r="U89" s="1">
        <f>'3x4'!E47</f>
        <v>-1335.7874198732279</v>
      </c>
      <c r="V89" s="1">
        <f>'3x5'!E47</f>
        <v>-3653.809276151866</v>
      </c>
      <c r="W89" s="1">
        <f>'3x6'!E47</f>
        <v>-8856.3339036467987</v>
      </c>
      <c r="X89" s="1">
        <f>'3x7'!E47</f>
        <v>-19685.750586909569</v>
      </c>
      <c r="Y89" s="1">
        <f>'3x8'!E47</f>
        <v>-40960.206417032714</v>
      </c>
      <c r="Z89" s="1">
        <f>'3x9'!E47</f>
        <v>-80802.891059442074</v>
      </c>
      <c r="AA89" s="1">
        <f>'3x10'!E23</f>
        <v>-40160.587436349342</v>
      </c>
    </row>
    <row r="90" spans="1:27" x14ac:dyDescent="0.3">
      <c r="A90" s="272">
        <v>4</v>
      </c>
      <c r="B90" s="1">
        <f>'1x2'!E48</f>
        <v>231.86059632608013</v>
      </c>
      <c r="C90" s="1">
        <f>'1x3'!E48</f>
        <v>900.48539248701456</v>
      </c>
      <c r="D90" s="1">
        <f>'1x4'!E48</f>
        <v>2568.4024188395356</v>
      </c>
      <c r="E90" s="1">
        <f>'1x5'!E48</f>
        <v>5952.5294915951281</v>
      </c>
      <c r="F90" s="1">
        <f>'1x6'!E48</f>
        <v>11969.169152343617</v>
      </c>
      <c r="G90" s="1">
        <f>'1x7'!E48</f>
        <v>21734.336336365388</v>
      </c>
      <c r="H90" s="1">
        <f>'1x8'!E48</f>
        <v>36564.167500106319</v>
      </c>
      <c r="I90" s="1">
        <f>'1x9'!E48</f>
        <v>57975.111627051709</v>
      </c>
      <c r="J90" s="1">
        <f>'1x10'!E48</f>
        <v>87683.907065635634</v>
      </c>
      <c r="K90" s="272">
        <v>4</v>
      </c>
      <c r="L90" s="1">
        <f>'2x3'!E48</f>
        <v>3915.2126723842889</v>
      </c>
      <c r="M90" s="1">
        <f>'2x4'!E48</f>
        <v>6894.2429328892349</v>
      </c>
      <c r="N90" s="1">
        <f>'2x5'!E48</f>
        <v>13034.976667402836</v>
      </c>
      <c r="O90" s="1">
        <f>'2x6'!E48</f>
        <v>23504.583452023726</v>
      </c>
      <c r="P90" s="1">
        <f>'2x7'!E48</f>
        <v>40006.236476438033</v>
      </c>
      <c r="Q90" s="1">
        <f>'2x8'!E48</f>
        <v>64614.826818909001</v>
      </c>
      <c r="R90" s="1">
        <f>'2x9'!E48</f>
        <v>99758.396726181469</v>
      </c>
      <c r="S90" s="1">
        <f>'2x10'!E48</f>
        <v>148212.43978859734</v>
      </c>
      <c r="T90" s="272">
        <v>4</v>
      </c>
      <c r="U90" s="1">
        <f>'3x4'!E48</f>
        <v>-11790.701318709911</v>
      </c>
      <c r="V90" s="1">
        <f>'3x5'!E48</f>
        <v>-44090.132854655145</v>
      </c>
      <c r="W90" s="1">
        <f>'3x6'!E48</f>
        <v>-148680.83644337818</v>
      </c>
      <c r="X90" s="1">
        <f>'3x7'!E48</f>
        <v>-498339.25477947987</v>
      </c>
      <c r="Y90" s="1">
        <f>'3x8'!E48</f>
        <v>-2000440.7735399916</v>
      </c>
      <c r="Z90" s="1">
        <f>'3x9'!E48</f>
        <v>-80157628.026563525</v>
      </c>
      <c r="AA90" s="1">
        <f>'3x10'!E24</f>
        <v>1005067.8819166181</v>
      </c>
    </row>
    <row r="91" spans="1:27" x14ac:dyDescent="0.3">
      <c r="A91" s="272">
        <v>5</v>
      </c>
      <c r="B91" s="1">
        <f>'1x2'!E49</f>
        <v>852.00341949976257</v>
      </c>
      <c r="C91" s="1">
        <f>'1x3'!E49</f>
        <v>5095.3226484914048</v>
      </c>
      <c r="D91" s="1">
        <f>'1x4'!E49</f>
        <v>19670.753263379542</v>
      </c>
      <c r="E91" s="1">
        <f>'1x5'!E49</f>
        <v>57462.693692060369</v>
      </c>
      <c r="F91" s="1">
        <f>'1x6'!E49</f>
        <v>139329.65934108617</v>
      </c>
      <c r="G91" s="1">
        <f>'1x7'!E49</f>
        <v>296055.77811143355</v>
      </c>
      <c r="H91" s="1">
        <f>'1x8'!E49</f>
        <v>570305.30527813686</v>
      </c>
      <c r="I91" s="1">
        <f>'1x9'!E49</f>
        <v>1018577.8103641066</v>
      </c>
      <c r="J91" s="1">
        <f>'1x10'!E49</f>
        <v>1713162.5679643967</v>
      </c>
      <c r="K91" s="272">
        <v>5</v>
      </c>
      <c r="L91" s="1">
        <f>'2x3'!E49</f>
        <v>20074.665845459109</v>
      </c>
      <c r="M91" s="1">
        <f>'2x4'!E49</f>
        <v>48474.928233938488</v>
      </c>
      <c r="N91" s="1">
        <f>'2x5'!E49</f>
        <v>115531.55876388136</v>
      </c>
      <c r="O91" s="1">
        <f>'2x6'!E49</f>
        <v>251135.46189649156</v>
      </c>
      <c r="P91" s="1">
        <f>'2x7'!E49</f>
        <v>500187.5922987482</v>
      </c>
      <c r="Q91" s="1">
        <f>'2x8'!E49</f>
        <v>925195.43308900634</v>
      </c>
      <c r="R91" s="1">
        <f>'2x9'!E49</f>
        <v>1609312.6013398678</v>
      </c>
      <c r="S91" s="1">
        <f>'2x10'!E49</f>
        <v>2659400.9606701708</v>
      </c>
      <c r="T91" s="272">
        <v>5</v>
      </c>
      <c r="U91" s="1">
        <f>'3x4'!E49</f>
        <v>-98316.845584299474</v>
      </c>
      <c r="V91" s="1">
        <f>'3x5'!E49</f>
        <v>-483994.86473554157</v>
      </c>
      <c r="W91" s="1">
        <f>'3x6'!E49</f>
        <v>-2180226.5075323852</v>
      </c>
      <c r="X91" s="1">
        <f>'3x7'!E49</f>
        <v>-11274033.749571744</v>
      </c>
      <c r="Y91" s="1">
        <f>'3x8'!E49</f>
        <v>-3473546789.6494451</v>
      </c>
      <c r="Z91" s="1">
        <f>'3x9'!E49</f>
        <v>56503174.821577646</v>
      </c>
      <c r="AA91" s="1">
        <f>'3x10'!E25</f>
        <v>3674884.5079730083</v>
      </c>
    </row>
    <row r="92" spans="1:27" x14ac:dyDescent="0.3">
      <c r="A92" s="272">
        <v>6</v>
      </c>
      <c r="B92" s="1">
        <f>'1x2'!E50</f>
        <v>3223.4327202131894</v>
      </c>
      <c r="C92" s="1">
        <f>'1x3'!E50</f>
        <v>29555.602118551775</v>
      </c>
      <c r="D92" s="1">
        <f>'1x4'!E50</f>
        <v>153848.36302511764</v>
      </c>
      <c r="E92" s="1">
        <f>'1x5'!E50</f>
        <v>564957.29110713198</v>
      </c>
      <c r="F92" s="1">
        <f>'1x6'!E50</f>
        <v>1648885.2559936342</v>
      </c>
      <c r="G92" s="1">
        <f>'1x7'!E50</f>
        <v>4094975.7611943935</v>
      </c>
      <c r="H92" s="1">
        <f>'1x8'!E50</f>
        <v>9025327.3686888609</v>
      </c>
      <c r="I92" s="1">
        <f>'1x9'!E50</f>
        <v>18147428.56649033</v>
      </c>
      <c r="J92" s="1">
        <f>'1x10'!E50</f>
        <v>33930004.483294174</v>
      </c>
      <c r="K92" s="272">
        <v>6</v>
      </c>
      <c r="L92" s="1">
        <f>'2x3'!E50</f>
        <v>110761.15343837855</v>
      </c>
      <c r="M92" s="1">
        <f>'2x4'!E50</f>
        <v>359135.54789369908</v>
      </c>
      <c r="N92" s="1">
        <f>'2x5'!E50</f>
        <v>1071596.3969887963</v>
      </c>
      <c r="O92" s="1">
        <f>'2x6'!E50</f>
        <v>2798613.0653568171</v>
      </c>
      <c r="P92" s="1">
        <f>'2x7'!E50</f>
        <v>6510064.2794005033</v>
      </c>
      <c r="Q92" s="1">
        <f>'2x8'!E50</f>
        <v>13774337.352123214</v>
      </c>
      <c r="R92" s="1">
        <f>'2x9'!E50</f>
        <v>26973579.738764908</v>
      </c>
      <c r="S92" s="1">
        <f>'2x10'!E50</f>
        <v>49553289.886832617</v>
      </c>
      <c r="T92" s="272">
        <v>6</v>
      </c>
      <c r="U92" s="1">
        <f>'3x4'!E50</f>
        <v>-800151.17663607455</v>
      </c>
      <c r="V92" s="1">
        <f>'3x5'!E50</f>
        <v>-5057596.0328956172</v>
      </c>
      <c r="W92" s="1">
        <f>'3x6'!E50</f>
        <v>-29180880.898361523</v>
      </c>
      <c r="X92" s="1">
        <f>'3x7'!E50</f>
        <v>-224775947.61313939</v>
      </c>
      <c r="Y92" s="1">
        <f>'3x8'!E50</f>
        <v>1062823437.5613757</v>
      </c>
      <c r="Z92" s="1">
        <f>'3x9'!E50</f>
        <v>667453799.578601</v>
      </c>
      <c r="AA92" s="1">
        <f>'3x10'!E26</f>
        <v>27766801.463125594</v>
      </c>
    </row>
    <row r="93" spans="1:27" x14ac:dyDescent="0.3">
      <c r="A93" s="272">
        <v>7</v>
      </c>
      <c r="B93" s="1">
        <f>'1x2'!E51</f>
        <v>12405.25983689229</v>
      </c>
      <c r="C93" s="1">
        <f>'1x3'!E51</f>
        <v>173769.76479197005</v>
      </c>
      <c r="D93" s="1">
        <f>'1x4'!E51</f>
        <v>1216005.885237027</v>
      </c>
      <c r="E93" s="1">
        <f>'1x5'!E51</f>
        <v>5602490.4088841509</v>
      </c>
      <c r="F93" s="1">
        <f>'1x6'!E51</f>
        <v>19658691.47055003</v>
      </c>
      <c r="G93" s="1">
        <f>'1x7'!E51</f>
        <v>57018866.296557792</v>
      </c>
      <c r="H93" s="1">
        <f>'1x8'!E51</f>
        <v>143712750.84312135</v>
      </c>
      <c r="I93" s="1">
        <f>'1x9'!E51</f>
        <v>325215866.87407303</v>
      </c>
      <c r="J93" s="1">
        <f>'1x10'!E51</f>
        <v>675787007.49667311</v>
      </c>
      <c r="K93" s="272">
        <v>7</v>
      </c>
      <c r="L93" s="1">
        <f>'2x3'!E51</f>
        <v>633179.20544098772</v>
      </c>
      <c r="M93" s="1">
        <f>'2x4'!E51</f>
        <v>2734986.8197879526</v>
      </c>
      <c r="N93" s="1">
        <f>'2x5'!E51</f>
        <v>10186813.760218909</v>
      </c>
      <c r="O93" s="1">
        <f>'2x6'!E51</f>
        <v>31913470.55466133</v>
      </c>
      <c r="P93" s="1">
        <f>'2x7'!E51</f>
        <v>86622726.7434403</v>
      </c>
      <c r="Q93" s="1">
        <f>'2x8'!E51</f>
        <v>209532231.54628539</v>
      </c>
      <c r="R93" s="1">
        <f>'2x9'!E51</f>
        <v>461760422.73822415</v>
      </c>
      <c r="S93" s="1">
        <f>'2x10'!E51</f>
        <v>942828559.47176993</v>
      </c>
      <c r="T93" s="272">
        <v>7</v>
      </c>
      <c r="U93" s="1">
        <f>'3x4'!E51</f>
        <v>-6446463.4296947531</v>
      </c>
      <c r="V93" s="1">
        <f>'3x5'!E51</f>
        <v>-51606637.47813759</v>
      </c>
      <c r="W93" s="1">
        <f>'3x6'!E51</f>
        <v>-370277843.8728959</v>
      </c>
      <c r="X93" s="1">
        <f>'3x7'!E51</f>
        <v>-3970614341.6163621</v>
      </c>
      <c r="Y93" s="1">
        <f>'3x8'!E51</f>
        <v>11249639593.737938</v>
      </c>
      <c r="Z93" s="1">
        <f>'3x9'!E51</f>
        <v>10219194486.578638</v>
      </c>
      <c r="AA93" s="1">
        <f>'3x10'!E27</f>
        <v>246502362.60605258</v>
      </c>
    </row>
    <row r="94" spans="1:27" x14ac:dyDescent="0.3">
      <c r="A94" s="272">
        <v>8</v>
      </c>
      <c r="B94" s="1">
        <f>'1x2'!E52</f>
        <v>48256.580633863196</v>
      </c>
      <c r="C94" s="1">
        <f>'1x3'!E52</f>
        <v>1029665.9917263713</v>
      </c>
      <c r="D94" s="1">
        <f>'1x4'!E52</f>
        <v>9664390.7530471087</v>
      </c>
      <c r="E94" s="1">
        <f>'1x5'!E52</f>
        <v>55791326.848846175</v>
      </c>
      <c r="F94" s="1">
        <f>'1x6'!E52</f>
        <v>235183870.79085591</v>
      </c>
      <c r="G94" s="1">
        <f>'1x7'!E52</f>
        <v>796298421.11649144</v>
      </c>
      <c r="H94" s="1">
        <f>'1x8'!E52</f>
        <v>2294527977.8272524</v>
      </c>
      <c r="I94" s="1">
        <f>'1x9'!E52</f>
        <v>5842700910.7426653</v>
      </c>
      <c r="J94" s="1">
        <f>'1x10'!E52</f>
        <v>13491732678.819279</v>
      </c>
      <c r="K94" s="272">
        <v>8</v>
      </c>
      <c r="L94" s="1">
        <f>'2x3'!E52</f>
        <v>3689970.0018210001</v>
      </c>
      <c r="M94" s="1">
        <f>'2x4'!E52</f>
        <v>21167443.132927239</v>
      </c>
      <c r="N94" s="1">
        <f>'2x5'!E52</f>
        <v>98282266.691594273</v>
      </c>
      <c r="O94" s="1">
        <f>'2x6'!E52</f>
        <v>369048545.55554754</v>
      </c>
      <c r="P94" s="1">
        <f>'2x7'!E52</f>
        <v>1168253797.6198931</v>
      </c>
      <c r="Q94" s="1">
        <f>'2x8'!E52</f>
        <v>3229603881.0053506</v>
      </c>
      <c r="R94" s="1">
        <f>'2x9'!E52</f>
        <v>8007945093.3523989</v>
      </c>
      <c r="S94" s="1">
        <f>'2x10'!E52</f>
        <v>18170116320.395073</v>
      </c>
      <c r="T94" s="272">
        <v>8</v>
      </c>
      <c r="U94" s="1">
        <f>'3x4'!E52</f>
        <v>-51720426.826413557</v>
      </c>
      <c r="V94" s="1">
        <f>'3x5'!E52</f>
        <v>-520797371.80178678</v>
      </c>
      <c r="W94" s="1">
        <f>'3x6'!E52</f>
        <v>-4567375223.5400867</v>
      </c>
      <c r="X94" s="1">
        <f>'3x7'!E52</f>
        <v>-63805411410.313004</v>
      </c>
      <c r="Y94" s="1">
        <f>'3x8'!E52</f>
        <v>153709216417.41882</v>
      </c>
      <c r="Z94" s="1">
        <f>'3x9'!E52</f>
        <v>170813748943.62375</v>
      </c>
      <c r="AA94" s="1">
        <f>'3x10'!E28</f>
        <v>2328815015.1351752</v>
      </c>
    </row>
    <row r="95" spans="1:27" x14ac:dyDescent="0.3">
      <c r="A95" s="272">
        <v>9</v>
      </c>
      <c r="B95" s="1">
        <f>'1x2'!E53</f>
        <v>189063.16768480666</v>
      </c>
      <c r="C95" s="1">
        <f>'1x3'!E53</f>
        <v>6129870.2544260453</v>
      </c>
      <c r="D95" s="1">
        <f>'1x4'!E53</f>
        <v>77037289.656181589</v>
      </c>
      <c r="E95" s="1">
        <f>'1x5'!E53</f>
        <v>556743622.95170951</v>
      </c>
      <c r="F95" s="1">
        <f>'1x6'!E53</f>
        <v>2818119936.0572648</v>
      </c>
      <c r="G95" s="1">
        <f>'1x7'!E53</f>
        <v>11135669292.474348</v>
      </c>
      <c r="H95" s="1">
        <f>'1x8'!E53</f>
        <v>36677928347.124329</v>
      </c>
      <c r="I95" s="1">
        <f>'1x9'!E53</f>
        <v>105081181809.53349</v>
      </c>
      <c r="J95" s="1">
        <f>'1x10'!E53</f>
        <v>269628811994.39651</v>
      </c>
      <c r="K95" s="272">
        <v>9</v>
      </c>
      <c r="L95" s="1">
        <f>'2x3'!E53</f>
        <v>21744979.91230813</v>
      </c>
      <c r="M95" s="1">
        <f>'2x4'!E53</f>
        <v>165499833.87249696</v>
      </c>
      <c r="N95" s="1">
        <f>'2x5'!E53</f>
        <v>957359905.76609063</v>
      </c>
      <c r="O95" s="1">
        <f>'2x6'!E53</f>
        <v>4306928302.5530205</v>
      </c>
      <c r="P95" s="1">
        <f>'2x7'!E53</f>
        <v>15896023821.687458</v>
      </c>
      <c r="Q95" s="1">
        <f>'2x8'!E53</f>
        <v>50212086293.231918</v>
      </c>
      <c r="R95" s="1">
        <f>'2x9'!E53</f>
        <v>140064895192.53992</v>
      </c>
      <c r="S95" s="1">
        <f>'2x10'!E53</f>
        <v>353141164155.36938</v>
      </c>
      <c r="T95" s="272">
        <v>9</v>
      </c>
      <c r="U95" s="1">
        <f>'3x4'!E53</f>
        <v>-414249855.23140138</v>
      </c>
      <c r="V95" s="1">
        <f>'3x5'!E53</f>
        <v>-5229378084.876421</v>
      </c>
      <c r="W95" s="1">
        <f>'3x6'!E53</f>
        <v>-55543498168.700027</v>
      </c>
      <c r="X95" s="1">
        <f>'3x7'!E53</f>
        <v>-963538313848.15271</v>
      </c>
      <c r="Y95" s="1">
        <f>'3x8'!E53</f>
        <v>2289849549128.9546</v>
      </c>
      <c r="Z95" s="1">
        <f>'3x9'!E53</f>
        <v>2965328567293.3428</v>
      </c>
      <c r="AA95" s="1">
        <f>'3x10'!E29</f>
        <v>22633926547.876526</v>
      </c>
    </row>
    <row r="96" spans="1:27" x14ac:dyDescent="0.3">
      <c r="A96" s="272">
        <v>10</v>
      </c>
      <c r="B96" s="1">
        <f>'1x2'!E54</f>
        <v>744403.5791839672</v>
      </c>
      <c r="C96" s="1">
        <f>'1x3'!E54</f>
        <v>36597930.75659617</v>
      </c>
      <c r="D96" s="1">
        <f>'1x4'!E54</f>
        <v>615076745.0085423</v>
      </c>
      <c r="E96" s="1">
        <f>'1x5'!E54</f>
        <v>5561551701.4421186</v>
      </c>
      <c r="F96" s="1">
        <f>'1x6'!E54</f>
        <v>33794179394.956104</v>
      </c>
      <c r="G96" s="1">
        <f>'1x7'!E54</f>
        <v>155819552092.71323</v>
      </c>
      <c r="H96" s="1">
        <f>'1x8'!E54</f>
        <v>586601895398.29053</v>
      </c>
      <c r="I96" s="1">
        <f>'1x9'!E54</f>
        <v>1890776297798.9116</v>
      </c>
      <c r="J96" s="1">
        <f>'1x10'!E54</f>
        <v>5390807816833.9961</v>
      </c>
      <c r="K96" s="272">
        <v>10</v>
      </c>
      <c r="L96" s="1">
        <f>'2x3'!E54</f>
        <v>129006057.87268987</v>
      </c>
      <c r="M96" s="1">
        <f>'2x4'!E54</f>
        <v>1302690693.8655241</v>
      </c>
      <c r="N96" s="1">
        <f>'2x5'!E54</f>
        <v>9386732042.7028713</v>
      </c>
      <c r="O96" s="1">
        <f>'2x6'!E54</f>
        <v>50581579422.754135</v>
      </c>
      <c r="P96" s="1">
        <f>'2x7'!E54</f>
        <v>217621654140.34027</v>
      </c>
      <c r="Q96" s="1">
        <f>'2x8'!E54</f>
        <v>785370836350.37878</v>
      </c>
      <c r="R96" s="1">
        <f>'2x9'!E54</f>
        <v>2464380715660.043</v>
      </c>
      <c r="S96" s="1">
        <f>'2x10'!E54</f>
        <v>6903733582973.332</v>
      </c>
      <c r="T96" s="272">
        <v>10</v>
      </c>
      <c r="U96" s="1">
        <f>'3x4'!E54</f>
        <v>-3315586815.1178918</v>
      </c>
      <c r="V96" s="1">
        <f>'3x5'!E54</f>
        <v>-52389985644.897316</v>
      </c>
      <c r="W96" s="1">
        <f>'3x6'!E54</f>
        <v>-670790496696.19702</v>
      </c>
      <c r="X96" s="1">
        <f>'3x7'!E54</f>
        <v>-14034893828575.219</v>
      </c>
      <c r="Y96" s="1">
        <f>'3x8'!E54</f>
        <v>35398929024308.656</v>
      </c>
      <c r="Z96" s="1">
        <f>'3x9'!E54</f>
        <v>52411819283682.844</v>
      </c>
      <c r="AA96" s="1">
        <f>'3x10'!E30</f>
        <v>223054867789.69501</v>
      </c>
    </row>
    <row r="97" spans="1:27" x14ac:dyDescent="0.3">
      <c r="B97" s="472" t="s">
        <v>151</v>
      </c>
      <c r="C97" s="472"/>
      <c r="D97" s="472"/>
      <c r="E97" s="472"/>
      <c r="F97" s="472"/>
      <c r="G97" s="472"/>
      <c r="H97" s="472"/>
      <c r="I97" s="472"/>
      <c r="J97" s="472"/>
      <c r="L97" s="472" t="s">
        <v>151</v>
      </c>
      <c r="M97" s="472"/>
      <c r="N97" s="472"/>
      <c r="O97" s="472"/>
      <c r="P97" s="472"/>
      <c r="Q97" s="472"/>
      <c r="R97" s="472"/>
      <c r="S97" s="472"/>
      <c r="U97" s="472" t="s">
        <v>168</v>
      </c>
      <c r="V97" s="472"/>
      <c r="W97" s="472"/>
      <c r="X97" s="472"/>
      <c r="Y97" s="472"/>
      <c r="Z97" s="472"/>
      <c r="AA97" s="472"/>
    </row>
    <row r="98" spans="1:27" x14ac:dyDescent="0.3">
      <c r="A98" s="272" t="s">
        <v>55</v>
      </c>
      <c r="B98" s="49" t="s">
        <v>137</v>
      </c>
      <c r="C98" s="49" t="s">
        <v>138</v>
      </c>
      <c r="D98" s="49" t="s">
        <v>139</v>
      </c>
      <c r="E98" s="49" t="s">
        <v>140</v>
      </c>
      <c r="F98" s="49" t="s">
        <v>141</v>
      </c>
      <c r="G98" s="49" t="s">
        <v>142</v>
      </c>
      <c r="H98" s="49" t="s">
        <v>143</v>
      </c>
      <c r="I98" s="49" t="s">
        <v>144</v>
      </c>
      <c r="J98" s="49" t="s">
        <v>145</v>
      </c>
      <c r="K98" s="272" t="s">
        <v>55</v>
      </c>
      <c r="L98" s="49" t="s">
        <v>152</v>
      </c>
      <c r="M98" s="49" t="s">
        <v>153</v>
      </c>
      <c r="N98" s="49" t="s">
        <v>154</v>
      </c>
      <c r="O98" s="49" t="s">
        <v>155</v>
      </c>
      <c r="P98" s="49" t="s">
        <v>156</v>
      </c>
      <c r="Q98" s="49" t="s">
        <v>157</v>
      </c>
      <c r="R98" s="49" t="s">
        <v>158</v>
      </c>
      <c r="S98" s="49" t="s">
        <v>159</v>
      </c>
      <c r="T98" s="272" t="s">
        <v>55</v>
      </c>
      <c r="U98" s="49" t="s">
        <v>161</v>
      </c>
      <c r="V98" s="49" t="s">
        <v>162</v>
      </c>
      <c r="W98" s="49" t="s">
        <v>163</v>
      </c>
      <c r="X98" s="49" t="s">
        <v>164</v>
      </c>
      <c r="Y98" s="49" t="s">
        <v>165</v>
      </c>
      <c r="Z98" s="49" t="s">
        <v>166</v>
      </c>
      <c r="AA98" s="49" t="s">
        <v>167</v>
      </c>
    </row>
    <row r="99" spans="1:27" x14ac:dyDescent="0.3">
      <c r="A99" s="383">
        <v>1</v>
      </c>
      <c r="B99" s="255">
        <f>B3/B75</f>
        <v>0.21908839592054088</v>
      </c>
      <c r="C99" s="255">
        <f t="shared" ref="C99:AA100" si="58">C3/C75</f>
        <v>1.2676517394688809</v>
      </c>
      <c r="D99" s="255">
        <f t="shared" si="58"/>
        <v>2.2931426501035799</v>
      </c>
      <c r="E99" s="255">
        <f>E3/E75</f>
        <v>3.1220360206499151</v>
      </c>
      <c r="F99" s="255">
        <f t="shared" si="58"/>
        <v>3.7693540812480313</v>
      </c>
      <c r="G99" s="255">
        <f t="shared" si="58"/>
        <v>4.2732489253728172</v>
      </c>
      <c r="H99" s="255">
        <f t="shared" si="58"/>
        <v>4.6677221501553214</v>
      </c>
      <c r="I99" s="255">
        <f t="shared" si="58"/>
        <v>4.9792446986424821</v>
      </c>
      <c r="J99" s="255">
        <f t="shared" si="58"/>
        <v>5.2277499918979844</v>
      </c>
      <c r="K99" s="383">
        <v>1</v>
      </c>
      <c r="L99" s="255">
        <f t="shared" si="58"/>
        <v>2.3441411393222831</v>
      </c>
      <c r="M99" s="255">
        <f t="shared" si="58"/>
        <v>1.0902022663662962</v>
      </c>
      <c r="N99" s="255">
        <f t="shared" si="58"/>
        <v>0.53012518065113456</v>
      </c>
      <c r="O99" s="255">
        <f t="shared" si="58"/>
        <v>0.26662192218712</v>
      </c>
      <c r="P99" s="255">
        <f t="shared" si="58"/>
        <v>0.13807903992130785</v>
      </c>
      <c r="Q99" s="255">
        <f t="shared" si="58"/>
        <v>7.3616921485230941E-2</v>
      </c>
      <c r="R99" s="255">
        <f t="shared" si="58"/>
        <v>4.0521415575809121E-2</v>
      </c>
      <c r="S99" s="255">
        <f t="shared" si="58"/>
        <v>2.3145514348629721E-2</v>
      </c>
      <c r="T99" s="383">
        <v>1</v>
      </c>
      <c r="U99" s="255">
        <f t="shared" si="58"/>
        <v>12.509994314194222</v>
      </c>
      <c r="V99" s="255">
        <f t="shared" si="58"/>
        <v>10.567697697607734</v>
      </c>
      <c r="W99" s="255">
        <f t="shared" si="58"/>
        <v>9.3760919852228692</v>
      </c>
      <c r="X99" s="255">
        <f t="shared" si="58"/>
        <v>8.6265721854166326</v>
      </c>
      <c r="Y99" s="255">
        <f t="shared" si="58"/>
        <v>8.1499311482854413</v>
      </c>
      <c r="Z99" s="255">
        <f t="shared" si="58"/>
        <v>7.847441603768587</v>
      </c>
      <c r="AA99" s="255">
        <f t="shared" si="58"/>
        <v>7.6586121175223658</v>
      </c>
    </row>
    <row r="100" spans="1:27" x14ac:dyDescent="0.3">
      <c r="A100" s="272">
        <v>2</v>
      </c>
      <c r="B100" s="255">
        <f>B4/B76</f>
        <v>0.69086853748670474</v>
      </c>
      <c r="C100" s="255">
        <f t="shared" si="58"/>
        <v>1.5927574768759418</v>
      </c>
      <c r="D100" s="255">
        <f t="shared" si="58"/>
        <v>1.8874196846210187</v>
      </c>
      <c r="E100" s="255">
        <f>E4/E76</f>
        <v>1.9331394661583639</v>
      </c>
      <c r="F100" s="255">
        <f t="shared" si="58"/>
        <v>1.8828092208546321</v>
      </c>
      <c r="G100" s="255">
        <f t="shared" si="58"/>
        <v>1.7971790446487894</v>
      </c>
      <c r="H100" s="255">
        <f t="shared" si="58"/>
        <v>1.7012649984829196</v>
      </c>
      <c r="I100" s="255">
        <f t="shared" si="58"/>
        <v>1.6056385946330058</v>
      </c>
      <c r="J100" s="255">
        <f t="shared" si="58"/>
        <v>1.5147004351929576</v>
      </c>
      <c r="K100" s="272">
        <v>2</v>
      </c>
      <c r="L100" s="255">
        <f t="shared" si="58"/>
        <v>-0.15916731994266628</v>
      </c>
      <c r="M100" s="255">
        <f t="shared" si="58"/>
        <v>-0.41023218427341918</v>
      </c>
      <c r="N100" s="255">
        <f t="shared" si="58"/>
        <v>-0.35772489434341004</v>
      </c>
      <c r="O100" s="255">
        <f t="shared" si="58"/>
        <v>-0.26579352084984398</v>
      </c>
      <c r="P100" s="255">
        <f t="shared" si="58"/>
        <v>-0.18849528617391323</v>
      </c>
      <c r="Q100" s="255">
        <f t="shared" si="58"/>
        <v>-0.13221049904101415</v>
      </c>
      <c r="R100" s="255">
        <f t="shared" si="58"/>
        <v>-9.3192272822052266E-2</v>
      </c>
      <c r="S100" s="255">
        <f t="shared" si="58"/>
        <v>-6.6638779908260101E-2</v>
      </c>
      <c r="T100" s="272">
        <v>2</v>
      </c>
      <c r="U100" s="255">
        <f t="shared" si="58"/>
        <v>3.4686085234686086</v>
      </c>
      <c r="V100" s="255">
        <f t="shared" si="58"/>
        <v>2.1246939440354016</v>
      </c>
      <c r="W100" s="255">
        <f t="shared" si="58"/>
        <v>1.4222811968046776</v>
      </c>
      <c r="X100" s="255">
        <f t="shared" si="58"/>
        <v>1.0245168394891679</v>
      </c>
      <c r="Y100" s="255">
        <f t="shared" si="58"/>
        <v>0.78411481323144772</v>
      </c>
      <c r="Z100" s="255">
        <f t="shared" si="58"/>
        <v>0.63063735257758047</v>
      </c>
      <c r="AA100" s="255">
        <f t="shared" si="58"/>
        <v>0.52786687893264839</v>
      </c>
    </row>
    <row r="101" spans="1:27" x14ac:dyDescent="0.3">
      <c r="A101" s="272">
        <v>3</v>
      </c>
      <c r="B101" s="255">
        <f t="shared" ref="B101:J101" si="59">B5/B77</f>
        <v>0.5966116598114084</v>
      </c>
      <c r="C101" s="255">
        <f t="shared" si="59"/>
        <v>0.86332253301495687</v>
      </c>
      <c r="D101" s="255">
        <f t="shared" si="59"/>
        <v>0.73536767413571702</v>
      </c>
      <c r="E101" s="255">
        <f t="shared" si="59"/>
        <v>0.58561410433722805</v>
      </c>
      <c r="F101" s="255">
        <f t="shared" si="59"/>
        <v>0.4663788473398579</v>
      </c>
      <c r="G101" s="255">
        <f t="shared" si="59"/>
        <v>0.37677263087782581</v>
      </c>
      <c r="H101" s="255">
        <f t="shared" si="59"/>
        <v>0.30944532140749276</v>
      </c>
      <c r="I101" s="255">
        <f t="shared" si="59"/>
        <v>0.25812912887933681</v>
      </c>
      <c r="J101" s="255">
        <f t="shared" si="59"/>
        <v>0.2183272846883659</v>
      </c>
      <c r="K101" s="272">
        <v>3</v>
      </c>
      <c r="L101" s="255">
        <f t="shared" ref="L101:S101" si="60">L5/L77</f>
        <v>-0.38498006393040768</v>
      </c>
      <c r="M101" s="255">
        <f t="shared" si="60"/>
        <v>-0.30576176890207785</v>
      </c>
      <c r="N101" s="255">
        <f t="shared" si="60"/>
        <v>-0.18582265854060998</v>
      </c>
      <c r="O101" s="255">
        <f t="shared" si="60"/>
        <v>-0.10868588448114928</v>
      </c>
      <c r="P101" s="255">
        <f t="shared" si="60"/>
        <v>-6.4071151992450406E-2</v>
      </c>
      <c r="Q101" s="255">
        <f t="shared" si="60"/>
        <v>-3.8601900368492141E-2</v>
      </c>
      <c r="R101" s="255">
        <f t="shared" si="60"/>
        <v>-2.3903529184185934E-2</v>
      </c>
      <c r="S101" s="255">
        <f t="shared" si="60"/>
        <v>-1.5265506935466171E-2</v>
      </c>
      <c r="T101" s="272">
        <v>3</v>
      </c>
      <c r="U101" s="255">
        <f t="shared" ref="U101:AA101" si="61">U5/U77</f>
        <v>1.0561489547817582</v>
      </c>
      <c r="V101" s="255">
        <f t="shared" si="61"/>
        <v>0.46236644804096844</v>
      </c>
      <c r="W101" s="255">
        <f t="shared" si="61"/>
        <v>0.22198108461083871</v>
      </c>
      <c r="X101" s="255">
        <f t="shared" si="61"/>
        <v>0.11424929550044033</v>
      </c>
      <c r="Y101" s="255">
        <f t="shared" si="61"/>
        <v>6.2078460945861461E-2</v>
      </c>
      <c r="Z101" s="255">
        <f t="shared" si="61"/>
        <v>3.5247783749075175E-2</v>
      </c>
      <c r="AA101" s="255">
        <f t="shared" si="61"/>
        <v>2.0777982920088822E-2</v>
      </c>
    </row>
    <row r="102" spans="1:27" x14ac:dyDescent="0.3">
      <c r="A102" s="272">
        <v>4</v>
      </c>
      <c r="B102" s="255">
        <f t="shared" ref="B102:J102" si="62">B6/B78</f>
        <v>0.41728557767939511</v>
      </c>
      <c r="C102" s="255">
        <f t="shared" si="62"/>
        <v>0.38066692050072171</v>
      </c>
      <c r="D102" s="255">
        <f t="shared" si="62"/>
        <v>0.23282559355126162</v>
      </c>
      <c r="E102" s="255">
        <f t="shared" si="62"/>
        <v>0.14421164585106011</v>
      </c>
      <c r="F102" s="255">
        <f t="shared" si="62"/>
        <v>9.399064572638513E-2</v>
      </c>
      <c r="G102" s="255">
        <f t="shared" si="62"/>
        <v>6.4317656178110333E-2</v>
      </c>
      <c r="H102" s="255">
        <f t="shared" si="62"/>
        <v>4.5857299811416584E-2</v>
      </c>
      <c r="I102" s="255">
        <f t="shared" si="62"/>
        <v>3.3820813963567085E-2</v>
      </c>
      <c r="J102" s="255">
        <f t="shared" si="62"/>
        <v>2.5651137698845462E-2</v>
      </c>
      <c r="K102" s="272">
        <v>4</v>
      </c>
      <c r="L102" s="255">
        <f t="shared" ref="L102:S102" si="63">L6/L78</f>
        <v>-0.24800391079497794</v>
      </c>
      <c r="M102" s="255">
        <f t="shared" si="63"/>
        <v>-0.13405479546757357</v>
      </c>
      <c r="N102" s="255">
        <f t="shared" si="63"/>
        <v>-6.3146093327742639E-2</v>
      </c>
      <c r="O102" s="255">
        <f t="shared" si="63"/>
        <v>-3.0225076169622084E-2</v>
      </c>
      <c r="P102" s="255">
        <f t="shared" si="63"/>
        <v>-1.5090802563974185E-2</v>
      </c>
      <c r="Q102" s="255">
        <f t="shared" si="63"/>
        <v>-7.890255056175275E-3</v>
      </c>
      <c r="R102" s="255">
        <f t="shared" si="63"/>
        <v>-4.3181593347380916E-3</v>
      </c>
      <c r="S102" s="255">
        <f t="shared" si="63"/>
        <v>-2.471970820090335E-3</v>
      </c>
      <c r="T102" s="272">
        <v>4</v>
      </c>
      <c r="U102" s="255">
        <f t="shared" ref="U102:AA102" si="64">U6/U78</f>
        <v>0.3290292016820161</v>
      </c>
      <c r="V102" s="255">
        <f t="shared" si="64"/>
        <v>0.10609190588415278</v>
      </c>
      <c r="W102" s="255">
        <f t="shared" si="64"/>
        <v>3.673352180666567E-2</v>
      </c>
      <c r="X102" s="255">
        <f t="shared" si="64"/>
        <v>1.256008681629988E-2</v>
      </c>
      <c r="Y102" s="255">
        <f t="shared" si="64"/>
        <v>3.5409089203844385E-3</v>
      </c>
      <c r="Z102" s="255">
        <f t="shared" si="64"/>
        <v>9.9037591784779635E-5</v>
      </c>
      <c r="AA102" s="255">
        <f t="shared" si="64"/>
        <v>-1.158394885609069E-3</v>
      </c>
    </row>
    <row r="103" spans="1:27" x14ac:dyDescent="0.3">
      <c r="A103" s="272">
        <v>5</v>
      </c>
      <c r="B103" s="255">
        <f t="shared" ref="B103:J103" si="65">B7/B79</f>
        <v>0.26571649489569749</v>
      </c>
      <c r="C103" s="255">
        <f t="shared" si="65"/>
        <v>0.15170049870523011</v>
      </c>
      <c r="D103" s="255">
        <f t="shared" si="65"/>
        <v>6.6710591639805375E-2</v>
      </c>
      <c r="E103" s="255">
        <f t="shared" si="65"/>
        <v>3.2255142908436611E-2</v>
      </c>
      <c r="F103" s="255">
        <f t="shared" si="65"/>
        <v>1.7263523008436005E-2</v>
      </c>
      <c r="G103" s="255">
        <f t="shared" si="65"/>
        <v>1.0033556326419675E-2</v>
      </c>
      <c r="H103" s="255">
        <f t="shared" si="65"/>
        <v>6.2226746051759667E-3</v>
      </c>
      <c r="I103" s="255">
        <f t="shared" si="65"/>
        <v>4.0635199300193634E-3</v>
      </c>
      <c r="J103" s="255">
        <f t="shared" si="65"/>
        <v>2.7664469805571607E-3</v>
      </c>
      <c r="K103" s="272">
        <v>5</v>
      </c>
      <c r="L103" s="255">
        <f t="shared" ref="L103:S103" si="66">L7/L79</f>
        <v>-0.12459300787918699</v>
      </c>
      <c r="M103" s="255">
        <f t="shared" si="66"/>
        <v>-4.9103742359050247E-2</v>
      </c>
      <c r="N103" s="255">
        <f t="shared" si="66"/>
        <v>-1.8253843884057323E-2</v>
      </c>
      <c r="O103" s="255">
        <f t="shared" si="66"/>
        <v>-7.2077941369624006E-3</v>
      </c>
      <c r="P103" s="255">
        <f t="shared" si="66"/>
        <v>-3.0611000754062331E-3</v>
      </c>
      <c r="Q103" s="255">
        <f t="shared" si="66"/>
        <v>-1.3925172791883925E-3</v>
      </c>
      <c r="R103" s="255">
        <f t="shared" si="66"/>
        <v>-6.7462073073057513E-4</v>
      </c>
      <c r="S103" s="255">
        <f t="shared" si="66"/>
        <v>-3.4653902064879082E-4</v>
      </c>
      <c r="T103" s="272">
        <v>5</v>
      </c>
      <c r="U103" s="255">
        <f t="shared" ref="U103:AA103" si="67">U7/U79</f>
        <v>0.10138142733878994</v>
      </c>
      <c r="V103" s="255">
        <f t="shared" si="67"/>
        <v>2.4937145713144426E-2</v>
      </c>
      <c r="W103" s="255">
        <f t="shared" si="67"/>
        <v>6.4782210761922957E-3</v>
      </c>
      <c r="X103" s="255">
        <f t="shared" si="67"/>
        <v>1.4375770472680048E-3</v>
      </c>
      <c r="Y103" s="255">
        <f t="shared" si="67"/>
        <v>5.2843089774310468E-6</v>
      </c>
      <c r="Z103" s="255">
        <f t="shared" si="67"/>
        <v>-3.6424615516519784E-4</v>
      </c>
      <c r="AA103" s="255">
        <f t="shared" si="67"/>
        <v>-4.1083353954329913E-4</v>
      </c>
    </row>
    <row r="104" spans="1:27" x14ac:dyDescent="0.3">
      <c r="A104" s="272">
        <v>6</v>
      </c>
      <c r="B104" s="255">
        <f t="shared" ref="B104:J104" si="68">B8/B80</f>
        <v>0.15999225052389471</v>
      </c>
      <c r="C104" s="255">
        <f t="shared" si="68"/>
        <v>5.6941007601035841E-2</v>
      </c>
      <c r="D104" s="255">
        <f t="shared" si="68"/>
        <v>1.8086950499342416E-2</v>
      </c>
      <c r="E104" s="255">
        <f t="shared" si="68"/>
        <v>6.8610578373348441E-3</v>
      </c>
      <c r="F104" s="255">
        <f t="shared" si="68"/>
        <v>3.0272202250543152E-3</v>
      </c>
      <c r="G104" s="255">
        <f t="shared" si="68"/>
        <v>1.4984423336689393E-3</v>
      </c>
      <c r="H104" s="255">
        <f t="shared" si="68"/>
        <v>8.0990856670067187E-4</v>
      </c>
      <c r="I104" s="255">
        <f t="shared" si="68"/>
        <v>4.6890806831769458E-4</v>
      </c>
      <c r="J104" s="255">
        <f t="shared" si="68"/>
        <v>2.8681805941894464E-4</v>
      </c>
      <c r="K104" s="272">
        <v>6</v>
      </c>
      <c r="L104" s="255">
        <f t="shared" ref="L104:S104" si="69">L8/L80</f>
        <v>-5.5850922121422168E-2</v>
      </c>
      <c r="M104" s="255">
        <f t="shared" si="69"/>
        <v>-1.6378840319646201E-2</v>
      </c>
      <c r="N104" s="255">
        <f t="shared" si="69"/>
        <v>-4.8390834474258855E-3</v>
      </c>
      <c r="O104" s="255">
        <f t="shared" si="69"/>
        <v>-1.581907859376275E-3</v>
      </c>
      <c r="P104" s="255">
        <f t="shared" si="69"/>
        <v>-5.7261066859719918E-4</v>
      </c>
      <c r="Q104" s="255">
        <f t="shared" si="69"/>
        <v>-2.269103132594987E-4</v>
      </c>
      <c r="R104" s="255">
        <f t="shared" si="69"/>
        <v>-9.7386371733365273E-5</v>
      </c>
      <c r="S104" s="255">
        <f t="shared" si="69"/>
        <v>-4.4911347425330385E-5</v>
      </c>
      <c r="T104" s="272">
        <v>6</v>
      </c>
      <c r="U104" s="255">
        <f t="shared" ref="U104:AA104" si="70">U8/U80</f>
        <v>3.0549930007710918E-2</v>
      </c>
      <c r="V104" s="255">
        <f t="shared" si="70"/>
        <v>5.8709392075415416E-3</v>
      </c>
      <c r="W104" s="255">
        <f t="shared" si="70"/>
        <v>1.1930491432493686E-3</v>
      </c>
      <c r="X104" s="255">
        <f t="shared" si="70"/>
        <v>1.7794700459781521E-4</v>
      </c>
      <c r="Y104" s="255">
        <f t="shared" si="70"/>
        <v>-4.2655490357951425E-5</v>
      </c>
      <c r="Z104" s="255">
        <f t="shared" si="70"/>
        <v>-7.6198951704177262E-5</v>
      </c>
      <c r="AA104" s="255">
        <f t="shared" si="70"/>
        <v>-6.7206691392139849E-5</v>
      </c>
    </row>
    <row r="105" spans="1:27" x14ac:dyDescent="0.3">
      <c r="A105" s="272">
        <v>7</v>
      </c>
      <c r="B105" s="255">
        <f t="shared" ref="B105:J105" si="71">B9/B81</f>
        <v>9.2725911895531477E-2</v>
      </c>
      <c r="C105" s="255">
        <f t="shared" si="71"/>
        <v>2.0571199173428978E-2</v>
      </c>
      <c r="D105" s="255">
        <f t="shared" si="71"/>
        <v>4.7481851330551505E-3</v>
      </c>
      <c r="E105" s="255">
        <f t="shared" si="71"/>
        <v>1.4200207171720504E-3</v>
      </c>
      <c r="F105" s="255">
        <f t="shared" si="71"/>
        <v>5.1820827690147845E-4</v>
      </c>
      <c r="G105" s="255">
        <f t="shared" si="71"/>
        <v>2.1893608418748219E-4</v>
      </c>
      <c r="H105" s="255">
        <f t="shared" si="71"/>
        <v>1.0327998720137249E-4</v>
      </c>
      <c r="I105" s="255">
        <f t="shared" si="71"/>
        <v>5.3066189620116202E-5</v>
      </c>
      <c r="J105" s="255">
        <f t="shared" si="71"/>
        <v>2.9182611995191543E-5</v>
      </c>
      <c r="K105" s="272">
        <v>7</v>
      </c>
      <c r="L105" s="255">
        <f t="shared" ref="L105:S105" si="72">L9/L81</f>
        <v>-2.3431787261052963E-2</v>
      </c>
      <c r="M105" s="255">
        <f t="shared" si="72"/>
        <v>-5.1574041613664271E-3</v>
      </c>
      <c r="N105" s="255">
        <f t="shared" si="72"/>
        <v>-1.215653941639907E-3</v>
      </c>
      <c r="O105" s="255">
        <f t="shared" si="72"/>
        <v>-3.29686901523195E-4</v>
      </c>
      <c r="P105" s="255">
        <f t="shared" si="72"/>
        <v>-1.018354858918871E-4</v>
      </c>
      <c r="Q105" s="255">
        <f t="shared" si="72"/>
        <v>-3.5178156582669351E-5</v>
      </c>
      <c r="R105" s="255">
        <f t="shared" si="72"/>
        <v>-1.3381119070710642E-5</v>
      </c>
      <c r="S105" s="255">
        <f t="shared" si="72"/>
        <v>-5.5416352112932957E-6</v>
      </c>
      <c r="T105" s="272">
        <v>7</v>
      </c>
      <c r="U105" s="255">
        <f t="shared" ref="U105:AA105" si="73">U9/U81</f>
        <v>8.9963993636743827E-3</v>
      </c>
      <c r="V105" s="255">
        <f t="shared" si="73"/>
        <v>1.3685506729157863E-3</v>
      </c>
      <c r="W105" s="255">
        <f t="shared" si="73"/>
        <v>2.2402401359205754E-4</v>
      </c>
      <c r="X105" s="255">
        <f t="shared" si="73"/>
        <v>2.4030350938068938E-5</v>
      </c>
      <c r="Y105" s="255">
        <f t="shared" si="73"/>
        <v>-9.6210840862032152E-6</v>
      </c>
      <c r="Z105" s="255">
        <f t="shared" si="73"/>
        <v>-1.1888289837398936E-5</v>
      </c>
      <c r="AA105" s="255">
        <f t="shared" si="73"/>
        <v>-9.0452027131724494E-6</v>
      </c>
    </row>
    <row r="106" spans="1:27" x14ac:dyDescent="0.3">
      <c r="A106" s="272">
        <v>8</v>
      </c>
      <c r="B106" s="255">
        <f t="shared" ref="B106:J106" si="74">B10/B82</f>
        <v>5.2261137900972587E-2</v>
      </c>
      <c r="C106" s="255">
        <f t="shared" si="74"/>
        <v>7.2458213384681098E-3</v>
      </c>
      <c r="D106" s="255">
        <f t="shared" si="74"/>
        <v>1.2226662824412454E-3</v>
      </c>
      <c r="E106" s="255">
        <f t="shared" si="74"/>
        <v>2.8946700869333079E-4</v>
      </c>
      <c r="F106" s="255">
        <f t="shared" si="74"/>
        <v>8.7590529534555832E-5</v>
      </c>
      <c r="G106" s="255">
        <f t="shared" si="74"/>
        <v>3.1634692809622865E-5</v>
      </c>
      <c r="H106" s="255">
        <f t="shared" si="74"/>
        <v>1.3037571218065054E-5</v>
      </c>
      <c r="I106" s="255">
        <f t="shared" si="74"/>
        <v>5.9488202154952482E-6</v>
      </c>
      <c r="J106" s="255">
        <f t="shared" si="74"/>
        <v>2.9424786120655935E-6</v>
      </c>
      <c r="K106" s="272">
        <v>8</v>
      </c>
      <c r="L106" s="255">
        <f t="shared" ref="L106:S106" si="75">L10/L82</f>
        <v>-9.4159147968595636E-3</v>
      </c>
      <c r="M106" s="255">
        <f t="shared" si="75"/>
        <v>-1.5619197365402051E-3</v>
      </c>
      <c r="N106" s="255">
        <f t="shared" si="75"/>
        <v>-2.9441548634906553E-4</v>
      </c>
      <c r="O106" s="255">
        <f t="shared" si="75"/>
        <v>-6.6333076188022786E-5</v>
      </c>
      <c r="P106" s="255">
        <f t="shared" si="75"/>
        <v>-1.7498268220237864E-5</v>
      </c>
      <c r="Q106" s="255">
        <f t="shared" si="75"/>
        <v>-5.2717182760445239E-6</v>
      </c>
      <c r="R106" s="255">
        <f t="shared" si="75"/>
        <v>-1.7777490862918398E-6</v>
      </c>
      <c r="S106" s="255">
        <f t="shared" si="75"/>
        <v>-6.6127322459480357E-7</v>
      </c>
      <c r="T106" s="272">
        <v>8</v>
      </c>
      <c r="U106" s="255">
        <f t="shared" ref="U106:AA106" si="76">U10/U82</f>
        <v>2.5962857477410603E-3</v>
      </c>
      <c r="V106" s="255">
        <f t="shared" si="76"/>
        <v>3.1465806527017614E-4</v>
      </c>
      <c r="W106" s="255">
        <f t="shared" si="76"/>
        <v>4.2204607800883053E-5</v>
      </c>
      <c r="X106" s="255">
        <f t="shared" si="76"/>
        <v>3.4788513939291371E-6</v>
      </c>
      <c r="Y106" s="255">
        <f t="shared" si="76"/>
        <v>-1.6393429592341921E-6</v>
      </c>
      <c r="Z106" s="255">
        <f t="shared" si="76"/>
        <v>-1.6567332237012125E-6</v>
      </c>
      <c r="AA106" s="255">
        <f t="shared" si="76"/>
        <v>-1.1155174636055823E-6</v>
      </c>
    </row>
    <row r="107" spans="1:27" x14ac:dyDescent="0.3">
      <c r="A107" s="272">
        <v>9</v>
      </c>
      <c r="B107" s="255">
        <f t="shared" ref="B107:J107" si="77">B11/B83</f>
        <v>2.8835205129833497E-2</v>
      </c>
      <c r="C107" s="255">
        <f t="shared" si="77"/>
        <v>2.5087876795570844E-3</v>
      </c>
      <c r="D107" s="255">
        <f t="shared" si="77"/>
        <v>3.1118368748689839E-4</v>
      </c>
      <c r="E107" s="255">
        <f t="shared" si="77"/>
        <v>5.8508549004364908E-5</v>
      </c>
      <c r="F107" s="255">
        <f t="shared" si="77"/>
        <v>1.4706211115781438E-5</v>
      </c>
      <c r="G107" s="255">
        <f t="shared" si="77"/>
        <v>4.5452028370150434E-6</v>
      </c>
      <c r="H107" s="255">
        <f t="shared" si="77"/>
        <v>1.6375626836163245E-6</v>
      </c>
      <c r="I107" s="255">
        <f t="shared" si="77"/>
        <v>6.6380611279830266E-7</v>
      </c>
      <c r="J107" s="255">
        <f t="shared" si="77"/>
        <v>2.9540367209663824E-7</v>
      </c>
      <c r="K107" s="272">
        <v>9</v>
      </c>
      <c r="L107" s="255">
        <f t="shared" ref="L107:S107" si="78">L11/L83</f>
        <v>-3.6717851769826168E-3</v>
      </c>
      <c r="M107" s="255">
        <f t="shared" si="78"/>
        <v>-4.5993510454207158E-4</v>
      </c>
      <c r="N107" s="255">
        <f t="shared" si="78"/>
        <v>-6.9437427833850778E-5</v>
      </c>
      <c r="O107" s="255">
        <f t="shared" si="78"/>
        <v>-1.3010104069196902E-5</v>
      </c>
      <c r="P107" s="255">
        <f t="shared" si="78"/>
        <v>-2.9327326102223807E-6</v>
      </c>
      <c r="Q107" s="255">
        <f t="shared" si="78"/>
        <v>-7.7083797702308229E-7</v>
      </c>
      <c r="R107" s="255">
        <f t="shared" si="78"/>
        <v>-2.3049912450853246E-7</v>
      </c>
      <c r="S107" s="255">
        <f t="shared" si="78"/>
        <v>-7.7019226763332165E-8</v>
      </c>
      <c r="T107" s="272">
        <v>9</v>
      </c>
      <c r="U107" s="255">
        <f t="shared" ref="U107:AA107" si="79">U11/U83</f>
        <v>7.3679270362881483E-4</v>
      </c>
      <c r="V107" s="255">
        <f t="shared" si="79"/>
        <v>7.135296411957098E-5</v>
      </c>
      <c r="W107" s="255">
        <f t="shared" si="79"/>
        <v>7.9126235739553228E-6</v>
      </c>
      <c r="X107" s="255">
        <f t="shared" si="79"/>
        <v>5.2573921096519303E-7</v>
      </c>
      <c r="Y107" s="255">
        <f t="shared" si="79"/>
        <v>-2.5130993679984757E-7</v>
      </c>
      <c r="Z107" s="255">
        <f t="shared" si="79"/>
        <v>-2.1805378852282098E-7</v>
      </c>
      <c r="AA107" s="255">
        <f t="shared" si="79"/>
        <v>-1.3116990935391929E-7</v>
      </c>
    </row>
    <row r="108" spans="1:27" x14ac:dyDescent="0.3">
      <c r="A108" s="272">
        <v>10</v>
      </c>
      <c r="B108" s="255">
        <f t="shared" ref="B108:J108" si="80">B12/B84</f>
        <v>1.5647534645573877E-2</v>
      </c>
      <c r="C108" s="255">
        <f t="shared" si="80"/>
        <v>8.5848474018572745E-4</v>
      </c>
      <c r="D108" s="255">
        <f t="shared" si="80"/>
        <v>7.864045634849566E-5</v>
      </c>
      <c r="E108" s="255">
        <f t="shared" si="80"/>
        <v>1.1770209980755888E-5</v>
      </c>
      <c r="F108" s="255">
        <f t="shared" si="80"/>
        <v>2.4604376090411329E-6</v>
      </c>
      <c r="G108" s="255">
        <f t="shared" si="80"/>
        <v>6.5117705778015133E-7</v>
      </c>
      <c r="H108" s="255">
        <f t="shared" si="80"/>
        <v>2.0517538528525291E-7</v>
      </c>
      <c r="I108" s="255">
        <f t="shared" si="80"/>
        <v>7.3906592397856474E-8</v>
      </c>
      <c r="J108" s="255">
        <f t="shared" si="80"/>
        <v>2.9594971098139234E-8</v>
      </c>
      <c r="K108" s="272">
        <v>10</v>
      </c>
      <c r="L108" s="255">
        <f t="shared" ref="L108:S108" si="81">L12/L84</f>
        <v>-1.4007513844289774E-3</v>
      </c>
      <c r="M108" s="255">
        <f t="shared" si="81"/>
        <v>-1.3259976752429123E-4</v>
      </c>
      <c r="N108" s="255">
        <f t="shared" si="81"/>
        <v>-1.6050477470123501E-5</v>
      </c>
      <c r="O108" s="255">
        <f t="shared" si="81"/>
        <v>-2.5028372521834174E-6</v>
      </c>
      <c r="P108" s="255">
        <f t="shared" si="81"/>
        <v>-4.823459135617635E-7</v>
      </c>
      <c r="Q108" s="255">
        <f t="shared" si="81"/>
        <v>-1.1063759162905234E-7</v>
      </c>
      <c r="R108" s="255">
        <f t="shared" si="81"/>
        <v>-2.9340432386994321E-8</v>
      </c>
      <c r="S108" s="255">
        <f t="shared" si="81"/>
        <v>-8.8075969681243593E-9</v>
      </c>
      <c r="T108" s="272">
        <v>10</v>
      </c>
      <c r="U108" s="255">
        <f t="shared" ref="U108:AA108" si="82">U12/U84</f>
        <v>2.0623986087775167E-4</v>
      </c>
      <c r="V108" s="255">
        <f t="shared" si="82"/>
        <v>1.5979809892335095E-5</v>
      </c>
      <c r="W108" s="255">
        <f t="shared" si="82"/>
        <v>1.4716782373130428E-6</v>
      </c>
      <c r="X108" s="255">
        <f t="shared" si="82"/>
        <v>8.1141028550788978E-8</v>
      </c>
      <c r="Y108" s="255">
        <f t="shared" si="82"/>
        <v>-3.656812277746752E-8</v>
      </c>
      <c r="Z108" s="255">
        <f t="shared" si="82"/>
        <v>-2.776354695581239E-8</v>
      </c>
      <c r="AA108" s="255">
        <f t="shared" si="82"/>
        <v>-1.4981560146214229E-8</v>
      </c>
    </row>
    <row r="109" spans="1:27" x14ac:dyDescent="0.3">
      <c r="A109" s="347"/>
      <c r="B109" s="472" t="s">
        <v>237</v>
      </c>
      <c r="C109" s="472"/>
      <c r="D109" s="472"/>
      <c r="E109" s="472"/>
      <c r="F109" s="472"/>
      <c r="G109" s="472"/>
      <c r="H109" s="472"/>
      <c r="I109" s="472"/>
      <c r="J109" s="472"/>
      <c r="K109" s="347"/>
      <c r="L109" s="472" t="s">
        <v>237</v>
      </c>
      <c r="M109" s="472"/>
      <c r="N109" s="472"/>
      <c r="O109" s="472"/>
      <c r="P109" s="472"/>
      <c r="Q109" s="472"/>
      <c r="R109" s="472"/>
      <c r="S109" s="472"/>
      <c r="T109" s="347"/>
      <c r="U109" s="472" t="s">
        <v>237</v>
      </c>
      <c r="V109" s="472"/>
      <c r="W109" s="472"/>
      <c r="X109" s="472"/>
      <c r="Y109" s="472"/>
      <c r="Z109" s="472"/>
      <c r="AA109" s="472"/>
    </row>
    <row r="110" spans="1:27" x14ac:dyDescent="0.3">
      <c r="A110" s="347" t="s">
        <v>55</v>
      </c>
      <c r="B110" s="346" t="s">
        <v>137</v>
      </c>
      <c r="C110" s="346" t="s">
        <v>138</v>
      </c>
      <c r="D110" s="346" t="s">
        <v>139</v>
      </c>
      <c r="E110" s="346" t="s">
        <v>140</v>
      </c>
      <c r="F110" s="346" t="s">
        <v>141</v>
      </c>
      <c r="G110" s="346" t="s">
        <v>142</v>
      </c>
      <c r="H110" s="346" t="s">
        <v>143</v>
      </c>
      <c r="I110" s="346" t="s">
        <v>144</v>
      </c>
      <c r="J110" s="346" t="s">
        <v>145</v>
      </c>
      <c r="K110" s="347" t="s">
        <v>55</v>
      </c>
      <c r="L110" s="346" t="s">
        <v>152</v>
      </c>
      <c r="M110" s="346" t="s">
        <v>153</v>
      </c>
      <c r="N110" s="346" t="s">
        <v>154</v>
      </c>
      <c r="O110" s="346" t="s">
        <v>155</v>
      </c>
      <c r="P110" s="346" t="s">
        <v>156</v>
      </c>
      <c r="Q110" s="346" t="s">
        <v>157</v>
      </c>
      <c r="R110" s="346" t="s">
        <v>158</v>
      </c>
      <c r="S110" s="346" t="s">
        <v>159</v>
      </c>
      <c r="T110" s="347" t="s">
        <v>55</v>
      </c>
      <c r="U110" s="346" t="s">
        <v>161</v>
      </c>
      <c r="V110" s="346" t="s">
        <v>162</v>
      </c>
      <c r="W110" s="346" t="s">
        <v>163</v>
      </c>
      <c r="X110" s="346" t="s">
        <v>164</v>
      </c>
      <c r="Y110" s="346" t="s">
        <v>165</v>
      </c>
      <c r="Z110" s="346" t="s">
        <v>166</v>
      </c>
      <c r="AA110" s="346" t="s">
        <v>167</v>
      </c>
    </row>
    <row r="111" spans="1:27" x14ac:dyDescent="0.3">
      <c r="A111" s="383">
        <v>1</v>
      </c>
      <c r="B111" s="255">
        <f t="shared" ref="B111:J112" si="83">B3/B75</f>
        <v>0.21908839592054088</v>
      </c>
      <c r="C111" s="255">
        <f t="shared" si="83"/>
        <v>1.2676517394688809</v>
      </c>
      <c r="D111" s="255">
        <f t="shared" si="83"/>
        <v>2.2931426501035799</v>
      </c>
      <c r="E111" s="255">
        <f t="shared" si="83"/>
        <v>3.1220360206499151</v>
      </c>
      <c r="F111" s="255">
        <f t="shared" si="83"/>
        <v>3.7693540812480313</v>
      </c>
      <c r="G111" s="255">
        <f t="shared" si="83"/>
        <v>4.2732489253728172</v>
      </c>
      <c r="H111" s="255">
        <f t="shared" si="83"/>
        <v>4.6677221501553214</v>
      </c>
      <c r="I111" s="255">
        <f t="shared" si="83"/>
        <v>4.9792446986424821</v>
      </c>
      <c r="J111" s="255">
        <f t="shared" si="83"/>
        <v>5.2277499918979844</v>
      </c>
      <c r="K111" s="383">
        <v>1</v>
      </c>
      <c r="L111" s="255">
        <f t="shared" ref="L111:S120" si="84">L3/L75</f>
        <v>2.3441411393222831</v>
      </c>
      <c r="M111" s="255">
        <f t="shared" si="84"/>
        <v>1.0902022663662962</v>
      </c>
      <c r="N111" s="255">
        <f t="shared" si="84"/>
        <v>0.53012518065113456</v>
      </c>
      <c r="O111" s="255">
        <f t="shared" si="84"/>
        <v>0.26662192218712</v>
      </c>
      <c r="P111" s="255">
        <f t="shared" si="84"/>
        <v>0.13807903992130785</v>
      </c>
      <c r="Q111" s="255">
        <f t="shared" si="84"/>
        <v>7.3616921485230941E-2</v>
      </c>
      <c r="R111" s="255">
        <f t="shared" si="84"/>
        <v>4.0521415575809121E-2</v>
      </c>
      <c r="S111" s="255">
        <f t="shared" si="84"/>
        <v>2.3145514348629721E-2</v>
      </c>
      <c r="T111" s="383">
        <v>1</v>
      </c>
      <c r="U111" s="255">
        <f t="shared" ref="U111:AA120" si="85">U3/U75</f>
        <v>12.509994314194222</v>
      </c>
      <c r="V111" s="255">
        <f t="shared" si="85"/>
        <v>10.567697697607734</v>
      </c>
      <c r="W111" s="255">
        <f t="shared" si="85"/>
        <v>9.3760919852228692</v>
      </c>
      <c r="X111" s="255">
        <f t="shared" si="85"/>
        <v>8.6265721854166326</v>
      </c>
      <c r="Y111" s="255">
        <f t="shared" si="85"/>
        <v>8.1499311482854413</v>
      </c>
      <c r="Z111" s="255">
        <f t="shared" si="85"/>
        <v>7.847441603768587</v>
      </c>
      <c r="AA111" s="255">
        <f t="shared" si="85"/>
        <v>7.6586121175223658</v>
      </c>
    </row>
    <row r="112" spans="1:27" x14ac:dyDescent="0.3">
      <c r="A112" s="347">
        <v>2</v>
      </c>
      <c r="B112" s="255">
        <f t="shared" si="83"/>
        <v>0.69086853748670474</v>
      </c>
      <c r="C112" s="255">
        <f t="shared" si="83"/>
        <v>1.5927574768759418</v>
      </c>
      <c r="D112" s="255">
        <f t="shared" si="83"/>
        <v>1.8874196846210187</v>
      </c>
      <c r="E112" s="255">
        <f t="shared" si="83"/>
        <v>1.9331394661583639</v>
      </c>
      <c r="F112" s="255">
        <f t="shared" si="83"/>
        <v>1.8828092208546321</v>
      </c>
      <c r="G112" s="255">
        <f t="shared" si="83"/>
        <v>1.7971790446487894</v>
      </c>
      <c r="H112" s="255">
        <f t="shared" si="83"/>
        <v>1.7012649984829196</v>
      </c>
      <c r="I112" s="255">
        <f t="shared" si="83"/>
        <v>1.6056385946330058</v>
      </c>
      <c r="J112" s="255">
        <f t="shared" si="83"/>
        <v>1.5147004351929576</v>
      </c>
      <c r="K112" s="347">
        <v>2</v>
      </c>
      <c r="L112" s="255">
        <f t="shared" si="84"/>
        <v>-0.15916731994266628</v>
      </c>
      <c r="M112" s="255">
        <f t="shared" si="84"/>
        <v>-0.41023218427341918</v>
      </c>
      <c r="N112" s="255">
        <f t="shared" si="84"/>
        <v>-0.35772489434341004</v>
      </c>
      <c r="O112" s="255">
        <f t="shared" si="84"/>
        <v>-0.26579352084984398</v>
      </c>
      <c r="P112" s="255">
        <f t="shared" si="84"/>
        <v>-0.18849528617391323</v>
      </c>
      <c r="Q112" s="255">
        <f t="shared" si="84"/>
        <v>-0.13221049904101415</v>
      </c>
      <c r="R112" s="255">
        <f t="shared" si="84"/>
        <v>-9.3192272822052266E-2</v>
      </c>
      <c r="S112" s="255">
        <f t="shared" si="84"/>
        <v>-6.6638779908260101E-2</v>
      </c>
      <c r="T112" s="347">
        <v>2</v>
      </c>
      <c r="U112" s="255">
        <f t="shared" si="85"/>
        <v>3.4686085234686086</v>
      </c>
      <c r="V112" s="255">
        <f t="shared" si="85"/>
        <v>2.1246939440354016</v>
      </c>
      <c r="W112" s="255">
        <f t="shared" si="85"/>
        <v>1.4222811968046776</v>
      </c>
      <c r="X112" s="255">
        <f t="shared" si="85"/>
        <v>1.0245168394891679</v>
      </c>
      <c r="Y112" s="255">
        <f t="shared" si="85"/>
        <v>0.78411481323144772</v>
      </c>
      <c r="Z112" s="255">
        <f t="shared" si="85"/>
        <v>0.63063735257758047</v>
      </c>
      <c r="AA112" s="255">
        <f t="shared" si="85"/>
        <v>0.52786687893264839</v>
      </c>
    </row>
    <row r="113" spans="1:27" x14ac:dyDescent="0.3">
      <c r="A113" s="347">
        <v>3</v>
      </c>
      <c r="B113" s="255">
        <f t="shared" ref="B113:J113" si="86">B5/B77</f>
        <v>0.5966116598114084</v>
      </c>
      <c r="C113" s="255">
        <f t="shared" si="86"/>
        <v>0.86332253301495687</v>
      </c>
      <c r="D113" s="255">
        <f t="shared" si="86"/>
        <v>0.73536767413571702</v>
      </c>
      <c r="E113" s="255">
        <f t="shared" si="86"/>
        <v>0.58561410433722805</v>
      </c>
      <c r="F113" s="255">
        <f t="shared" si="86"/>
        <v>0.4663788473398579</v>
      </c>
      <c r="G113" s="255">
        <f t="shared" si="86"/>
        <v>0.37677263087782581</v>
      </c>
      <c r="H113" s="255">
        <f t="shared" si="86"/>
        <v>0.30944532140749276</v>
      </c>
      <c r="I113" s="255">
        <f t="shared" si="86"/>
        <v>0.25812912887933681</v>
      </c>
      <c r="J113" s="255">
        <f t="shared" si="86"/>
        <v>0.2183272846883659</v>
      </c>
      <c r="K113" s="347">
        <v>3</v>
      </c>
      <c r="L113" s="255">
        <f t="shared" si="84"/>
        <v>-0.38498006393040768</v>
      </c>
      <c r="M113" s="255">
        <f t="shared" si="84"/>
        <v>-0.30576176890207785</v>
      </c>
      <c r="N113" s="255">
        <f t="shared" si="84"/>
        <v>-0.18582265854060998</v>
      </c>
      <c r="O113" s="255">
        <f t="shared" si="84"/>
        <v>-0.10868588448114928</v>
      </c>
      <c r="P113" s="255">
        <f t="shared" si="84"/>
        <v>-6.4071151992450406E-2</v>
      </c>
      <c r="Q113" s="255">
        <f t="shared" si="84"/>
        <v>-3.8601900368492141E-2</v>
      </c>
      <c r="R113" s="255">
        <f t="shared" si="84"/>
        <v>-2.3903529184185934E-2</v>
      </c>
      <c r="S113" s="255">
        <f t="shared" si="84"/>
        <v>-1.5265506935466171E-2</v>
      </c>
      <c r="T113" s="347">
        <v>3</v>
      </c>
      <c r="U113" s="255">
        <f t="shared" si="85"/>
        <v>1.0561489547817582</v>
      </c>
      <c r="V113" s="255">
        <f t="shared" si="85"/>
        <v>0.46236644804096844</v>
      </c>
      <c r="W113" s="255">
        <f t="shared" si="85"/>
        <v>0.22198108461083871</v>
      </c>
      <c r="X113" s="255">
        <f t="shared" si="85"/>
        <v>0.11424929550044033</v>
      </c>
      <c r="Y113" s="255">
        <f t="shared" si="85"/>
        <v>6.2078460945861461E-2</v>
      </c>
      <c r="Z113" s="255">
        <f t="shared" si="85"/>
        <v>3.5247783749075175E-2</v>
      </c>
      <c r="AA113" s="255">
        <f t="shared" si="85"/>
        <v>2.0777982920088822E-2</v>
      </c>
    </row>
    <row r="114" spans="1:27" x14ac:dyDescent="0.3">
      <c r="A114" s="347">
        <v>4</v>
      </c>
      <c r="B114" s="255">
        <f t="shared" ref="B114:J114" si="87">B6/B78</f>
        <v>0.41728557767939511</v>
      </c>
      <c r="C114" s="255">
        <f t="shared" si="87"/>
        <v>0.38066692050072171</v>
      </c>
      <c r="D114" s="255">
        <f t="shared" si="87"/>
        <v>0.23282559355126162</v>
      </c>
      <c r="E114" s="255">
        <f t="shared" si="87"/>
        <v>0.14421164585106011</v>
      </c>
      <c r="F114" s="255">
        <f t="shared" si="87"/>
        <v>9.399064572638513E-2</v>
      </c>
      <c r="G114" s="255">
        <f t="shared" si="87"/>
        <v>6.4317656178110333E-2</v>
      </c>
      <c r="H114" s="255">
        <f t="shared" si="87"/>
        <v>4.5857299811416584E-2</v>
      </c>
      <c r="I114" s="255">
        <f t="shared" si="87"/>
        <v>3.3820813963567085E-2</v>
      </c>
      <c r="J114" s="255">
        <f t="shared" si="87"/>
        <v>2.5651137698845462E-2</v>
      </c>
      <c r="K114" s="347">
        <v>4</v>
      </c>
      <c r="L114" s="255">
        <f t="shared" si="84"/>
        <v>-0.24800391079497794</v>
      </c>
      <c r="M114" s="255">
        <f t="shared" si="84"/>
        <v>-0.13405479546757357</v>
      </c>
      <c r="N114" s="255">
        <f t="shared" si="84"/>
        <v>-6.3146093327742639E-2</v>
      </c>
      <c r="O114" s="255">
        <f t="shared" si="84"/>
        <v>-3.0225076169622084E-2</v>
      </c>
      <c r="P114" s="255">
        <f t="shared" si="84"/>
        <v>-1.5090802563974185E-2</v>
      </c>
      <c r="Q114" s="255">
        <f t="shared" si="84"/>
        <v>-7.890255056175275E-3</v>
      </c>
      <c r="R114" s="255">
        <f t="shared" si="84"/>
        <v>-4.3181593347380916E-3</v>
      </c>
      <c r="S114" s="255">
        <f t="shared" si="84"/>
        <v>-2.471970820090335E-3</v>
      </c>
      <c r="T114" s="347">
        <v>4</v>
      </c>
      <c r="U114" s="255">
        <f t="shared" si="85"/>
        <v>0.3290292016820161</v>
      </c>
      <c r="V114" s="255">
        <f t="shared" si="85"/>
        <v>0.10609190588415278</v>
      </c>
      <c r="W114" s="255">
        <f t="shared" si="85"/>
        <v>3.673352180666567E-2</v>
      </c>
      <c r="X114" s="255">
        <f t="shared" si="85"/>
        <v>1.256008681629988E-2</v>
      </c>
      <c r="Y114" s="255">
        <f t="shared" si="85"/>
        <v>3.5409089203844385E-3</v>
      </c>
      <c r="Z114" s="255">
        <f t="shared" si="85"/>
        <v>9.9037591784779635E-5</v>
      </c>
      <c r="AA114" s="255">
        <f t="shared" si="85"/>
        <v>-1.158394885609069E-3</v>
      </c>
    </row>
    <row r="115" spans="1:27" x14ac:dyDescent="0.3">
      <c r="A115" s="347">
        <v>5</v>
      </c>
      <c r="B115" s="255">
        <f t="shared" ref="B115:J115" si="88">B7/B79</f>
        <v>0.26571649489569749</v>
      </c>
      <c r="C115" s="255">
        <f t="shared" si="88"/>
        <v>0.15170049870523011</v>
      </c>
      <c r="D115" s="255">
        <f t="shared" si="88"/>
        <v>6.6710591639805375E-2</v>
      </c>
      <c r="E115" s="255">
        <f t="shared" si="88"/>
        <v>3.2255142908436611E-2</v>
      </c>
      <c r="F115" s="255">
        <f t="shared" si="88"/>
        <v>1.7263523008436005E-2</v>
      </c>
      <c r="G115" s="255">
        <f t="shared" si="88"/>
        <v>1.0033556326419675E-2</v>
      </c>
      <c r="H115" s="255">
        <f t="shared" si="88"/>
        <v>6.2226746051759667E-3</v>
      </c>
      <c r="I115" s="255">
        <f t="shared" si="88"/>
        <v>4.0635199300193634E-3</v>
      </c>
      <c r="J115" s="255">
        <f t="shared" si="88"/>
        <v>2.7664469805571607E-3</v>
      </c>
      <c r="K115" s="347">
        <v>5</v>
      </c>
      <c r="L115" s="255">
        <f t="shared" si="84"/>
        <v>-0.12459300787918699</v>
      </c>
      <c r="M115" s="255">
        <f t="shared" si="84"/>
        <v>-4.9103742359050247E-2</v>
      </c>
      <c r="N115" s="255">
        <f t="shared" si="84"/>
        <v>-1.8253843884057323E-2</v>
      </c>
      <c r="O115" s="255">
        <f t="shared" si="84"/>
        <v>-7.2077941369624006E-3</v>
      </c>
      <c r="P115" s="255">
        <f t="shared" si="84"/>
        <v>-3.0611000754062331E-3</v>
      </c>
      <c r="Q115" s="255">
        <f t="shared" si="84"/>
        <v>-1.3925172791883925E-3</v>
      </c>
      <c r="R115" s="255">
        <f t="shared" si="84"/>
        <v>-6.7462073073057513E-4</v>
      </c>
      <c r="S115" s="255">
        <f t="shared" si="84"/>
        <v>-3.4653902064879082E-4</v>
      </c>
      <c r="T115" s="347">
        <v>5</v>
      </c>
      <c r="U115" s="255">
        <f t="shared" si="85"/>
        <v>0.10138142733878994</v>
      </c>
      <c r="V115" s="255">
        <f t="shared" si="85"/>
        <v>2.4937145713144426E-2</v>
      </c>
      <c r="W115" s="255">
        <f t="shared" si="85"/>
        <v>6.4782210761922957E-3</v>
      </c>
      <c r="X115" s="255">
        <f t="shared" si="85"/>
        <v>1.4375770472680048E-3</v>
      </c>
      <c r="Y115" s="255">
        <f t="shared" si="85"/>
        <v>5.2843089774310468E-6</v>
      </c>
      <c r="Z115" s="255">
        <f t="shared" si="85"/>
        <v>-3.6424615516519784E-4</v>
      </c>
      <c r="AA115" s="255">
        <f t="shared" si="85"/>
        <v>-4.1083353954329913E-4</v>
      </c>
    </row>
    <row r="116" spans="1:27" x14ac:dyDescent="0.3">
      <c r="A116" s="347">
        <v>6</v>
      </c>
      <c r="B116" s="255">
        <f t="shared" ref="B116:J116" si="89">B8/B80</f>
        <v>0.15999225052389471</v>
      </c>
      <c r="C116" s="255">
        <f t="shared" si="89"/>
        <v>5.6941007601035841E-2</v>
      </c>
      <c r="D116" s="255">
        <f t="shared" si="89"/>
        <v>1.8086950499342416E-2</v>
      </c>
      <c r="E116" s="255">
        <f t="shared" si="89"/>
        <v>6.8610578373348441E-3</v>
      </c>
      <c r="F116" s="255">
        <f t="shared" si="89"/>
        <v>3.0272202250543152E-3</v>
      </c>
      <c r="G116" s="255">
        <f t="shared" si="89"/>
        <v>1.4984423336689393E-3</v>
      </c>
      <c r="H116" s="255">
        <f t="shared" si="89"/>
        <v>8.0990856670067187E-4</v>
      </c>
      <c r="I116" s="255">
        <f t="shared" si="89"/>
        <v>4.6890806831769458E-4</v>
      </c>
      <c r="J116" s="255">
        <f t="shared" si="89"/>
        <v>2.8681805941894464E-4</v>
      </c>
      <c r="K116" s="347">
        <v>6</v>
      </c>
      <c r="L116" s="255">
        <f t="shared" si="84"/>
        <v>-5.5850922121422168E-2</v>
      </c>
      <c r="M116" s="255">
        <f t="shared" si="84"/>
        <v>-1.6378840319646201E-2</v>
      </c>
      <c r="N116" s="255">
        <f t="shared" si="84"/>
        <v>-4.8390834474258855E-3</v>
      </c>
      <c r="O116" s="255">
        <f t="shared" si="84"/>
        <v>-1.581907859376275E-3</v>
      </c>
      <c r="P116" s="255">
        <f t="shared" si="84"/>
        <v>-5.7261066859719918E-4</v>
      </c>
      <c r="Q116" s="255">
        <f t="shared" si="84"/>
        <v>-2.269103132594987E-4</v>
      </c>
      <c r="R116" s="255">
        <f t="shared" si="84"/>
        <v>-9.7386371733365273E-5</v>
      </c>
      <c r="S116" s="255">
        <f t="shared" si="84"/>
        <v>-4.4911347425330385E-5</v>
      </c>
      <c r="T116" s="347">
        <v>6</v>
      </c>
      <c r="U116" s="255">
        <f t="shared" si="85"/>
        <v>3.0549930007710918E-2</v>
      </c>
      <c r="V116" s="255">
        <f t="shared" si="85"/>
        <v>5.8709392075415416E-3</v>
      </c>
      <c r="W116" s="255">
        <f t="shared" si="85"/>
        <v>1.1930491432493686E-3</v>
      </c>
      <c r="X116" s="255">
        <f t="shared" si="85"/>
        <v>1.7794700459781521E-4</v>
      </c>
      <c r="Y116" s="255">
        <f t="shared" si="85"/>
        <v>-4.2655490357951425E-5</v>
      </c>
      <c r="Z116" s="255">
        <f t="shared" si="85"/>
        <v>-7.6198951704177262E-5</v>
      </c>
      <c r="AA116" s="255">
        <f t="shared" si="85"/>
        <v>-6.7206691392139849E-5</v>
      </c>
    </row>
    <row r="117" spans="1:27" x14ac:dyDescent="0.3">
      <c r="A117" s="347">
        <v>7</v>
      </c>
      <c r="B117" s="255">
        <f t="shared" ref="B117:J117" si="90">B9/B81</f>
        <v>9.2725911895531477E-2</v>
      </c>
      <c r="C117" s="255">
        <f t="shared" si="90"/>
        <v>2.0571199173428978E-2</v>
      </c>
      <c r="D117" s="255">
        <f t="shared" si="90"/>
        <v>4.7481851330551505E-3</v>
      </c>
      <c r="E117" s="255">
        <f t="shared" si="90"/>
        <v>1.4200207171720504E-3</v>
      </c>
      <c r="F117" s="255">
        <f t="shared" si="90"/>
        <v>5.1820827690147845E-4</v>
      </c>
      <c r="G117" s="255">
        <f t="shared" si="90"/>
        <v>2.1893608418748219E-4</v>
      </c>
      <c r="H117" s="255">
        <f t="shared" si="90"/>
        <v>1.0327998720137249E-4</v>
      </c>
      <c r="I117" s="255">
        <f t="shared" si="90"/>
        <v>5.3066189620116202E-5</v>
      </c>
      <c r="J117" s="255">
        <f t="shared" si="90"/>
        <v>2.9182611995191543E-5</v>
      </c>
      <c r="K117" s="347">
        <v>7</v>
      </c>
      <c r="L117" s="255">
        <f t="shared" si="84"/>
        <v>-2.3431787261052963E-2</v>
      </c>
      <c r="M117" s="255">
        <f t="shared" si="84"/>
        <v>-5.1574041613664271E-3</v>
      </c>
      <c r="N117" s="255">
        <f t="shared" si="84"/>
        <v>-1.215653941639907E-3</v>
      </c>
      <c r="O117" s="255">
        <f t="shared" si="84"/>
        <v>-3.29686901523195E-4</v>
      </c>
      <c r="P117" s="255">
        <f t="shared" si="84"/>
        <v>-1.018354858918871E-4</v>
      </c>
      <c r="Q117" s="255">
        <f t="shared" si="84"/>
        <v>-3.5178156582669351E-5</v>
      </c>
      <c r="R117" s="255">
        <f t="shared" si="84"/>
        <v>-1.3381119070710642E-5</v>
      </c>
      <c r="S117" s="255">
        <f t="shared" si="84"/>
        <v>-5.5416352112932957E-6</v>
      </c>
      <c r="T117" s="347">
        <v>7</v>
      </c>
      <c r="U117" s="255">
        <f t="shared" si="85"/>
        <v>8.9963993636743827E-3</v>
      </c>
      <c r="V117" s="255">
        <f t="shared" si="85"/>
        <v>1.3685506729157863E-3</v>
      </c>
      <c r="W117" s="255">
        <f t="shared" si="85"/>
        <v>2.2402401359205754E-4</v>
      </c>
      <c r="X117" s="255">
        <f t="shared" si="85"/>
        <v>2.4030350938068938E-5</v>
      </c>
      <c r="Y117" s="255">
        <f t="shared" si="85"/>
        <v>-9.6210840862032152E-6</v>
      </c>
      <c r="Z117" s="255">
        <f t="shared" si="85"/>
        <v>-1.1888289837398936E-5</v>
      </c>
      <c r="AA117" s="255">
        <f t="shared" si="85"/>
        <v>-9.0452027131724494E-6</v>
      </c>
    </row>
    <row r="118" spans="1:27" x14ac:dyDescent="0.3">
      <c r="A118" s="347">
        <v>8</v>
      </c>
      <c r="B118" s="255">
        <f t="shared" ref="B118:J118" si="91">B10/B82</f>
        <v>5.2261137900972587E-2</v>
      </c>
      <c r="C118" s="255">
        <f t="shared" si="91"/>
        <v>7.2458213384681098E-3</v>
      </c>
      <c r="D118" s="255">
        <f t="shared" si="91"/>
        <v>1.2226662824412454E-3</v>
      </c>
      <c r="E118" s="255">
        <f t="shared" si="91"/>
        <v>2.8946700869333079E-4</v>
      </c>
      <c r="F118" s="255">
        <f t="shared" si="91"/>
        <v>8.7590529534555832E-5</v>
      </c>
      <c r="G118" s="255">
        <f t="shared" si="91"/>
        <v>3.1634692809622865E-5</v>
      </c>
      <c r="H118" s="255">
        <f t="shared" si="91"/>
        <v>1.3037571218065054E-5</v>
      </c>
      <c r="I118" s="255">
        <f t="shared" si="91"/>
        <v>5.9488202154952482E-6</v>
      </c>
      <c r="J118" s="255">
        <f t="shared" si="91"/>
        <v>2.9424786120655935E-6</v>
      </c>
      <c r="K118" s="347">
        <v>8</v>
      </c>
      <c r="L118" s="255">
        <f t="shared" si="84"/>
        <v>-9.4159147968595636E-3</v>
      </c>
      <c r="M118" s="255">
        <f t="shared" si="84"/>
        <v>-1.5619197365402051E-3</v>
      </c>
      <c r="N118" s="255">
        <f t="shared" si="84"/>
        <v>-2.9441548634906553E-4</v>
      </c>
      <c r="O118" s="255">
        <f t="shared" si="84"/>
        <v>-6.6333076188022786E-5</v>
      </c>
      <c r="P118" s="255">
        <f t="shared" si="84"/>
        <v>-1.7498268220237864E-5</v>
      </c>
      <c r="Q118" s="255">
        <f t="shared" si="84"/>
        <v>-5.2717182760445239E-6</v>
      </c>
      <c r="R118" s="255">
        <f t="shared" si="84"/>
        <v>-1.7777490862918398E-6</v>
      </c>
      <c r="S118" s="255">
        <f t="shared" si="84"/>
        <v>-6.6127322459480357E-7</v>
      </c>
      <c r="T118" s="347">
        <v>8</v>
      </c>
      <c r="U118" s="255">
        <f t="shared" si="85"/>
        <v>2.5962857477410603E-3</v>
      </c>
      <c r="V118" s="255">
        <f t="shared" si="85"/>
        <v>3.1465806527017614E-4</v>
      </c>
      <c r="W118" s="255">
        <f t="shared" si="85"/>
        <v>4.2204607800883053E-5</v>
      </c>
      <c r="X118" s="255">
        <f t="shared" si="85"/>
        <v>3.4788513939291371E-6</v>
      </c>
      <c r="Y118" s="255">
        <f t="shared" si="85"/>
        <v>-1.6393429592341921E-6</v>
      </c>
      <c r="Z118" s="255">
        <f t="shared" si="85"/>
        <v>-1.6567332237012125E-6</v>
      </c>
      <c r="AA118" s="255">
        <f t="shared" si="85"/>
        <v>-1.1155174636055823E-6</v>
      </c>
    </row>
    <row r="119" spans="1:27" x14ac:dyDescent="0.3">
      <c r="A119" s="347">
        <v>9</v>
      </c>
      <c r="B119" s="255">
        <f t="shared" ref="B119:J119" si="92">B11/B83</f>
        <v>2.8835205129833497E-2</v>
      </c>
      <c r="C119" s="255">
        <f t="shared" si="92"/>
        <v>2.5087876795570844E-3</v>
      </c>
      <c r="D119" s="255">
        <f t="shared" si="92"/>
        <v>3.1118368748689839E-4</v>
      </c>
      <c r="E119" s="255">
        <f t="shared" si="92"/>
        <v>5.8508549004364908E-5</v>
      </c>
      <c r="F119" s="255">
        <f t="shared" si="92"/>
        <v>1.4706211115781438E-5</v>
      </c>
      <c r="G119" s="255">
        <f t="shared" si="92"/>
        <v>4.5452028370150434E-6</v>
      </c>
      <c r="H119" s="255">
        <f t="shared" si="92"/>
        <v>1.6375626836163245E-6</v>
      </c>
      <c r="I119" s="255">
        <f t="shared" si="92"/>
        <v>6.6380611279830266E-7</v>
      </c>
      <c r="J119" s="255">
        <f t="shared" si="92"/>
        <v>2.9540367209663824E-7</v>
      </c>
      <c r="K119" s="347">
        <v>9</v>
      </c>
      <c r="L119" s="255">
        <f t="shared" si="84"/>
        <v>-3.6717851769826168E-3</v>
      </c>
      <c r="M119" s="255">
        <f t="shared" si="84"/>
        <v>-4.5993510454207158E-4</v>
      </c>
      <c r="N119" s="255">
        <f t="shared" si="84"/>
        <v>-6.9437427833850778E-5</v>
      </c>
      <c r="O119" s="255">
        <f t="shared" si="84"/>
        <v>-1.3010104069196902E-5</v>
      </c>
      <c r="P119" s="255">
        <f t="shared" si="84"/>
        <v>-2.9327326102223807E-6</v>
      </c>
      <c r="Q119" s="255">
        <f t="shared" si="84"/>
        <v>-7.7083797702308229E-7</v>
      </c>
      <c r="R119" s="255">
        <f t="shared" si="84"/>
        <v>-2.3049912450853246E-7</v>
      </c>
      <c r="S119" s="255">
        <f t="shared" si="84"/>
        <v>-7.7019226763332165E-8</v>
      </c>
      <c r="T119" s="347">
        <v>9</v>
      </c>
      <c r="U119" s="255">
        <f t="shared" si="85"/>
        <v>7.3679270362881483E-4</v>
      </c>
      <c r="V119" s="255">
        <f t="shared" si="85"/>
        <v>7.135296411957098E-5</v>
      </c>
      <c r="W119" s="255">
        <f t="shared" si="85"/>
        <v>7.9126235739553228E-6</v>
      </c>
      <c r="X119" s="255">
        <f t="shared" si="85"/>
        <v>5.2573921096519303E-7</v>
      </c>
      <c r="Y119" s="255">
        <f t="shared" si="85"/>
        <v>-2.5130993679984757E-7</v>
      </c>
      <c r="Z119" s="255">
        <f t="shared" si="85"/>
        <v>-2.1805378852282098E-7</v>
      </c>
      <c r="AA119" s="255">
        <f t="shared" si="85"/>
        <v>-1.3116990935391929E-7</v>
      </c>
    </row>
    <row r="120" spans="1:27" x14ac:dyDescent="0.3">
      <c r="A120" s="347">
        <v>10</v>
      </c>
      <c r="B120" s="255">
        <f t="shared" ref="B120:J120" si="93">B12/B84</f>
        <v>1.5647534645573877E-2</v>
      </c>
      <c r="C120" s="255">
        <f t="shared" si="93"/>
        <v>8.5848474018572745E-4</v>
      </c>
      <c r="D120" s="255">
        <f t="shared" si="93"/>
        <v>7.864045634849566E-5</v>
      </c>
      <c r="E120" s="255">
        <f t="shared" si="93"/>
        <v>1.1770209980755888E-5</v>
      </c>
      <c r="F120" s="255">
        <f t="shared" si="93"/>
        <v>2.4604376090411329E-6</v>
      </c>
      <c r="G120" s="255">
        <f t="shared" si="93"/>
        <v>6.5117705778015133E-7</v>
      </c>
      <c r="H120" s="255">
        <f t="shared" si="93"/>
        <v>2.0517538528525291E-7</v>
      </c>
      <c r="I120" s="255">
        <f t="shared" si="93"/>
        <v>7.3906592397856474E-8</v>
      </c>
      <c r="J120" s="255">
        <f t="shared" si="93"/>
        <v>2.9594971098139234E-8</v>
      </c>
      <c r="K120" s="347">
        <v>10</v>
      </c>
      <c r="L120" s="255">
        <f t="shared" si="84"/>
        <v>-1.4007513844289774E-3</v>
      </c>
      <c r="M120" s="255">
        <f t="shared" si="84"/>
        <v>-1.3259976752429123E-4</v>
      </c>
      <c r="N120" s="255">
        <f t="shared" si="84"/>
        <v>-1.6050477470123501E-5</v>
      </c>
      <c r="O120" s="255">
        <f t="shared" si="84"/>
        <v>-2.5028372521834174E-6</v>
      </c>
      <c r="P120" s="255">
        <f t="shared" si="84"/>
        <v>-4.823459135617635E-7</v>
      </c>
      <c r="Q120" s="255">
        <f t="shared" si="84"/>
        <v>-1.1063759162905234E-7</v>
      </c>
      <c r="R120" s="255">
        <f t="shared" si="84"/>
        <v>-2.9340432386994321E-8</v>
      </c>
      <c r="S120" s="255">
        <f t="shared" si="84"/>
        <v>-8.8075969681243593E-9</v>
      </c>
      <c r="T120" s="347">
        <v>10</v>
      </c>
      <c r="U120" s="255">
        <f t="shared" si="85"/>
        <v>2.0623986087775167E-4</v>
      </c>
      <c r="V120" s="255">
        <f t="shared" si="85"/>
        <v>1.5979809892335095E-5</v>
      </c>
      <c r="W120" s="255">
        <f t="shared" si="85"/>
        <v>1.4716782373130428E-6</v>
      </c>
      <c r="X120" s="255">
        <f t="shared" si="85"/>
        <v>8.1141028550788978E-8</v>
      </c>
      <c r="Y120" s="255">
        <f t="shared" si="85"/>
        <v>-3.656812277746752E-8</v>
      </c>
      <c r="Z120" s="255">
        <f t="shared" si="85"/>
        <v>-2.776354695581239E-8</v>
      </c>
      <c r="AA120" s="255">
        <f t="shared" si="85"/>
        <v>-1.4981560146214229E-8</v>
      </c>
    </row>
    <row r="121" spans="1:27" x14ac:dyDescent="0.3">
      <c r="A121" s="358"/>
      <c r="B121" s="472" t="s">
        <v>254</v>
      </c>
      <c r="C121" s="472"/>
      <c r="D121" s="472"/>
      <c r="E121" s="472"/>
      <c r="F121" s="472"/>
      <c r="G121" s="472"/>
      <c r="H121" s="472"/>
      <c r="I121" s="472"/>
      <c r="J121" s="472"/>
      <c r="K121" s="358"/>
      <c r="L121" s="472" t="s">
        <v>254</v>
      </c>
      <c r="M121" s="472"/>
      <c r="N121" s="472"/>
      <c r="O121" s="472"/>
      <c r="P121" s="472"/>
      <c r="Q121" s="472"/>
      <c r="R121" s="472"/>
      <c r="S121" s="472"/>
      <c r="T121" s="358"/>
      <c r="U121" s="472" t="s">
        <v>254</v>
      </c>
      <c r="V121" s="472"/>
      <c r="W121" s="472"/>
      <c r="X121" s="472"/>
      <c r="Y121" s="472"/>
      <c r="Z121" s="472"/>
      <c r="AA121" s="472"/>
    </row>
    <row r="122" spans="1:27" x14ac:dyDescent="0.3">
      <c r="A122" s="358" t="s">
        <v>55</v>
      </c>
      <c r="B122" s="357" t="s">
        <v>137</v>
      </c>
      <c r="C122" s="357" t="s">
        <v>138</v>
      </c>
      <c r="D122" s="357" t="s">
        <v>139</v>
      </c>
      <c r="E122" s="357" t="s">
        <v>140</v>
      </c>
      <c r="F122" s="357" t="s">
        <v>141</v>
      </c>
      <c r="G122" s="357" t="s">
        <v>142</v>
      </c>
      <c r="H122" s="357" t="s">
        <v>143</v>
      </c>
      <c r="I122" s="357" t="s">
        <v>144</v>
      </c>
      <c r="J122" s="357" t="s">
        <v>145</v>
      </c>
      <c r="K122" s="358" t="s">
        <v>55</v>
      </c>
      <c r="L122" s="357" t="s">
        <v>152</v>
      </c>
      <c r="M122" s="357" t="s">
        <v>153</v>
      </c>
      <c r="N122" s="357" t="s">
        <v>154</v>
      </c>
      <c r="O122" s="357" t="s">
        <v>155</v>
      </c>
      <c r="P122" s="357" t="s">
        <v>156</v>
      </c>
      <c r="Q122" s="357" t="s">
        <v>157</v>
      </c>
      <c r="R122" s="357" t="s">
        <v>158</v>
      </c>
      <c r="S122" s="357" t="s">
        <v>159</v>
      </c>
      <c r="T122" s="358" t="s">
        <v>55</v>
      </c>
      <c r="U122" s="357" t="s">
        <v>161</v>
      </c>
      <c r="V122" s="357" t="s">
        <v>162</v>
      </c>
      <c r="W122" s="357" t="s">
        <v>163</v>
      </c>
      <c r="X122" s="357" t="s">
        <v>164</v>
      </c>
      <c r="Y122" s="357" t="s">
        <v>165</v>
      </c>
      <c r="Z122" s="357" t="s">
        <v>166</v>
      </c>
      <c r="AA122" s="357" t="s">
        <v>167</v>
      </c>
    </row>
    <row r="123" spans="1:27" x14ac:dyDescent="0.3">
      <c r="A123" s="383">
        <v>1</v>
      </c>
      <c r="B123" s="255">
        <f>B51/(B15-((1-B15)/B3))</f>
        <v>4.4396446010951207</v>
      </c>
      <c r="C123" s="255">
        <f t="shared" ref="C123:J124" si="94">C51/(C15-((1-C15)/C3))</f>
        <v>5.1170314212883437</v>
      </c>
      <c r="D123" s="255">
        <f t="shared" si="94"/>
        <v>6.3279057668865679</v>
      </c>
      <c r="E123" s="255">
        <f t="shared" si="94"/>
        <v>7.6084458894936935</v>
      </c>
      <c r="F123" s="255">
        <f t="shared" si="94"/>
        <v>8.9214397187054235</v>
      </c>
      <c r="G123" s="255">
        <f t="shared" si="94"/>
        <v>10.256336985696686</v>
      </c>
      <c r="H123" s="255">
        <f t="shared" si="94"/>
        <v>11.608021889419426</v>
      </c>
      <c r="I123" s="255">
        <f t="shared" si="94"/>
        <v>12.973130797054081</v>
      </c>
      <c r="J123" s="255">
        <f t="shared" si="94"/>
        <v>14.34909565459291</v>
      </c>
      <c r="K123" s="383">
        <v>1</v>
      </c>
      <c r="L123" s="255">
        <f t="shared" ref="L123:S132" si="95">L87/(L15-((1-L15)/L3))</f>
        <v>-33.700061127599255</v>
      </c>
      <c r="M123" s="255">
        <f t="shared" si="95"/>
        <v>-61.608999264541225</v>
      </c>
      <c r="N123" s="255">
        <f t="shared" si="95"/>
        <v>-106.37858217620872</v>
      </c>
      <c r="O123" s="255">
        <f t="shared" si="95"/>
        <v>-176.05899998423897</v>
      </c>
      <c r="P123" s="255">
        <f t="shared" si="95"/>
        <v>-281.48224934978072</v>
      </c>
      <c r="Q123" s="255">
        <f t="shared" si="95"/>
        <v>-436.43807057981479</v>
      </c>
      <c r="R123" s="255">
        <f t="shared" si="95"/>
        <v>-657.17000941800586</v>
      </c>
      <c r="S123" s="255">
        <f t="shared" si="95"/>
        <v>-960.74593225745753</v>
      </c>
      <c r="T123" s="383">
        <v>1</v>
      </c>
      <c r="U123" s="255">
        <f t="shared" ref="U123:AA132" si="96">U87/(U15-((1-U15)/U3))</f>
        <v>-32.156402187652048</v>
      </c>
      <c r="V123" s="255">
        <f t="shared" si="96"/>
        <v>-41.680145228037922</v>
      </c>
      <c r="W123" s="255">
        <f t="shared" si="96"/>
        <v>-51.656006705686664</v>
      </c>
      <c r="X123" s="255">
        <f t="shared" si="96"/>
        <v>-61.860092913440162</v>
      </c>
      <c r="Y123" s="255">
        <f t="shared" si="96"/>
        <v>-72.138005767094981</v>
      </c>
      <c r="Z123" s="255">
        <f t="shared" si="96"/>
        <v>-82.395991472754403</v>
      </c>
      <c r="AA123" s="255">
        <f t="shared" si="96"/>
        <v>-92.58513074004604</v>
      </c>
    </row>
    <row r="124" spans="1:27" x14ac:dyDescent="0.3">
      <c r="A124" s="358">
        <v>2</v>
      </c>
      <c r="B124" s="255">
        <f>B52/(B16-((1-B16)/B4))</f>
        <v>8.6164223675875711</v>
      </c>
      <c r="C124" s="255">
        <f t="shared" si="94"/>
        <v>15.13900158859494</v>
      </c>
      <c r="D124" s="255">
        <f t="shared" si="94"/>
        <v>24.041085139852949</v>
      </c>
      <c r="E124" s="255">
        <f t="shared" si="94"/>
        <v>35.165048545960545</v>
      </c>
      <c r="F124" s="255">
        <f t="shared" si="94"/>
        <v>48.51170988883888</v>
      </c>
      <c r="G124" s="255">
        <f t="shared" si="94"/>
        <v>64.091009348770129</v>
      </c>
      <c r="H124" s="255">
        <f t="shared" si="94"/>
        <v>81.912430282930899</v>
      </c>
      <c r="I124" s="255">
        <f t="shared" si="94"/>
        <v>101.98338287175147</v>
      </c>
      <c r="J124" s="255">
        <f t="shared" si="94"/>
        <v>124.30903173303528</v>
      </c>
      <c r="K124" s="358">
        <v>2</v>
      </c>
      <c r="L124" s="255">
        <f t="shared" si="95"/>
        <v>1444.0979127009068</v>
      </c>
      <c r="M124" s="255">
        <f t="shared" si="95"/>
        <v>478.33684662156963</v>
      </c>
      <c r="N124" s="255">
        <f t="shared" si="95"/>
        <v>462.88145930029532</v>
      </c>
      <c r="O124" s="255">
        <f t="shared" si="95"/>
        <v>521.81912029564296</v>
      </c>
      <c r="P124" s="255">
        <f t="shared" si="95"/>
        <v>613.87844432836482</v>
      </c>
      <c r="Q124" s="255">
        <f t="shared" si="95"/>
        <v>729.92736185359001</v>
      </c>
      <c r="R124" s="255">
        <f t="shared" si="95"/>
        <v>866.8845722488303</v>
      </c>
      <c r="S124" s="255">
        <f t="shared" si="95"/>
        <v>1023.4092644160968</v>
      </c>
      <c r="T124" s="358">
        <v>2</v>
      </c>
      <c r="U124" s="255">
        <f t="shared" si="96"/>
        <v>-361.98082988501346</v>
      </c>
      <c r="V124" s="255">
        <f t="shared" si="96"/>
        <v>-649.72558085335118</v>
      </c>
      <c r="W124" s="255">
        <f t="shared" si="96"/>
        <v>-1070.8114102869042</v>
      </c>
      <c r="X124" s="255">
        <f t="shared" si="96"/>
        <v>-1642.6882360578325</v>
      </c>
      <c r="Y124" s="255">
        <f t="shared" si="96"/>
        <v>-2371.0044568655926</v>
      </c>
      <c r="Z124" s="255">
        <f t="shared" si="96"/>
        <v>-3250.4115781484179</v>
      </c>
      <c r="AA124" s="255">
        <f t="shared" si="96"/>
        <v>-2235.8455011012211</v>
      </c>
    </row>
    <row r="125" spans="1:27" x14ac:dyDescent="0.3">
      <c r="A125" s="358">
        <v>3</v>
      </c>
      <c r="B125" s="255">
        <f t="shared" ref="B125:J125" si="97">B53/(B17-((1-B17)/B5))</f>
        <v>17.483790710985872</v>
      </c>
      <c r="C125" s="255">
        <f t="shared" si="97"/>
        <v>44.172775605407288</v>
      </c>
      <c r="D125" s="255">
        <f t="shared" si="97"/>
        <v>91.807130818548515</v>
      </c>
      <c r="E125" s="255">
        <f t="shared" si="97"/>
        <v>166.48551307234084</v>
      </c>
      <c r="F125" s="255">
        <f t="shared" si="97"/>
        <v>274.45300615114775</v>
      </c>
      <c r="G125" s="255">
        <f t="shared" si="97"/>
        <v>421.98499760484259</v>
      </c>
      <c r="H125" s="255">
        <f t="shared" si="97"/>
        <v>615.37353693909392</v>
      </c>
      <c r="I125" s="255">
        <f t="shared" si="97"/>
        <v>860.91990900846793</v>
      </c>
      <c r="J125" s="255">
        <f t="shared" si="97"/>
        <v>1164.929071092964</v>
      </c>
      <c r="K125" s="358">
        <v>3</v>
      </c>
      <c r="L125" s="255">
        <f t="shared" si="95"/>
        <v>1613.8431461586322</v>
      </c>
      <c r="M125" s="255">
        <f t="shared" si="95"/>
        <v>1738.7171921899237</v>
      </c>
      <c r="N125" s="255">
        <f t="shared" si="95"/>
        <v>2410.122978707097</v>
      </c>
      <c r="O125" s="255">
        <f t="shared" si="95"/>
        <v>3444.8257971962144</v>
      </c>
      <c r="P125" s="255">
        <f t="shared" si="95"/>
        <v>4869.0975840321516</v>
      </c>
      <c r="Q125" s="255">
        <f t="shared" si="95"/>
        <v>6737.1857048383481</v>
      </c>
      <c r="R125" s="255">
        <f t="shared" si="95"/>
        <v>9110.9140432444856</v>
      </c>
      <c r="S125" s="255">
        <f t="shared" si="95"/>
        <v>12054.610463126459</v>
      </c>
      <c r="T125" s="358">
        <v>3</v>
      </c>
      <c r="U125" s="255">
        <f t="shared" si="96"/>
        <v>-3405.8616931563265</v>
      </c>
      <c r="V125" s="255">
        <f t="shared" si="96"/>
        <v>-8591.6879930475916</v>
      </c>
      <c r="W125" s="255">
        <f t="shared" si="96"/>
        <v>-19775.440019220558</v>
      </c>
      <c r="X125" s="255">
        <f t="shared" si="96"/>
        <v>-42483.846743619812</v>
      </c>
      <c r="Y125" s="255">
        <f t="shared" si="96"/>
        <v>-86393.057535171567</v>
      </c>
      <c r="Z125" s="255">
        <f t="shared" si="96"/>
        <v>-167785.33447581777</v>
      </c>
      <c r="AA125" s="255">
        <f t="shared" si="96"/>
        <v>-82499.790582792499</v>
      </c>
    </row>
    <row r="126" spans="1:27" x14ac:dyDescent="0.3">
      <c r="A126" s="358">
        <v>4</v>
      </c>
      <c r="B126" s="255">
        <f t="shared" ref="B126:J126" si="98">B54/(B18-((1-B18)/B6))</f>
        <v>34.933014182838356</v>
      </c>
      <c r="C126" s="255">
        <f t="shared" si="98"/>
        <v>129.01300138566029</v>
      </c>
      <c r="D126" s="255">
        <f t="shared" si="98"/>
        <v>356.0118649972523</v>
      </c>
      <c r="E126" s="255">
        <f t="shared" si="98"/>
        <v>807.1765638692674</v>
      </c>
      <c r="F126" s="255">
        <f t="shared" si="98"/>
        <v>1598.2955956650026</v>
      </c>
      <c r="G126" s="255">
        <f t="shared" si="98"/>
        <v>2869.639353069158</v>
      </c>
      <c r="H126" s="255">
        <f t="shared" si="98"/>
        <v>4785.9803857119769</v>
      </c>
      <c r="I126" s="255">
        <f t="shared" si="98"/>
        <v>7536.6030601972261</v>
      </c>
      <c r="J126" s="255">
        <f t="shared" si="98"/>
        <v>11335.30064735371</v>
      </c>
      <c r="K126" s="358">
        <v>4</v>
      </c>
      <c r="L126" s="255">
        <f t="shared" si="95"/>
        <v>6504.7467863966622</v>
      </c>
      <c r="M126" s="255">
        <f t="shared" si="95"/>
        <v>10256.749834328133</v>
      </c>
      <c r="N126" s="255">
        <f t="shared" si="95"/>
        <v>18216.391001409454</v>
      </c>
      <c r="O126" s="255">
        <f t="shared" si="95"/>
        <v>31624.108392212198</v>
      </c>
      <c r="P126" s="255">
        <f t="shared" si="95"/>
        <v>52537.67936764675</v>
      </c>
      <c r="Q126" s="255">
        <f t="shared" si="95"/>
        <v>83500.387521424404</v>
      </c>
      <c r="R126" s="255">
        <f t="shared" si="95"/>
        <v>127499.92445405053</v>
      </c>
      <c r="S126" s="255">
        <f t="shared" si="95"/>
        <v>187955.10800253553</v>
      </c>
      <c r="T126" s="358">
        <v>4</v>
      </c>
      <c r="U126" s="255">
        <f t="shared" si="96"/>
        <v>-29342.341941204584</v>
      </c>
      <c r="V126" s="255">
        <f t="shared" si="96"/>
        <v>-100694.30785171139</v>
      </c>
      <c r="W126" s="255">
        <f t="shared" si="96"/>
        <v>-321345.28894931625</v>
      </c>
      <c r="X126" s="255">
        <f t="shared" si="96"/>
        <v>-1038508.1775689599</v>
      </c>
      <c r="Y126" s="255">
        <f t="shared" si="96"/>
        <v>-4067587.4402000988</v>
      </c>
      <c r="Z126" s="255">
        <f t="shared" si="96"/>
        <v>-160274237.79280868</v>
      </c>
      <c r="AA126" s="255">
        <f t="shared" si="96"/>
        <v>1986489.7892660797</v>
      </c>
    </row>
    <row r="127" spans="1:27" x14ac:dyDescent="0.3">
      <c r="A127" s="358">
        <v>5</v>
      </c>
      <c r="B127" s="255">
        <f t="shared" ref="B127:J127" si="99">B55/(B19-((1-B19)/B7))</f>
        <v>69.243908523429326</v>
      </c>
      <c r="C127" s="255">
        <f t="shared" si="99"/>
        <v>379.28232080470872</v>
      </c>
      <c r="D127" s="255">
        <f t="shared" si="99"/>
        <v>1397.9946713868412</v>
      </c>
      <c r="E127" s="255">
        <f t="shared" si="99"/>
        <v>3971.4293943094931</v>
      </c>
      <c r="F127" s="255">
        <f t="shared" si="99"/>
        <v>9452.9866250636351</v>
      </c>
      <c r="G127" s="255">
        <f t="shared" si="99"/>
        <v>19824.319751039991</v>
      </c>
      <c r="H127" s="255">
        <f t="shared" si="99"/>
        <v>37816.408797888864</v>
      </c>
      <c r="I127" s="255">
        <f t="shared" si="99"/>
        <v>67030.653572790819</v>
      </c>
      <c r="J127" s="255">
        <f t="shared" si="99"/>
        <v>112059.9389516322</v>
      </c>
      <c r="K127" s="358">
        <v>5</v>
      </c>
      <c r="L127" s="255">
        <f t="shared" si="95"/>
        <v>32474.698323834316</v>
      </c>
      <c r="M127" s="255">
        <f t="shared" si="95"/>
        <v>69758.086051373204</v>
      </c>
      <c r="N127" s="255">
        <f t="shared" si="95"/>
        <v>155664.47812879985</v>
      </c>
      <c r="O127" s="255">
        <f t="shared" si="95"/>
        <v>325274.96625349374</v>
      </c>
      <c r="P127" s="255">
        <f t="shared" si="95"/>
        <v>631933.69746877835</v>
      </c>
      <c r="Q127" s="255">
        <f t="shared" si="95"/>
        <v>1149996.1097757753</v>
      </c>
      <c r="R127" s="255">
        <f t="shared" si="95"/>
        <v>1978434.0071291474</v>
      </c>
      <c r="S127" s="255">
        <f t="shared" si="95"/>
        <v>3244486.3072028277</v>
      </c>
      <c r="T127" s="358">
        <v>5</v>
      </c>
      <c r="U127" s="255">
        <f t="shared" si="96"/>
        <v>-242400.32939216861</v>
      </c>
      <c r="V127" s="255">
        <f t="shared" si="96"/>
        <v>-1091886.3402290556</v>
      </c>
      <c r="W127" s="255">
        <f t="shared" si="96"/>
        <v>-4644506.7630027141</v>
      </c>
      <c r="X127" s="255">
        <f t="shared" si="96"/>
        <v>-23120350.433819961</v>
      </c>
      <c r="Y127" s="255">
        <f t="shared" si="96"/>
        <v>-6942561986.969099</v>
      </c>
      <c r="Z127" s="255">
        <f t="shared" si="96"/>
        <v>110962071.50620303</v>
      </c>
      <c r="AA127" s="255">
        <f t="shared" si="96"/>
        <v>7129625.4885770716</v>
      </c>
    </row>
    <row r="128" spans="1:27" x14ac:dyDescent="0.3">
      <c r="A128" s="358">
        <v>6</v>
      </c>
      <c r="B128" s="255">
        <f t="shared" ref="B128:J128" si="100">B56/(B20-((1-B20)/B8))</f>
        <v>136.91990052967395</v>
      </c>
      <c r="C128" s="255">
        <f t="shared" si="100"/>
        <v>1122.1148912705683</v>
      </c>
      <c r="D128" s="255">
        <f t="shared" si="100"/>
        <v>5533.5959326711081</v>
      </c>
      <c r="E128" s="255">
        <f t="shared" si="100"/>
        <v>19695.090304263638</v>
      </c>
      <c r="F128" s="255">
        <f t="shared" si="100"/>
        <v>56332.50478512155</v>
      </c>
      <c r="G128" s="255">
        <f t="shared" si="100"/>
        <v>137943.29954685108</v>
      </c>
      <c r="H128" s="255">
        <f t="shared" si="100"/>
        <v>300888.79103280703</v>
      </c>
      <c r="I128" s="255">
        <f t="shared" si="100"/>
        <v>600209.270217404</v>
      </c>
      <c r="J128" s="255">
        <f t="shared" si="100"/>
        <v>1115161.7896249301</v>
      </c>
      <c r="K128" s="358">
        <v>6</v>
      </c>
      <c r="L128" s="255">
        <f t="shared" si="95"/>
        <v>176395.19329922664</v>
      </c>
      <c r="M128" s="255">
        <f t="shared" si="95"/>
        <v>505888.75204285805</v>
      </c>
      <c r="N128" s="255">
        <f t="shared" si="95"/>
        <v>1408995.5257802771</v>
      </c>
      <c r="O128" s="255">
        <f t="shared" si="95"/>
        <v>3531996.4699189779</v>
      </c>
      <c r="P128" s="255">
        <f t="shared" si="95"/>
        <v>8008575.96781985</v>
      </c>
      <c r="Q128" s="255">
        <f t="shared" si="95"/>
        <v>16666358.053298458</v>
      </c>
      <c r="R128" s="255">
        <f t="shared" si="95"/>
        <v>32277188.438911106</v>
      </c>
      <c r="S128" s="255">
        <f t="shared" si="95"/>
        <v>58847707.597653784</v>
      </c>
      <c r="T128" s="358">
        <v>6</v>
      </c>
      <c r="U128" s="255">
        <f t="shared" si="96"/>
        <v>-1965676.786214784</v>
      </c>
      <c r="V128" s="255">
        <f t="shared" si="96"/>
        <v>-11349856.902389726</v>
      </c>
      <c r="W128" s="255">
        <f t="shared" si="96"/>
        <v>-61754053.852339551</v>
      </c>
      <c r="X128" s="255">
        <f t="shared" si="96"/>
        <v>-457459326.69817936</v>
      </c>
      <c r="Y128" s="255">
        <f t="shared" si="96"/>
        <v>2106535974.4722676</v>
      </c>
      <c r="Z128" s="255">
        <f t="shared" si="96"/>
        <v>1299111800.8388617</v>
      </c>
      <c r="AA128" s="255">
        <f t="shared" si="96"/>
        <v>53370486.361877076</v>
      </c>
    </row>
    <row r="129" spans="1:27" x14ac:dyDescent="0.3">
      <c r="A129" s="358">
        <v>7</v>
      </c>
      <c r="B129" s="255">
        <f t="shared" ref="B129:J129" si="101">B57/(B21-((1-B21)/B9))</f>
        <v>270.79420344986352</v>
      </c>
      <c r="C129" s="255">
        <f t="shared" si="101"/>
        <v>3335.5491410830696</v>
      </c>
      <c r="D129" s="255">
        <f t="shared" si="101"/>
        <v>22005.069043345367</v>
      </c>
      <c r="E129" s="255">
        <f t="shared" si="101"/>
        <v>98068.727652552683</v>
      </c>
      <c r="F129" s="255">
        <f t="shared" si="101"/>
        <v>336905.02738363476</v>
      </c>
      <c r="G129" s="255">
        <f t="shared" si="101"/>
        <v>962985.8512005026</v>
      </c>
      <c r="H129" s="255">
        <f t="shared" si="101"/>
        <v>2401333.8410930745</v>
      </c>
      <c r="I129" s="255">
        <f t="shared" si="101"/>
        <v>5389981.1107490566</v>
      </c>
      <c r="J129" s="255">
        <f t="shared" si="101"/>
        <v>11128477.068355301</v>
      </c>
      <c r="K129" s="358">
        <v>7</v>
      </c>
      <c r="L129" s="255">
        <f t="shared" si="95"/>
        <v>998860.70659164456</v>
      </c>
      <c r="M129" s="255">
        <f t="shared" si="95"/>
        <v>3797672.7177534704</v>
      </c>
      <c r="N129" s="255">
        <f t="shared" si="95"/>
        <v>13165886.214065682</v>
      </c>
      <c r="O129" s="255">
        <f t="shared" si="95"/>
        <v>39531883.312480249</v>
      </c>
      <c r="P129" s="255">
        <f t="shared" si="95"/>
        <v>104517295.2592531</v>
      </c>
      <c r="Q129" s="255">
        <f t="shared" si="95"/>
        <v>248580560.42924806</v>
      </c>
      <c r="R129" s="255">
        <f t="shared" si="95"/>
        <v>541711409.88385653</v>
      </c>
      <c r="S129" s="255">
        <f t="shared" si="95"/>
        <v>1097685720.8966923</v>
      </c>
      <c r="T129" s="358">
        <v>7</v>
      </c>
      <c r="U129" s="255">
        <f t="shared" si="96"/>
        <v>-15815161.170158882</v>
      </c>
      <c r="V129" s="255">
        <f t="shared" si="96"/>
        <v>-115549285.64324905</v>
      </c>
      <c r="W129" s="255">
        <f t="shared" si="96"/>
        <v>-781214168.28987777</v>
      </c>
      <c r="X129" s="255">
        <f t="shared" si="96"/>
        <v>-8051267699.531168</v>
      </c>
      <c r="Y129" s="255">
        <f t="shared" si="96"/>
        <v>22204599604.270805</v>
      </c>
      <c r="Z129" s="255">
        <f t="shared" si="96"/>
        <v>19800869750.915916</v>
      </c>
      <c r="AA129" s="255">
        <f t="shared" si="96"/>
        <v>471547725.45645565</v>
      </c>
    </row>
    <row r="130" spans="1:27" x14ac:dyDescent="0.3">
      <c r="A130" s="358">
        <v>8</v>
      </c>
      <c r="B130" s="255">
        <f t="shared" ref="B130:J130" si="102">B58/(B22-((1-B22)/B10))</f>
        <v>536.23411009690096</v>
      </c>
      <c r="C130" s="255">
        <f t="shared" si="102"/>
        <v>9947.2212750263861</v>
      </c>
      <c r="D130" s="255">
        <f t="shared" si="102"/>
        <v>87734.635133560529</v>
      </c>
      <c r="E130" s="255">
        <f t="shared" si="102"/>
        <v>489321.20984111592</v>
      </c>
      <c r="F130" s="255">
        <f t="shared" si="102"/>
        <v>2018335.98763628</v>
      </c>
      <c r="G130" s="255">
        <f t="shared" si="102"/>
        <v>6732577.2795390543</v>
      </c>
      <c r="H130" s="255">
        <f t="shared" si="102"/>
        <v>19190244.719791654</v>
      </c>
      <c r="I130" s="255">
        <f t="shared" si="102"/>
        <v>48463367.985128403</v>
      </c>
      <c r="J130" s="255">
        <f t="shared" si="102"/>
        <v>111185706.1052075</v>
      </c>
      <c r="K130" s="358">
        <v>8</v>
      </c>
      <c r="L130" s="255">
        <f t="shared" si="95"/>
        <v>5787039.9557285439</v>
      </c>
      <c r="M130" s="255">
        <f t="shared" si="95"/>
        <v>29101600.241830964</v>
      </c>
      <c r="N130" s="255">
        <f t="shared" si="95"/>
        <v>125442058.30986628</v>
      </c>
      <c r="O130" s="255">
        <f t="shared" si="95"/>
        <v>450816128.18009061</v>
      </c>
      <c r="P130" s="255">
        <f t="shared" si="95"/>
        <v>1389078031.2033677</v>
      </c>
      <c r="Q130" s="255">
        <f t="shared" si="95"/>
        <v>3774430995.7015805</v>
      </c>
      <c r="R130" s="255">
        <f t="shared" si="95"/>
        <v>9253269794.6558228</v>
      </c>
      <c r="S130" s="255">
        <f t="shared" si="95"/>
        <v>20835635405.4109</v>
      </c>
      <c r="T130" s="358">
        <v>8</v>
      </c>
      <c r="U130" s="255">
        <f t="shared" si="96"/>
        <v>-126826844.1784113</v>
      </c>
      <c r="V130" s="255">
        <f t="shared" si="96"/>
        <v>-1164971857.8318141</v>
      </c>
      <c r="W130" s="255">
        <f t="shared" si="96"/>
        <v>-9622774343.3638115</v>
      </c>
      <c r="X130" s="255">
        <f t="shared" si="96"/>
        <v>-129149697543.53322</v>
      </c>
      <c r="Y130" s="255">
        <f t="shared" si="96"/>
        <v>302765076838.26117</v>
      </c>
      <c r="Z130" s="255">
        <f t="shared" si="96"/>
        <v>330213379169.9328</v>
      </c>
      <c r="AA130" s="255">
        <f t="shared" si="96"/>
        <v>4443972681.2117739</v>
      </c>
    </row>
    <row r="131" spans="1:27" x14ac:dyDescent="0.3">
      <c r="A131" s="358">
        <v>9</v>
      </c>
      <c r="B131" s="255">
        <f t="shared" ref="B131:J131" si="103">B59/(B23-((1-B23)/B11))</f>
        <v>1063.4837943563941</v>
      </c>
      <c r="C131" s="255">
        <f t="shared" si="103"/>
        <v>29727.562000880876</v>
      </c>
      <c r="D131" s="255">
        <f t="shared" si="103"/>
        <v>350307.42437855271</v>
      </c>
      <c r="E131" s="255">
        <f t="shared" si="103"/>
        <v>2444030.9476265265</v>
      </c>
      <c r="F131" s="255">
        <f t="shared" si="103"/>
        <v>12101210.314748388</v>
      </c>
      <c r="G131" s="255">
        <f t="shared" si="103"/>
        <v>47101496.348684371</v>
      </c>
      <c r="H131" s="255">
        <f t="shared" si="103"/>
        <v>153449528.34052166</v>
      </c>
      <c r="I131" s="255">
        <f t="shared" si="103"/>
        <v>435988438.35333234</v>
      </c>
      <c r="J131" s="255">
        <f t="shared" si="103"/>
        <v>1111431808.1855714</v>
      </c>
      <c r="K131" s="358">
        <v>9</v>
      </c>
      <c r="L131" s="255">
        <f t="shared" si="95"/>
        <v>33978616.748637445</v>
      </c>
      <c r="M131" s="255">
        <f t="shared" si="95"/>
        <v>225943542.26406726</v>
      </c>
      <c r="N131" s="255">
        <f t="shared" si="95"/>
        <v>1210517747.2088435</v>
      </c>
      <c r="O131" s="255">
        <f t="shared" si="95"/>
        <v>5205049143.8025475</v>
      </c>
      <c r="P131" s="255">
        <f t="shared" si="95"/>
        <v>18685891457.805649</v>
      </c>
      <c r="Q131" s="255">
        <f t="shared" si="95"/>
        <v>57995722452.506416</v>
      </c>
      <c r="R131" s="255">
        <f t="shared" si="95"/>
        <v>159926281966.33136</v>
      </c>
      <c r="S131" s="255">
        <f t="shared" si="95"/>
        <v>400117113874.48877</v>
      </c>
      <c r="T131" s="358">
        <v>9</v>
      </c>
      <c r="U131" s="255">
        <f t="shared" si="96"/>
        <v>-1015681588.0385118</v>
      </c>
      <c r="V131" s="255">
        <f t="shared" si="96"/>
        <v>-11693113525.702316</v>
      </c>
      <c r="W131" s="255">
        <f t="shared" si="96"/>
        <v>-116947750194.84439</v>
      </c>
      <c r="X131" s="255">
        <f t="shared" si="96"/>
        <v>-1948656635716.8281</v>
      </c>
      <c r="Y131" s="255">
        <f t="shared" si="96"/>
        <v>4505741209949.0586</v>
      </c>
      <c r="Z131" s="255">
        <f t="shared" si="96"/>
        <v>5725825491149.874</v>
      </c>
      <c r="AA131" s="255">
        <f t="shared" si="96"/>
        <v>43136446497.400154</v>
      </c>
    </row>
    <row r="132" spans="1:27" x14ac:dyDescent="0.3">
      <c r="A132" s="358">
        <v>10</v>
      </c>
      <c r="B132" s="255">
        <f t="shared" ref="B132:J132" si="104">B60/(B24-((1-B24)/B12))</f>
        <v>2112.2323979214125</v>
      </c>
      <c r="C132" s="255">
        <f t="shared" si="104"/>
        <v>88963.820849826094</v>
      </c>
      <c r="D132" s="255">
        <f t="shared" si="104"/>
        <v>1399833.8580474553</v>
      </c>
      <c r="E132" s="255">
        <f t="shared" si="104"/>
        <v>12213659.80927076</v>
      </c>
      <c r="F132" s="255">
        <f t="shared" si="104"/>
        <v>72582165.199102372</v>
      </c>
      <c r="G132" s="255">
        <f t="shared" si="104"/>
        <v>329625701.49043721</v>
      </c>
      <c r="H132" s="255">
        <f t="shared" si="104"/>
        <v>1227339048.6845777</v>
      </c>
      <c r="I132" s="255">
        <f t="shared" si="104"/>
        <v>3923183095.3340011</v>
      </c>
      <c r="J132" s="255">
        <f t="shared" si="104"/>
        <v>11112490366.187706</v>
      </c>
      <c r="K132" s="358">
        <v>10</v>
      </c>
      <c r="L132" s="255">
        <f t="shared" si="95"/>
        <v>201123511.4703328</v>
      </c>
      <c r="M132" s="255">
        <f t="shared" si="95"/>
        <v>1769547177.8050537</v>
      </c>
      <c r="N132" s="255">
        <f t="shared" si="95"/>
        <v>11784346612.015404</v>
      </c>
      <c r="O132" s="255">
        <f t="shared" si="95"/>
        <v>60616031220.577217</v>
      </c>
      <c r="P132" s="255">
        <f t="shared" si="95"/>
        <v>253493051308.21582</v>
      </c>
      <c r="Q132" s="255">
        <f t="shared" si="95"/>
        <v>898565464913.46631</v>
      </c>
      <c r="R132" s="255">
        <f t="shared" si="95"/>
        <v>2786846798893.395</v>
      </c>
      <c r="S132" s="255">
        <f t="shared" si="95"/>
        <v>7746513902194.5195</v>
      </c>
      <c r="T132" s="358">
        <v>10</v>
      </c>
      <c r="U132" s="255">
        <f t="shared" si="96"/>
        <v>-8129374214.4438667</v>
      </c>
      <c r="V132" s="255">
        <f t="shared" si="96"/>
        <v>-117130314520.47458</v>
      </c>
      <c r="W132" s="255">
        <f t="shared" si="96"/>
        <v>-1411972014411.7095</v>
      </c>
      <c r="X132" s="255">
        <f t="shared" si="96"/>
        <v>-28372749153113.051</v>
      </c>
      <c r="Y132" s="255">
        <f t="shared" si="96"/>
        <v>69619294444989.109</v>
      </c>
      <c r="Z132" s="255">
        <f t="shared" si="96"/>
        <v>101143579608346.17</v>
      </c>
      <c r="AA132" s="255">
        <f t="shared" si="96"/>
        <v>424826887512.60229</v>
      </c>
    </row>
  </sheetData>
  <sheetProtection sheet="1" objects="1" scenarios="1"/>
  <mergeCells count="33">
    <mergeCell ref="B121:J121"/>
    <mergeCell ref="L121:S121"/>
    <mergeCell ref="U121:AA121"/>
    <mergeCell ref="U1:AA1"/>
    <mergeCell ref="U37:AA37"/>
    <mergeCell ref="U61:AA61"/>
    <mergeCell ref="U73:AA73"/>
    <mergeCell ref="U85:AA85"/>
    <mergeCell ref="B109:J109"/>
    <mergeCell ref="L109:S109"/>
    <mergeCell ref="U109:AA109"/>
    <mergeCell ref="L97:S97"/>
    <mergeCell ref="L1:S1"/>
    <mergeCell ref="L37:S37"/>
    <mergeCell ref="L61:S61"/>
    <mergeCell ref="L73:S73"/>
    <mergeCell ref="L13:S13"/>
    <mergeCell ref="U13:AA13"/>
    <mergeCell ref="B25:J25"/>
    <mergeCell ref="L25:S25"/>
    <mergeCell ref="U25:AA25"/>
    <mergeCell ref="B1:J1"/>
    <mergeCell ref="B37:J37"/>
    <mergeCell ref="B61:J61"/>
    <mergeCell ref="B73:J73"/>
    <mergeCell ref="B13:J13"/>
    <mergeCell ref="B49:J49"/>
    <mergeCell ref="U49:AA49"/>
    <mergeCell ref="B97:J97"/>
    <mergeCell ref="B85:J85"/>
    <mergeCell ref="U97:AA97"/>
    <mergeCell ref="L85:S85"/>
    <mergeCell ref="L49:S49"/>
  </mergeCells>
  <phoneticPr fontId="16" type="noConversion"/>
  <conditionalFormatting sqref="B39:J48">
    <cfRule type="colorScale" priority="98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B3:J12">
    <cfRule type="cellIs" dxfId="88" priority="57" stopIfTrue="1" operator="lessThan">
      <formula>0</formula>
    </cfRule>
    <cfRule type="colorScale" priority="99">
      <colorScale>
        <cfvo type="num" val="0"/>
        <cfvo type="percentile" val="0"/>
        <cfvo type="max"/>
        <color rgb="FFFF0000"/>
        <color rgb="FFFFEB84"/>
        <color rgb="FF00B050"/>
      </colorScale>
    </cfRule>
  </conditionalFormatting>
  <conditionalFormatting sqref="B75:J84">
    <cfRule type="colorScale" priority="95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B87:J96">
    <cfRule type="colorScale" priority="94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L3:S12">
    <cfRule type="colorScale" priority="243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L75:S84">
    <cfRule type="cellIs" dxfId="87" priority="68" operator="lessThanOrEqual">
      <formula>0</formula>
    </cfRule>
    <cfRule type="colorScale" priority="245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L87:S96">
    <cfRule type="cellIs" dxfId="86" priority="66" operator="lessThanOrEqual">
      <formula>0</formula>
    </cfRule>
    <cfRule type="colorScale" priority="246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U3:AA12">
    <cfRule type="colorScale" priority="251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U75:AA84">
    <cfRule type="cellIs" dxfId="85" priority="67" operator="lessThanOrEqual">
      <formula>0</formula>
    </cfRule>
    <cfRule type="colorScale" priority="253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U87:AA96">
    <cfRule type="colorScale" priority="254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B99:J108">
    <cfRule type="colorScale" priority="375">
      <colorScale>
        <cfvo type="num" val="0"/>
        <cfvo type="percentile" val="50"/>
        <cfvo type="num" val="MAX($B$100:$J$108)"/>
        <color rgb="FFFF0000"/>
        <color rgb="FFFFEB84"/>
        <color rgb="FF00B050"/>
      </colorScale>
    </cfRule>
  </conditionalFormatting>
  <conditionalFormatting sqref="L99:S108">
    <cfRule type="colorScale" priority="376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U99:AA108">
    <cfRule type="colorScale" priority="377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B99:J108 L99:S108 U99:AA108 L111:S120 U111:AA120">
    <cfRule type="cellIs" dxfId="84" priority="374" operator="equal">
      <formula>MAX($B$100:$J$108)</formula>
    </cfRule>
  </conditionalFormatting>
  <conditionalFormatting sqref="B111:J120">
    <cfRule type="colorScale" priority="54">
      <colorScale>
        <cfvo type="num" val="0"/>
        <cfvo type="percentile" val="50"/>
        <cfvo type="num" val="MAX($B$100:$J$108)"/>
        <color rgb="FFFF0000"/>
        <color rgb="FFFFEB84"/>
        <color rgb="FF00B050"/>
      </colorScale>
    </cfRule>
  </conditionalFormatting>
  <conditionalFormatting sqref="L111:S120">
    <cfRule type="colorScale" priority="55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U111:AA120">
    <cfRule type="colorScale" priority="56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B111:J120">
    <cfRule type="cellIs" dxfId="83" priority="53" operator="equal">
      <formula>MAX($B$112:$J$120)</formula>
    </cfRule>
  </conditionalFormatting>
  <conditionalFormatting sqref="L111:S120">
    <cfRule type="colorScale" priority="52">
      <colorScale>
        <cfvo type="num" val="0"/>
        <cfvo type="percentile" val="50"/>
        <cfvo type="num" val="MAX($B$100:$J$108)"/>
        <color rgb="FFFF0000"/>
        <color rgb="FFFFEB84"/>
        <color rgb="FF00B050"/>
      </colorScale>
    </cfRule>
  </conditionalFormatting>
  <conditionalFormatting sqref="U111:AA120">
    <cfRule type="colorScale" priority="51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U111:AA120">
    <cfRule type="colorScale" priority="50">
      <colorScale>
        <cfvo type="num" val="0"/>
        <cfvo type="percentile" val="50"/>
        <cfvo type="num" val="MAX($B$100:$J$108)"/>
        <color rgb="FFFF0000"/>
        <color rgb="FFFFEB84"/>
        <color rgb="FF00B050"/>
      </colorScale>
    </cfRule>
  </conditionalFormatting>
  <conditionalFormatting sqref="B123:J132">
    <cfRule type="colorScale" priority="41">
      <colorScale>
        <cfvo type="num" val="0"/>
        <cfvo type="percentile" val="50"/>
        <cfvo type="num" val="MAX($B$100:$J$108)"/>
        <color rgb="FFFF0000"/>
        <color rgb="FFFFEB84"/>
        <color rgb="FF00B050"/>
      </colorScale>
    </cfRule>
  </conditionalFormatting>
  <conditionalFormatting sqref="B123:J132">
    <cfRule type="cellIs" dxfId="82" priority="40" operator="equal">
      <formula>MAX($B$100:$J$108,$L$100:$S$108,$U$100:$AA$108)</formula>
    </cfRule>
  </conditionalFormatting>
  <conditionalFormatting sqref="B15:J24">
    <cfRule type="colorScale" priority="26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L15:S24">
    <cfRule type="colorScale" priority="27">
      <colorScale>
        <cfvo type="num" val="0"/>
        <cfvo type="percentile" val="0"/>
        <cfvo type="max"/>
        <color rgb="FFFF0000"/>
        <color rgb="FFFFEB84"/>
        <color rgb="FF00B050"/>
      </colorScale>
    </cfRule>
  </conditionalFormatting>
  <conditionalFormatting sqref="U15:AA24">
    <cfRule type="colorScale" priority="28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B27:J36">
    <cfRule type="colorScale" priority="23">
      <colorScale>
        <cfvo type="num" val="0"/>
        <cfvo type="num" val="0"/>
        <cfvo type="max"/>
        <color rgb="FF00B050"/>
        <color rgb="FFFFEB84"/>
        <color rgb="FFFF0000"/>
      </colorScale>
    </cfRule>
  </conditionalFormatting>
  <conditionalFormatting sqref="L27:S36">
    <cfRule type="colorScale" priority="24">
      <colorScale>
        <cfvo type="num" val="0"/>
        <cfvo type="percentile" val="0"/>
        <cfvo type="max"/>
        <color rgb="FF00B050"/>
        <color rgb="FFFFEB84"/>
        <color rgb="FFFF0000"/>
      </colorScale>
    </cfRule>
  </conditionalFormatting>
  <conditionalFormatting sqref="U27:AA36">
    <cfRule type="colorScale" priority="25">
      <colorScale>
        <cfvo type="num" val="0"/>
        <cfvo type="num" val="0"/>
        <cfvo type="max"/>
        <color rgb="FF00B050"/>
        <color rgb="FFFFEB84"/>
        <color rgb="FFFF0000"/>
      </colorScale>
    </cfRule>
  </conditionalFormatting>
  <conditionalFormatting sqref="L39:S48">
    <cfRule type="colorScale" priority="22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U39:AA48">
    <cfRule type="colorScale" priority="21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L123:S132">
    <cfRule type="colorScale" priority="16">
      <colorScale>
        <cfvo type="num" val="0"/>
        <cfvo type="percentile" val="50"/>
        <cfvo type="num" val="MAX($B$100:$J$108)"/>
        <color rgb="FFFF0000"/>
        <color rgb="FFFFEB84"/>
        <color rgb="FF00B050"/>
      </colorScale>
    </cfRule>
  </conditionalFormatting>
  <conditionalFormatting sqref="L123:S132">
    <cfRule type="cellIs" dxfId="81" priority="15" operator="equal">
      <formula>MAX($B$100:$J$108,$L$100:$S$108,$U$100:$AA$108)</formula>
    </cfRule>
  </conditionalFormatting>
  <conditionalFormatting sqref="U123:AA132">
    <cfRule type="colorScale" priority="14">
      <colorScale>
        <cfvo type="num" val="0"/>
        <cfvo type="percentile" val="50"/>
        <cfvo type="num" val="MAX($B$100:$J$108)"/>
        <color rgb="FFFF0000"/>
        <color rgb="FFFFEB84"/>
        <color rgb="FF00B050"/>
      </colorScale>
    </cfRule>
  </conditionalFormatting>
  <conditionalFormatting sqref="U123:AA132">
    <cfRule type="cellIs" dxfId="80" priority="13" operator="equal">
      <formula>MAX($B$100:$J$108,$L$100:$S$108,$U$100:$AA$108)</formula>
    </cfRule>
  </conditionalFormatting>
  <conditionalFormatting sqref="B51:J60">
    <cfRule type="colorScale" priority="10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L51:S60">
    <cfRule type="cellIs" dxfId="79" priority="9" operator="lessThanOrEqual">
      <formula>0</formula>
    </cfRule>
    <cfRule type="colorScale" priority="11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U51:AA60">
    <cfRule type="cellIs" dxfId="78" priority="8" operator="lessThanOrEqual">
      <formula>0</formula>
    </cfRule>
    <cfRule type="colorScale" priority="12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B63:J72">
    <cfRule type="cellIs" dxfId="77" priority="6" stopIfTrue="1" operator="lessThan">
      <formula>0</formula>
    </cfRule>
    <cfRule type="colorScale" priority="7">
      <colorScale>
        <cfvo type="num" val="0"/>
        <cfvo type="percentile" val="0"/>
        <cfvo type="max"/>
        <color rgb="FFFF0000"/>
        <color rgb="FFFFEB84"/>
        <color rgb="FF00B050"/>
      </colorScale>
    </cfRule>
  </conditionalFormatting>
  <conditionalFormatting sqref="L63:S72">
    <cfRule type="colorScale" priority="5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U63:AA72">
    <cfRule type="colorScale" priority="4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L99:S108">
    <cfRule type="colorScale" priority="3">
      <colorScale>
        <cfvo type="num" val="0"/>
        <cfvo type="percentile" val="50"/>
        <cfvo type="num" val="MAX($B$100:$J$108)"/>
        <color rgb="FFFF0000"/>
        <color rgb="FFFFEB84"/>
        <color rgb="FF00B050"/>
      </colorScale>
    </cfRule>
  </conditionalFormatting>
  <conditionalFormatting sqref="U99:AA108">
    <cfRule type="colorScale" priority="2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U99:AA108">
    <cfRule type="colorScale" priority="1">
      <colorScale>
        <cfvo type="num" val="0"/>
        <cfvo type="percentile" val="50"/>
        <cfvo type="num" val="MAX($B$100:$J$108)"/>
        <color rgb="FFFF0000"/>
        <color rgb="FFFFEB84"/>
        <color rgb="FF00B050"/>
      </colorScale>
    </cfRule>
  </conditionalFormatting>
  <pageMargins left="0.7" right="0.7" top="0.75" bottom="0.75" header="0.3" footer="0.3"/>
  <pageSetup paperSize="9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5">
    <pageSetUpPr fitToPage="1"/>
  </sheetPr>
  <dimension ref="A1:AH43"/>
  <sheetViews>
    <sheetView zoomScale="70" zoomScaleNormal="70" zoomScaleSheetLayoutView="75" zoomScalePageLayoutView="90" workbookViewId="0">
      <selection activeCell="M20" sqref="M20"/>
    </sheetView>
  </sheetViews>
  <sheetFormatPr defaultColWidth="11" defaultRowHeight="15.6" x14ac:dyDescent="0.3"/>
  <cols>
    <col min="1" max="1" width="5.796875" style="31" bestFit="1" customWidth="1"/>
    <col min="2" max="11" width="3.69921875" customWidth="1"/>
    <col min="12" max="12" width="4.796875" customWidth="1"/>
    <col min="13" max="13" width="6.796875" customWidth="1"/>
    <col min="14" max="22" width="7.796875" customWidth="1"/>
    <col min="23" max="23" width="5.296875" customWidth="1"/>
    <col min="24" max="34" width="6.5" customWidth="1"/>
  </cols>
  <sheetData>
    <row r="1" spans="1:34" ht="21" x14ac:dyDescent="0.4">
      <c r="A1" s="571" t="str">
        <f>Rules!B20</f>
        <v>20191206</v>
      </c>
      <c r="B1" s="571"/>
      <c r="C1" s="571"/>
      <c r="D1" s="571"/>
      <c r="E1" s="571"/>
      <c r="F1" s="571"/>
      <c r="G1" s="571"/>
      <c r="H1" s="571"/>
      <c r="I1" s="571"/>
      <c r="J1" s="571"/>
      <c r="K1" s="571"/>
      <c r="L1" s="571"/>
      <c r="M1" s="571"/>
      <c r="N1" s="571"/>
      <c r="O1" s="571"/>
      <c r="P1" s="571"/>
      <c r="Q1" s="571"/>
      <c r="R1" s="571"/>
      <c r="S1" s="571"/>
      <c r="T1" s="571" t="str">
        <f>Rules!B21</f>
        <v>Best Methods</v>
      </c>
      <c r="U1" s="571"/>
      <c r="V1" s="571"/>
      <c r="W1" s="571"/>
      <c r="X1" s="571"/>
      <c r="Y1" s="571"/>
      <c r="Z1" s="571"/>
      <c r="AA1" s="571"/>
      <c r="AB1" s="571"/>
      <c r="AC1" s="571"/>
      <c r="AD1" s="571"/>
      <c r="AE1" s="571"/>
      <c r="AF1" s="571"/>
      <c r="AG1" s="571"/>
      <c r="AH1" s="571"/>
    </row>
    <row r="2" spans="1:34" ht="21" x14ac:dyDescent="0.4">
      <c r="A2" s="228"/>
      <c r="B2" s="228"/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  <c r="O2" s="228"/>
      <c r="P2" s="228"/>
      <c r="Q2" s="228"/>
      <c r="R2" s="228"/>
      <c r="S2" s="228"/>
      <c r="T2" s="228"/>
      <c r="U2" s="228"/>
      <c r="V2" s="228"/>
      <c r="W2" s="228"/>
      <c r="X2" s="228"/>
      <c r="Y2" s="228"/>
      <c r="Z2" s="228"/>
      <c r="AA2" s="228"/>
      <c r="AB2" s="228"/>
      <c r="AC2" s="228"/>
      <c r="AD2" s="228"/>
      <c r="AE2" s="228"/>
      <c r="AF2" s="228"/>
      <c r="AG2" s="228"/>
      <c r="AH2" s="228"/>
    </row>
    <row r="3" spans="1:34" ht="21" x14ac:dyDescent="0.4">
      <c r="A3" s="570" t="s">
        <v>182</v>
      </c>
      <c r="B3" s="570"/>
      <c r="C3" s="570"/>
      <c r="D3" s="570"/>
      <c r="E3" s="573">
        <f>'WL Prob'!P13</f>
        <v>0.41373164288216041</v>
      </c>
      <c r="F3" s="573"/>
      <c r="G3" s="573"/>
      <c r="H3" s="570" t="s">
        <v>183</v>
      </c>
      <c r="I3" s="570"/>
      <c r="J3" s="570"/>
      <c r="K3" s="570"/>
      <c r="L3" s="570"/>
      <c r="M3" s="573">
        <f>'WL Prob'!R13</f>
        <v>0.58626835711783964</v>
      </c>
      <c r="N3" s="573"/>
      <c r="O3" s="570" t="s">
        <v>184</v>
      </c>
      <c r="P3" s="570"/>
      <c r="Q3" s="570"/>
      <c r="R3" s="569">
        <f>Analysis!K1</f>
        <v>-3.1387851960808177E-2</v>
      </c>
      <c r="S3" s="569"/>
      <c r="T3" s="570" t="s">
        <v>193</v>
      </c>
      <c r="U3" s="570"/>
      <c r="V3" s="569">
        <f>Analysis!I1</f>
        <v>-42.077013244733351</v>
      </c>
      <c r="W3" s="569"/>
      <c r="X3" s="569"/>
      <c r="Y3" s="570" t="s">
        <v>192</v>
      </c>
      <c r="Z3" s="570"/>
      <c r="AA3" s="570"/>
      <c r="AB3" s="569">
        <f>Analysis!G1</f>
        <v>59.548342504882434</v>
      </c>
      <c r="AC3" s="569"/>
      <c r="AD3" s="570" t="s">
        <v>177</v>
      </c>
      <c r="AE3" s="570"/>
      <c r="AF3" s="570"/>
      <c r="AG3" s="569" t="s">
        <v>200</v>
      </c>
      <c r="AH3" s="569"/>
    </row>
    <row r="4" spans="1:34" ht="21" x14ac:dyDescent="0.4">
      <c r="A4" s="570" t="s">
        <v>61</v>
      </c>
      <c r="B4" s="570"/>
      <c r="C4" s="570"/>
      <c r="D4" s="570"/>
      <c r="E4" s="569" t="str">
        <f>Rules!B3</f>
        <v>Pay 3 to 2</v>
      </c>
      <c r="F4" s="569"/>
      <c r="G4" s="569"/>
      <c r="H4" s="569"/>
      <c r="I4" s="570" t="s">
        <v>178</v>
      </c>
      <c r="J4" s="570"/>
      <c r="K4" s="570"/>
      <c r="L4" s="569" t="str">
        <f>Rules!B4</f>
        <v>Stand</v>
      </c>
      <c r="M4" s="569"/>
      <c r="N4" s="572" t="s">
        <v>52</v>
      </c>
      <c r="O4" s="572"/>
      <c r="P4" s="569" t="str">
        <f>Rules!B7</f>
        <v>Any 2 Cards</v>
      </c>
      <c r="Q4" s="569"/>
      <c r="R4" s="570" t="s">
        <v>179</v>
      </c>
      <c r="S4" s="570"/>
      <c r="T4" s="570"/>
      <c r="U4" s="290" t="str">
        <f>Rules!B8</f>
        <v>No</v>
      </c>
      <c r="V4" s="570" t="s">
        <v>71</v>
      </c>
      <c r="W4" s="570"/>
      <c r="X4" s="570"/>
      <c r="Y4" s="570"/>
      <c r="Z4" s="290" t="str">
        <f>Rules!B10</f>
        <v>No</v>
      </c>
      <c r="AA4" s="291" t="s">
        <v>49</v>
      </c>
      <c r="AB4" s="569" t="str">
        <f>Rules!B11</f>
        <v>European</v>
      </c>
      <c r="AC4" s="569"/>
      <c r="AD4" s="570" t="s">
        <v>180</v>
      </c>
      <c r="AE4" s="570"/>
      <c r="AF4" s="290">
        <f>Rules!B12</f>
        <v>2</v>
      </c>
      <c r="AG4" s="570" t="str">
        <f>"ROI:"&amp;ROUND(MAX(N25:V27),2)</f>
        <v>ROI:2.82</v>
      </c>
      <c r="AH4" s="570"/>
    </row>
    <row r="5" spans="1:34" ht="21" x14ac:dyDescent="0.4">
      <c r="A5" s="227"/>
      <c r="B5" s="227"/>
      <c r="C5" s="227"/>
      <c r="D5" s="227"/>
      <c r="E5" s="227"/>
      <c r="F5" s="227"/>
      <c r="G5" s="227"/>
      <c r="H5" s="227"/>
      <c r="I5" s="227"/>
      <c r="J5" s="227"/>
      <c r="K5" s="227"/>
      <c r="L5" s="227"/>
      <c r="M5" s="232"/>
      <c r="N5" s="232"/>
      <c r="O5" s="232"/>
      <c r="P5" s="232"/>
      <c r="Q5" s="232"/>
      <c r="R5" s="232"/>
      <c r="S5" s="232"/>
      <c r="T5" s="232"/>
      <c r="U5" s="232"/>
      <c r="V5" s="232"/>
      <c r="W5" s="227"/>
      <c r="X5" s="232"/>
      <c r="Y5" s="232"/>
      <c r="Z5" s="232"/>
      <c r="AA5" s="232"/>
      <c r="AB5" s="232"/>
      <c r="AC5" s="232"/>
      <c r="AD5" s="232"/>
      <c r="AE5" s="232"/>
      <c r="AF5" s="232"/>
      <c r="AG5" s="232"/>
      <c r="AH5" s="232"/>
    </row>
    <row r="6" spans="1:34" x14ac:dyDescent="0.3">
      <c r="A6" s="574" t="str">
        <f>Rules!L2</f>
        <v>My Basic Strategy</v>
      </c>
      <c r="B6" s="574"/>
      <c r="C6" s="574"/>
      <c r="D6" s="574"/>
      <c r="E6" s="574"/>
      <c r="F6" s="574"/>
      <c r="G6" s="574"/>
      <c r="H6" s="574"/>
      <c r="I6" s="574"/>
      <c r="J6" s="574"/>
      <c r="K6" s="574"/>
      <c r="M6" s="475" t="s">
        <v>169</v>
      </c>
      <c r="N6" s="476"/>
      <c r="O6" s="476"/>
      <c r="P6" s="476"/>
      <c r="Q6" s="476"/>
      <c r="R6" s="476"/>
      <c r="S6" s="476"/>
      <c r="T6" s="476"/>
      <c r="U6" s="476"/>
      <c r="V6" s="477"/>
      <c r="X6" s="475" t="s">
        <v>148</v>
      </c>
      <c r="Y6" s="476"/>
      <c r="Z6" s="476"/>
      <c r="AA6" s="476"/>
      <c r="AB6" s="476"/>
      <c r="AC6" s="476"/>
      <c r="AD6" s="476"/>
      <c r="AE6" s="476"/>
      <c r="AF6" s="476"/>
      <c r="AG6" s="476"/>
      <c r="AH6" s="476"/>
    </row>
    <row r="7" spans="1:34" x14ac:dyDescent="0.3">
      <c r="A7" s="158" t="str">
        <f>Rules!L3</f>
        <v>Hard</v>
      </c>
      <c r="B7" s="48" t="str">
        <f>Rules!M3</f>
        <v>A</v>
      </c>
      <c r="C7" s="48">
        <f>Rules!N3</f>
        <v>2</v>
      </c>
      <c r="D7" s="48">
        <f>Rules!O3</f>
        <v>3</v>
      </c>
      <c r="E7" s="48">
        <f>Rules!P3</f>
        <v>4</v>
      </c>
      <c r="F7" s="48">
        <f>Rules!Q3</f>
        <v>5</v>
      </c>
      <c r="G7" s="48">
        <f>Rules!R3</f>
        <v>6</v>
      </c>
      <c r="H7" s="48">
        <f>Rules!S3</f>
        <v>7</v>
      </c>
      <c r="I7" s="48">
        <f>Rules!T3</f>
        <v>8</v>
      </c>
      <c r="J7" s="48">
        <f>Rules!U3</f>
        <v>9</v>
      </c>
      <c r="K7" s="48">
        <f>Rules!V3</f>
        <v>10</v>
      </c>
      <c r="M7" s="161" t="s">
        <v>130</v>
      </c>
      <c r="N7" s="161" t="str">
        <f>'Strategy Summary'!B2</f>
        <v>1x2</v>
      </c>
      <c r="O7" s="161" t="str">
        <f>'Strategy Summary'!C2</f>
        <v>1x3</v>
      </c>
      <c r="P7" s="161" t="str">
        <f>'Strategy Summary'!D2</f>
        <v>1x4</v>
      </c>
      <c r="Q7" s="161" t="str">
        <f>'Strategy Summary'!E2</f>
        <v>1x5</v>
      </c>
      <c r="R7" s="161" t="str">
        <f>'Strategy Summary'!F2</f>
        <v>1x6</v>
      </c>
      <c r="S7" s="161" t="str">
        <f>'Strategy Summary'!G2</f>
        <v>1x7</v>
      </c>
      <c r="T7" s="161" t="str">
        <f>'Strategy Summary'!H2</f>
        <v>1x8</v>
      </c>
      <c r="U7" s="161" t="str">
        <f>'Strategy Summary'!I2</f>
        <v>1x9</v>
      </c>
      <c r="V7" s="161" t="str">
        <f>'Strategy Summary'!J2</f>
        <v>1x10</v>
      </c>
      <c r="X7" s="229" t="str">
        <f>'ER EL'!A2</f>
        <v>Hard</v>
      </c>
      <c r="Y7" s="230" t="str">
        <f>'ER EL'!B2</f>
        <v>Ace</v>
      </c>
      <c r="Z7" s="230">
        <f>'ER EL'!C2</f>
        <v>2</v>
      </c>
      <c r="AA7" s="230">
        <f>'ER EL'!D2</f>
        <v>3</v>
      </c>
      <c r="AB7" s="230">
        <f>'ER EL'!E2</f>
        <v>4</v>
      </c>
      <c r="AC7" s="230">
        <f>'ER EL'!F2</f>
        <v>5</v>
      </c>
      <c r="AD7" s="230">
        <f>'ER EL'!G2</f>
        <v>6</v>
      </c>
      <c r="AE7" s="230">
        <f>'ER EL'!H2</f>
        <v>7</v>
      </c>
      <c r="AF7" s="230">
        <f>'ER EL'!I2</f>
        <v>8</v>
      </c>
      <c r="AG7" s="231">
        <f>'ER EL'!J2</f>
        <v>9</v>
      </c>
      <c r="AH7" s="162">
        <f>'ER EL'!K2</f>
        <v>10</v>
      </c>
    </row>
    <row r="8" spans="1:34" x14ac:dyDescent="0.3">
      <c r="A8" s="158" t="str">
        <f>Rules!L4</f>
        <v>5-8</v>
      </c>
      <c r="B8" s="49" t="str">
        <f>Rules!M4</f>
        <v>H</v>
      </c>
      <c r="C8" s="49" t="str">
        <f>Rules!N4</f>
        <v>H</v>
      </c>
      <c r="D8" s="49" t="str">
        <f>Rules!O4</f>
        <v>H</v>
      </c>
      <c r="E8" s="49" t="str">
        <f>Rules!P4</f>
        <v>H</v>
      </c>
      <c r="F8" s="49" t="str">
        <f>Rules!Q4</f>
        <v>H</v>
      </c>
      <c r="G8" s="49" t="str">
        <f>Rules!R4</f>
        <v>H</v>
      </c>
      <c r="H8" s="49" t="str">
        <f>Rules!S4</f>
        <v>H</v>
      </c>
      <c r="I8" s="49" t="str">
        <f>Rules!T4</f>
        <v>H</v>
      </c>
      <c r="J8" s="49" t="str">
        <f>Rules!U4</f>
        <v>H</v>
      </c>
      <c r="K8" s="49" t="str">
        <f>Rules!V4</f>
        <v>H</v>
      </c>
      <c r="M8" s="161">
        <v>1</v>
      </c>
      <c r="N8" s="1">
        <f>'Strategy Summary'!B3</f>
        <v>4.7399114426772719</v>
      </c>
      <c r="O8" s="1">
        <f>'Strategy Summary'!C3</f>
        <v>17.503011866585112</v>
      </c>
      <c r="P8" s="1">
        <f>'Strategy Summary'!D3</f>
        <v>32.012777985242998</v>
      </c>
      <c r="Q8" s="1">
        <f>'Strategy Summary'!E3</f>
        <v>47.525509289515824</v>
      </c>
      <c r="R8" s="1">
        <f>'Strategy Summary'!F3</f>
        <v>63.671275305649537</v>
      </c>
      <c r="S8" s="1">
        <f>'Strategy Summary'!G3</f>
        <v>80.23229263900943</v>
      </c>
      <c r="T8" s="1">
        <f>'Strategy Summary'!H3</f>
        <v>97.068267298115515</v>
      </c>
      <c r="U8" s="1">
        <f>'Strategy Summary'!I3</f>
        <v>114.08498945678205</v>
      </c>
      <c r="V8" s="1">
        <f>'Strategy Summary'!J3</f>
        <v>131.21836733478597</v>
      </c>
      <c r="X8" s="162">
        <f>'ER EL'!A3</f>
        <v>5</v>
      </c>
      <c r="Y8" s="34">
        <f>'ER EL'!B3</f>
        <v>-0.40632230211141918</v>
      </c>
      <c r="Z8" s="34">
        <f>'ER EL'!C3</f>
        <v>-0.12821556706374751</v>
      </c>
      <c r="AA8" s="34">
        <f>'ER EL'!D3</f>
        <v>-9.5310227261489827E-2</v>
      </c>
      <c r="AB8" s="34">
        <f>'ER EL'!E3</f>
        <v>-6.1479464199694266E-2</v>
      </c>
      <c r="AC8" s="34">
        <f>'ER EL'!F3</f>
        <v>-2.3978970391859797E-2</v>
      </c>
      <c r="AD8" s="34">
        <f>'ER EL'!G3</f>
        <v>-1.1863378384402296E-3</v>
      </c>
      <c r="AE8" s="34">
        <f>'ER EL'!H3</f>
        <v>-0.11944744188414852</v>
      </c>
      <c r="AF8" s="34">
        <f>'ER EL'!I3</f>
        <v>-0.18809330390318521</v>
      </c>
      <c r="AG8" s="34">
        <f>'ER EL'!J3</f>
        <v>-0.2666150533579591</v>
      </c>
      <c r="AH8" s="34">
        <f>'ER EL'!K3</f>
        <v>-0.3577434525808979</v>
      </c>
    </row>
    <row r="9" spans="1:34" x14ac:dyDescent="0.3">
      <c r="A9" s="158">
        <f>Rules!L5</f>
        <v>9</v>
      </c>
      <c r="B9" s="49" t="str">
        <f>Rules!M5</f>
        <v>H</v>
      </c>
      <c r="C9" s="49" t="str">
        <f>Rules!N5</f>
        <v>H</v>
      </c>
      <c r="D9" s="49" t="str">
        <f>Rules!O5</f>
        <v>D</v>
      </c>
      <c r="E9" s="49" t="str">
        <f>Rules!P5</f>
        <v>D</v>
      </c>
      <c r="F9" s="49" t="str">
        <f>Rules!Q5</f>
        <v>D</v>
      </c>
      <c r="G9" s="49" t="str">
        <f>Rules!R5</f>
        <v>D</v>
      </c>
      <c r="H9" s="49" t="str">
        <f>Rules!S5</f>
        <v>H</v>
      </c>
      <c r="I9" s="49" t="str">
        <f>Rules!T5</f>
        <v>H</v>
      </c>
      <c r="J9" s="49" t="str">
        <f>Rules!U5</f>
        <v>H</v>
      </c>
      <c r="K9" s="49" t="str">
        <f>Rules!V5</f>
        <v>H</v>
      </c>
      <c r="M9" s="161">
        <f>'Strategy Summary'!A4</f>
        <v>2</v>
      </c>
      <c r="N9" s="1">
        <f>'Strategy Summary'!B4</f>
        <v>9.1616069363387709</v>
      </c>
      <c r="O9" s="1">
        <f>'Strategy Summary'!C4</f>
        <v>31.967675468940406</v>
      </c>
      <c r="P9" s="1">
        <f>'Strategy Summary'!D4</f>
        <v>56.367933992946604</v>
      </c>
      <c r="Q9" s="1">
        <f>'Strategy Summary'!E4</f>
        <v>81.705941861061405</v>
      </c>
      <c r="R9" s="1">
        <f>'Strategy Summary'!F4</f>
        <v>107.73426159687509</v>
      </c>
      <c r="S9" s="1">
        <f>'Strategy Summary'!G4</f>
        <v>134.30019201009063</v>
      </c>
      <c r="T9" s="1">
        <f>'Strategy Summary'!H4</f>
        <v>161.28573540753754</v>
      </c>
      <c r="U9" s="1">
        <f>'Strategy Summary'!I4</f>
        <v>188.59470181980535</v>
      </c>
      <c r="V9" s="1">
        <f>'Strategy Summary'!J4</f>
        <v>216.1491099122014</v>
      </c>
      <c r="X9" s="162">
        <f>'ER EL'!A4</f>
        <v>6</v>
      </c>
      <c r="Y9" s="34">
        <f>'ER EL'!B4</f>
        <v>-0.4196869034710109</v>
      </c>
      <c r="Z9" s="34">
        <f>'ER EL'!C4</f>
        <v>-0.14075911746001996</v>
      </c>
      <c r="AA9" s="34">
        <f>'ER EL'!D4</f>
        <v>-0.10729107800860832</v>
      </c>
      <c r="AB9" s="34">
        <f>'ER EL'!E4</f>
        <v>-7.2917141926387333E-2</v>
      </c>
      <c r="AC9" s="34">
        <f>'ER EL'!F4</f>
        <v>-3.4915973330102358E-2</v>
      </c>
      <c r="AD9" s="34">
        <f>'ER EL'!G4</f>
        <v>-1.3005835529874346E-2</v>
      </c>
      <c r="AE9" s="34">
        <f>'ER EL'!H4</f>
        <v>-0.15193270723669947</v>
      </c>
      <c r="AF9" s="34">
        <f>'ER EL'!I4</f>
        <v>-0.21724188132078476</v>
      </c>
      <c r="AG9" s="34">
        <f>'ER EL'!J4</f>
        <v>-0.29264070019772603</v>
      </c>
      <c r="AH9" s="34">
        <f>'ER EL'!K4</f>
        <v>-0.38050766229289545</v>
      </c>
    </row>
    <row r="10" spans="1:34" x14ac:dyDescent="0.3">
      <c r="A10" s="158">
        <f>Rules!L6</f>
        <v>10</v>
      </c>
      <c r="B10" s="49" t="str">
        <f>Rules!M6</f>
        <v>H</v>
      </c>
      <c r="C10" s="49" t="str">
        <f>Rules!N6</f>
        <v>D</v>
      </c>
      <c r="D10" s="49" t="str">
        <f>Rules!O6</f>
        <v>D</v>
      </c>
      <c r="E10" s="49" t="str">
        <f>Rules!P6</f>
        <v>D</v>
      </c>
      <c r="F10" s="49" t="str">
        <f>Rules!Q6</f>
        <v>D</v>
      </c>
      <c r="G10" s="49" t="str">
        <f>Rules!R6</f>
        <v>D</v>
      </c>
      <c r="H10" s="49" t="str">
        <f>Rules!S6</f>
        <v>D</v>
      </c>
      <c r="I10" s="49" t="str">
        <f>Rules!T6</f>
        <v>D</v>
      </c>
      <c r="J10" s="49" t="str">
        <f>Rules!U6</f>
        <v>D</v>
      </c>
      <c r="K10" s="49" t="str">
        <f>Rules!V6</f>
        <v>H</v>
      </c>
      <c r="M10" s="161">
        <f>'Strategy Summary'!A5</f>
        <v>3</v>
      </c>
      <c r="N10" s="1">
        <f>'Strategy Summary'!B5</f>
        <v>13.270479283955169</v>
      </c>
      <c r="O10" s="1">
        <f>'Strategy Summary'!C5</f>
        <v>43.667928244632961</v>
      </c>
      <c r="P10" s="1">
        <f>'Strategy Summary'!D5</f>
        <v>74.227431590782999</v>
      </c>
      <c r="Q10" s="1">
        <f>'Strategy Summary'!E5</f>
        <v>105.14037108477036</v>
      </c>
      <c r="R10" s="1">
        <f>'Strategy Summary'!F5</f>
        <v>136.58251097493184</v>
      </c>
      <c r="S10" s="1">
        <f>'Strategy Summary'!G5</f>
        <v>168.58973010275329</v>
      </c>
      <c r="T10" s="1">
        <f>'Strategy Summary'!H5</f>
        <v>201.12219837478446</v>
      </c>
      <c r="U10" s="1">
        <f>'Strategy Summary'!I5</f>
        <v>234.10928348941789</v>
      </c>
      <c r="V10" s="1">
        <f>'Strategy Summary'!J5</f>
        <v>267.47328769290573</v>
      </c>
      <c r="X10" s="162">
        <f>'ER EL'!A5</f>
        <v>7</v>
      </c>
      <c r="Y10" s="34">
        <f>'ER EL'!B5</f>
        <v>-0.39971038372569107</v>
      </c>
      <c r="Z10" s="34">
        <f>'ER EL'!C5</f>
        <v>-0.10918342786661635</v>
      </c>
      <c r="AA10" s="34">
        <f>'ER EL'!D5</f>
        <v>-7.6582981904463526E-2</v>
      </c>
      <c r="AB10" s="34">
        <f>'ER EL'!E5</f>
        <v>-4.302179400434189E-2</v>
      </c>
      <c r="AC10" s="34">
        <f>'ER EL'!F5</f>
        <v>-7.271360902941058E-3</v>
      </c>
      <c r="AD10" s="34">
        <f>'ER EL'!G5</f>
        <v>2.9185342353860819E-2</v>
      </c>
      <c r="AE10" s="34">
        <f>'ER EL'!H5</f>
        <v>-6.8807799580427792E-2</v>
      </c>
      <c r="AF10" s="34">
        <f>'ER EL'!I5</f>
        <v>-0.21060476872434969</v>
      </c>
      <c r="AG10" s="34">
        <f>'ER EL'!J5</f>
        <v>-0.28536544048687673</v>
      </c>
      <c r="AH10" s="34">
        <f>'ER EL'!K5</f>
        <v>-0.36507789921394673</v>
      </c>
    </row>
    <row r="11" spans="1:34" x14ac:dyDescent="0.3">
      <c r="A11" s="158">
        <f>Rules!L7</f>
        <v>11</v>
      </c>
      <c r="B11" s="49" t="str">
        <f>Rules!M7</f>
        <v>H</v>
      </c>
      <c r="C11" s="49" t="str">
        <f>Rules!N7</f>
        <v>D</v>
      </c>
      <c r="D11" s="49" t="str">
        <f>Rules!O7</f>
        <v>D</v>
      </c>
      <c r="E11" s="49" t="str">
        <f>Rules!P7</f>
        <v>D</v>
      </c>
      <c r="F11" s="49" t="str">
        <f>Rules!Q7</f>
        <v>D</v>
      </c>
      <c r="G11" s="49" t="str">
        <f>Rules!R7</f>
        <v>D</v>
      </c>
      <c r="H11" s="49" t="str">
        <f>Rules!S7</f>
        <v>D</v>
      </c>
      <c r="I11" s="49" t="str">
        <f>Rules!T7</f>
        <v>D</v>
      </c>
      <c r="J11" s="49" t="str">
        <f>Rules!U7</f>
        <v>D</v>
      </c>
      <c r="K11" s="49" t="str">
        <f>Rules!V7</f>
        <v>H</v>
      </c>
      <c r="M11" s="161">
        <f>'Strategy Summary'!A6</f>
        <v>4</v>
      </c>
      <c r="N11" s="1">
        <f>'Strategy Summary'!B6</f>
        <v>17.073896978650126</v>
      </c>
      <c r="O11" s="1">
        <f>'Strategy Summary'!C6</f>
        <v>52.939768542689663</v>
      </c>
      <c r="P11" s="1">
        <f>'Strategy Summary'!D6</f>
        <v>86.887409401382783</v>
      </c>
      <c r="Q11" s="1">
        <f>'Strategy Summary'!E6</f>
        <v>120.53479360373139</v>
      </c>
      <c r="R11" s="1">
        <f>'Strategy Summary'!F6</f>
        <v>154.57421421549631</v>
      </c>
      <c r="S11" s="1">
        <f>'Strategy Summary'!G6</f>
        <v>189.22525505810614</v>
      </c>
      <c r="T11" s="1">
        <f>'Strategy Summary'!H6</f>
        <v>224.51118905315397</v>
      </c>
      <c r="U11" s="1">
        <f>'Strategy Summary'!I6</f>
        <v>260.37695241806506</v>
      </c>
      <c r="V11" s="1">
        <f>'Strategy Summary'!J6</f>
        <v>296.74056326326735</v>
      </c>
      <c r="X11" s="162">
        <f>'ER EL'!A6</f>
        <v>8</v>
      </c>
      <c r="Y11" s="34">
        <f>'ER EL'!B6</f>
        <v>-0.33034033459070078</v>
      </c>
      <c r="Z11" s="34">
        <f>'ER EL'!C6</f>
        <v>-2.1798188008805668E-2</v>
      </c>
      <c r="AA11" s="34">
        <f>'ER EL'!D6</f>
        <v>8.0052625306547553E-3</v>
      </c>
      <c r="AB11" s="34">
        <f>'ER EL'!E6</f>
        <v>3.8784473277208804E-2</v>
      </c>
      <c r="AC11" s="34">
        <f>'ER EL'!F6</f>
        <v>7.0804635983033687E-2</v>
      </c>
      <c r="AD11" s="34">
        <f>'ER EL'!G6</f>
        <v>0.11496015009622315</v>
      </c>
      <c r="AE11" s="34">
        <f>'ER EL'!H6</f>
        <v>8.2207439363742862E-2</v>
      </c>
      <c r="AF11" s="34">
        <f>'ER EL'!I6</f>
        <v>-5.9898275658656276E-2</v>
      </c>
      <c r="AG11" s="34">
        <f>'ER EL'!J6</f>
        <v>-0.21018633199821768</v>
      </c>
      <c r="AH11" s="34">
        <f>'ER EL'!K6</f>
        <v>-0.30177738614031369</v>
      </c>
    </row>
    <row r="12" spans="1:34" x14ac:dyDescent="0.3">
      <c r="A12" s="158">
        <f>Rules!L8</f>
        <v>12</v>
      </c>
      <c r="B12" s="49" t="str">
        <f>Rules!M8</f>
        <v>H</v>
      </c>
      <c r="C12" s="49" t="str">
        <f>Rules!N8</f>
        <v>H</v>
      </c>
      <c r="D12" s="49" t="str">
        <f>Rules!O8</f>
        <v>H</v>
      </c>
      <c r="E12" s="49" t="str">
        <f>Rules!P8</f>
        <v>S</v>
      </c>
      <c r="F12" s="49" t="str">
        <f>Rules!Q8</f>
        <v>S</v>
      </c>
      <c r="G12" s="49" t="str">
        <f>Rules!R8</f>
        <v>S</v>
      </c>
      <c r="H12" s="49" t="str">
        <f>Rules!S8</f>
        <v>H</v>
      </c>
      <c r="I12" s="49" t="str">
        <f>Rules!T8</f>
        <v>H</v>
      </c>
      <c r="J12" s="49" t="str">
        <f>Rules!U8</f>
        <v>H</v>
      </c>
      <c r="K12" s="49" t="str">
        <f>Rules!V8</f>
        <v>H</v>
      </c>
      <c r="M12" s="475" t="s">
        <v>170</v>
      </c>
      <c r="N12" s="476"/>
      <c r="O12" s="476"/>
      <c r="P12" s="476"/>
      <c r="Q12" s="476"/>
      <c r="R12" s="476"/>
      <c r="S12" s="476"/>
      <c r="T12" s="476"/>
      <c r="U12" s="476"/>
      <c r="V12" s="477"/>
      <c r="X12" s="162">
        <f>'ER EL'!A7</f>
        <v>9</v>
      </c>
      <c r="Y12" s="34">
        <f>'ER EL'!B7</f>
        <v>-0.25192476177072082</v>
      </c>
      <c r="Z12" s="34">
        <f>'ER EL'!C7</f>
        <v>7.4446037576340551E-2</v>
      </c>
      <c r="AA12" s="34">
        <f>'ER EL'!D7</f>
        <v>0.12081635332999674</v>
      </c>
      <c r="AB12" s="34">
        <f>'ER EL'!E7</f>
        <v>0.18194893405242163</v>
      </c>
      <c r="AC12" s="34">
        <f>'ER EL'!F7</f>
        <v>0.2430572248730361</v>
      </c>
      <c r="AD12" s="34">
        <f>'ER EL'!G7</f>
        <v>0.31705474570166675</v>
      </c>
      <c r="AE12" s="34">
        <f>'ER EL'!H7</f>
        <v>0.17186785993695267</v>
      </c>
      <c r="AF12" s="34">
        <f>'ER EL'!I7</f>
        <v>9.8376217435392543E-2</v>
      </c>
      <c r="AG12" s="34">
        <f>'ER EL'!J7</f>
        <v>-5.2178053462651766E-2</v>
      </c>
      <c r="AH12" s="34">
        <f>'ER EL'!K7</f>
        <v>-0.21343169035706566</v>
      </c>
    </row>
    <row r="13" spans="1:34" x14ac:dyDescent="0.3">
      <c r="A13" s="158">
        <f>Rules!L9</f>
        <v>13</v>
      </c>
      <c r="B13" s="49" t="str">
        <f>Rules!M9</f>
        <v>H</v>
      </c>
      <c r="C13" s="49" t="str">
        <f>Rules!N9</f>
        <v>S</v>
      </c>
      <c r="D13" s="49" t="str">
        <f>Rules!O9</f>
        <v>S</v>
      </c>
      <c r="E13" s="49" t="str">
        <f>Rules!P9</f>
        <v>S</v>
      </c>
      <c r="F13" s="49" t="str">
        <f>Rules!Q9</f>
        <v>S</v>
      </c>
      <c r="G13" s="49" t="str">
        <f>Rules!R9</f>
        <v>S</v>
      </c>
      <c r="H13" s="49" t="str">
        <f>Rules!S9</f>
        <v>H</v>
      </c>
      <c r="I13" s="49" t="str">
        <f>Rules!T9</f>
        <v>H</v>
      </c>
      <c r="J13" s="49" t="str">
        <f>Rules!U9</f>
        <v>H</v>
      </c>
      <c r="K13" s="49" t="str">
        <f>Rules!V9</f>
        <v>H</v>
      </c>
      <c r="M13" s="161" t="s">
        <v>130</v>
      </c>
      <c r="N13" s="161" t="str">
        <f>'Strategy Summary'!B38</f>
        <v>1x2</v>
      </c>
      <c r="O13" s="161" t="str">
        <f>'Strategy Summary'!C38</f>
        <v>1x3</v>
      </c>
      <c r="P13" s="161" t="str">
        <f>'Strategy Summary'!D38</f>
        <v>1x4</v>
      </c>
      <c r="Q13" s="161" t="str">
        <f>'Strategy Summary'!E38</f>
        <v>1x5</v>
      </c>
      <c r="R13" s="161" t="str">
        <f>'Strategy Summary'!F38</f>
        <v>1x6</v>
      </c>
      <c r="S13" s="161" t="str">
        <f>'Strategy Summary'!G38</f>
        <v>1x7</v>
      </c>
      <c r="T13" s="161" t="str">
        <f>'Strategy Summary'!H38</f>
        <v>1x8</v>
      </c>
      <c r="U13" s="161" t="str">
        <f>'Strategy Summary'!I38</f>
        <v>1x9</v>
      </c>
      <c r="V13" s="161" t="str">
        <f>'Strategy Summary'!J38</f>
        <v>1x10</v>
      </c>
      <c r="X13" s="162">
        <f>'ER EL'!A8</f>
        <v>10</v>
      </c>
      <c r="Y13" s="34">
        <f>'ER EL'!B8</f>
        <v>-0.14666789263035868</v>
      </c>
      <c r="Z13" s="34">
        <f>'ER EL'!C8</f>
        <v>0.35893941244229921</v>
      </c>
      <c r="AA13" s="34">
        <f>'ER EL'!D8</f>
        <v>0.40932067017593943</v>
      </c>
      <c r="AB13" s="34">
        <f>'ER EL'!E8</f>
        <v>0.46094024379435394</v>
      </c>
      <c r="AC13" s="34">
        <f>'ER EL'!F8</f>
        <v>0.51251710900326763</v>
      </c>
      <c r="AD13" s="34">
        <f>'ER EL'!G8</f>
        <v>0.57559016859776846</v>
      </c>
      <c r="AE13" s="34">
        <f>'ER EL'!H8</f>
        <v>0.39241245528243768</v>
      </c>
      <c r="AF13" s="34">
        <f>'ER EL'!I8</f>
        <v>0.28663571688628381</v>
      </c>
      <c r="AG13" s="34">
        <f>'ER EL'!J8</f>
        <v>0.14432836838077101</v>
      </c>
      <c r="AH13" s="34">
        <f>'ER EL'!K8</f>
        <v>-4.4990260383612951E-2</v>
      </c>
    </row>
    <row r="14" spans="1:34" x14ac:dyDescent="0.3">
      <c r="A14" s="158">
        <f>Rules!L10</f>
        <v>14</v>
      </c>
      <c r="B14" s="49" t="str">
        <f>Rules!M10</f>
        <v>H</v>
      </c>
      <c r="C14" s="49" t="str">
        <f>Rules!N10</f>
        <v>S</v>
      </c>
      <c r="D14" s="49" t="str">
        <f>Rules!O10</f>
        <v>S</v>
      </c>
      <c r="E14" s="49" t="str">
        <f>Rules!P10</f>
        <v>S</v>
      </c>
      <c r="F14" s="49" t="str">
        <f>Rules!Q10</f>
        <v>S</v>
      </c>
      <c r="G14" s="49" t="str">
        <f>Rules!R10</f>
        <v>S</v>
      </c>
      <c r="H14" s="49" t="str">
        <f>Rules!S10</f>
        <v>H</v>
      </c>
      <c r="I14" s="49" t="str">
        <f>Rules!T10</f>
        <v>H</v>
      </c>
      <c r="J14" s="49" t="str">
        <f>Rules!U10</f>
        <v>H</v>
      </c>
      <c r="K14" s="49" t="str">
        <f>Rules!V10</f>
        <v>H</v>
      </c>
      <c r="M14" s="161">
        <f>M8</f>
        <v>1</v>
      </c>
      <c r="N14" s="1">
        <f>'Strategy Summary'!B39</f>
        <v>9.2444088278911762E-2</v>
      </c>
      <c r="O14" s="1">
        <f>'Strategy Summary'!C39</f>
        <v>0.2172743324060038</v>
      </c>
      <c r="P14" s="1">
        <f>'Strategy Summary'!D39</f>
        <v>0.28652841701656195</v>
      </c>
      <c r="Q14" s="1">
        <f>'Strategy Summary'!E39</f>
        <v>0.3284589757503808</v>
      </c>
      <c r="R14" s="1">
        <f>'Strategy Summary'!F39</f>
        <v>0.35520137422913317</v>
      </c>
      <c r="S14" s="1">
        <f>'Strategy Summary'!G39</f>
        <v>0.37282671968750347</v>
      </c>
      <c r="T14" s="1">
        <f>'Strategy Summary'!H39</f>
        <v>0.3846960313668597</v>
      </c>
      <c r="U14" s="1">
        <f>'Strategy Summary'!I39</f>
        <v>0.39280542077587327</v>
      </c>
      <c r="V14" s="1">
        <f>'Strategy Summary'!J39</f>
        <v>0.39840078017127628</v>
      </c>
      <c r="X14" s="162">
        <f>'ER EL'!A9</f>
        <v>11</v>
      </c>
      <c r="Y14" s="34">
        <f>'ER EL'!B9</f>
        <v>-4.1986836980868192E-2</v>
      </c>
      <c r="Z14" s="34">
        <f>'ER EL'!C9</f>
        <v>0.47064092333946905</v>
      </c>
      <c r="AA14" s="34">
        <f>'ER EL'!D9</f>
        <v>0.51779525312221697</v>
      </c>
      <c r="AB14" s="34">
        <f>'ER EL'!E9</f>
        <v>0.56604055041797596</v>
      </c>
      <c r="AC14" s="34">
        <f>'ER EL'!F9</f>
        <v>0.6146990179090277</v>
      </c>
      <c r="AD14" s="34">
        <f>'ER EL'!G9</f>
        <v>0.66738009490756944</v>
      </c>
      <c r="AE14" s="34">
        <f>'ER EL'!H9</f>
        <v>0.46288894886429077</v>
      </c>
      <c r="AF14" s="34">
        <f>'ER EL'!I9</f>
        <v>0.35069259087031507</v>
      </c>
      <c r="AG14" s="34">
        <f>'ER EL'!J9</f>
        <v>0.2277834231524547</v>
      </c>
      <c r="AH14" s="34">
        <f>'ER EL'!K9</f>
        <v>5.9690795265877561E-2</v>
      </c>
    </row>
    <row r="15" spans="1:34" x14ac:dyDescent="0.3">
      <c r="A15" s="158">
        <f>Rules!L11</f>
        <v>15</v>
      </c>
      <c r="B15" s="49" t="str">
        <f>Rules!M11</f>
        <v>H</v>
      </c>
      <c r="C15" s="49" t="str">
        <f>Rules!N11</f>
        <v>S</v>
      </c>
      <c r="D15" s="49" t="str">
        <f>Rules!O11</f>
        <v>S</v>
      </c>
      <c r="E15" s="49" t="str">
        <f>Rules!P11</f>
        <v>S</v>
      </c>
      <c r="F15" s="49" t="str">
        <f>Rules!Q11</f>
        <v>S</v>
      </c>
      <c r="G15" s="49" t="str">
        <f>Rules!R11</f>
        <v>S</v>
      </c>
      <c r="H15" s="49" t="str">
        <f>Rules!S11</f>
        <v>H</v>
      </c>
      <c r="I15" s="49" t="str">
        <f>Rules!T11</f>
        <v>H</v>
      </c>
      <c r="J15" s="49" t="str">
        <f>Rules!U11</f>
        <v>H</v>
      </c>
      <c r="K15" s="49" t="str">
        <f>Rules!V11</f>
        <v>H</v>
      </c>
      <c r="M15" s="161">
        <f t="shared" ref="M15:M17" si="0">M9</f>
        <v>2</v>
      </c>
      <c r="N15" s="1">
        <f>'Strategy Summary'!B40</f>
        <v>0.45245460253032516</v>
      </c>
      <c r="O15" s="1">
        <f>'Strategy Summary'!C40</f>
        <v>0.59788800537222242</v>
      </c>
      <c r="P15" s="1">
        <f>'Strategy Summary'!D40</f>
        <v>0.66967850368870863</v>
      </c>
      <c r="Q15" s="1">
        <f>'Strategy Summary'!E40</f>
        <v>0.70979151165490939</v>
      </c>
      <c r="R15" s="1">
        <f>'Strategy Summary'!F40</f>
        <v>0.73400964654858014</v>
      </c>
      <c r="S15" s="1">
        <f>'Strategy Summary'!G40</f>
        <v>0.74938110656439338</v>
      </c>
      <c r="T15" s="1">
        <f>'Strategy Summary'!H40</f>
        <v>0.75946629490363282</v>
      </c>
      <c r="U15" s="1">
        <f>'Strategy Summary'!I40</f>
        <v>0.76623294356933536</v>
      </c>
      <c r="V15" s="1">
        <f>'Strategy Summary'!J40</f>
        <v>0.77084309039673715</v>
      </c>
      <c r="X15" s="162">
        <f>'ER EL'!A10</f>
        <v>12</v>
      </c>
      <c r="Y15" s="34">
        <f>'ER EL'!B10</f>
        <v>-0.4656605837768395</v>
      </c>
      <c r="Z15" s="34">
        <f>'ER EL'!C10</f>
        <v>-0.25338998596663803</v>
      </c>
      <c r="AA15" s="34">
        <f>'ER EL'!D10</f>
        <v>-0.23369089979808655</v>
      </c>
      <c r="AB15" s="34">
        <f>'ER EL'!E10</f>
        <v>-0.21106310899491437</v>
      </c>
      <c r="AC15" s="34">
        <f>'ER EL'!F10</f>
        <v>-0.16719266083547546</v>
      </c>
      <c r="AD15" s="34">
        <f>'ER EL'!G10</f>
        <v>-0.15369901583000456</v>
      </c>
      <c r="AE15" s="34">
        <f>'ER EL'!H10</f>
        <v>-0.21284771451731427</v>
      </c>
      <c r="AF15" s="34">
        <f>'ER EL'!I10</f>
        <v>-0.2715748050242861</v>
      </c>
      <c r="AG15" s="34">
        <f>'ER EL'!J10</f>
        <v>-0.34001328060893565</v>
      </c>
      <c r="AH15" s="34">
        <f>'ER EL'!K10</f>
        <v>-0.42069618899826788</v>
      </c>
    </row>
    <row r="16" spans="1:34" x14ac:dyDescent="0.3">
      <c r="A16" s="158">
        <f>Rules!L12</f>
        <v>16</v>
      </c>
      <c r="B16" s="49" t="str">
        <f>Rules!M12</f>
        <v>S</v>
      </c>
      <c r="C16" s="49" t="str">
        <f>Rules!N12</f>
        <v>S</v>
      </c>
      <c r="D16" s="49" t="str">
        <f>Rules!O12</f>
        <v>S</v>
      </c>
      <c r="E16" s="49" t="str">
        <f>Rules!P12</f>
        <v>S</v>
      </c>
      <c r="F16" s="49" t="str">
        <f>Rules!Q12</f>
        <v>S</v>
      </c>
      <c r="G16" s="49" t="str">
        <f>Rules!R12</f>
        <v>S</v>
      </c>
      <c r="H16" s="49" t="str">
        <f>Rules!S12</f>
        <v>H</v>
      </c>
      <c r="I16" s="49" t="str">
        <f>Rules!T12</f>
        <v>H</v>
      </c>
      <c r="J16" s="49" t="str">
        <f>Rules!U12</f>
        <v>H</v>
      </c>
      <c r="K16" s="49" t="str">
        <f>Rules!V12</f>
        <v>H</v>
      </c>
      <c r="M16" s="161">
        <f t="shared" si="0"/>
        <v>3</v>
      </c>
      <c r="N16" s="1">
        <f>'Strategy Summary'!B41</f>
        <v>0.62940931210061746</v>
      </c>
      <c r="O16" s="1">
        <f>'Strategy Summary'!C41</f>
        <v>0.77103678010466414</v>
      </c>
      <c r="P16" s="1">
        <f>'Strategy Summary'!D41</f>
        <v>0.83218404979905658</v>
      </c>
      <c r="Q16" s="1">
        <f>'Strategy Summary'!E41</f>
        <v>0.86332381401893732</v>
      </c>
      <c r="R16" s="1">
        <f>'Strategy Summary'!F41</f>
        <v>0.88097474379986873</v>
      </c>
      <c r="S16" s="1">
        <f>'Strategy Summary'!G41</f>
        <v>0.89170484838327269</v>
      </c>
      <c r="T16" s="1">
        <f>'Strategy Summary'!H41</f>
        <v>0.89853864547173179</v>
      </c>
      <c r="U16" s="1">
        <f>'Strategy Summary'!I41</f>
        <v>0.90303021478314338</v>
      </c>
      <c r="V16" s="1">
        <f>'Strategy Summary'!J41</f>
        <v>0.90604668636042607</v>
      </c>
      <c r="X16" s="162">
        <f>'ER EL'!A11</f>
        <v>13</v>
      </c>
      <c r="Y16" s="34">
        <f>'ER EL'!B11</f>
        <v>-0.50382768493563668</v>
      </c>
      <c r="Z16" s="34">
        <f>'ER EL'!C11</f>
        <v>-0.29278372720927737</v>
      </c>
      <c r="AA16" s="34">
        <f>'ER EL'!D11</f>
        <v>-0.2522502292357135</v>
      </c>
      <c r="AB16" s="34">
        <f>'ER EL'!E11</f>
        <v>-0.21106310899491437</v>
      </c>
      <c r="AC16" s="34">
        <f>'ER EL'!F11</f>
        <v>-0.16719266083547546</v>
      </c>
      <c r="AD16" s="34">
        <f>'ER EL'!G11</f>
        <v>-0.15369901583000456</v>
      </c>
      <c r="AE16" s="34">
        <f>'ER EL'!H11</f>
        <v>-0.26907287776607752</v>
      </c>
      <c r="AF16" s="34">
        <f>'ER EL'!I11</f>
        <v>-0.32360517609397998</v>
      </c>
      <c r="AG16" s="34">
        <f>'ER EL'!J11</f>
        <v>-0.3871551891368688</v>
      </c>
      <c r="AH16" s="34">
        <f>'ER EL'!K11</f>
        <v>-0.46207503264124877</v>
      </c>
    </row>
    <row r="17" spans="1:34" x14ac:dyDescent="0.3">
      <c r="A17" s="158" t="str">
        <f>Rules!L13</f>
        <v>17-21</v>
      </c>
      <c r="B17" s="49" t="str">
        <f>Rules!M13</f>
        <v>S</v>
      </c>
      <c r="C17" s="49" t="str">
        <f>Rules!N13</f>
        <v>S</v>
      </c>
      <c r="D17" s="49" t="str">
        <f>Rules!O13</f>
        <v>S</v>
      </c>
      <c r="E17" s="49" t="str">
        <f>Rules!P13</f>
        <v>S</v>
      </c>
      <c r="F17" s="49" t="str">
        <f>Rules!Q13</f>
        <v>S</v>
      </c>
      <c r="G17" s="49" t="str">
        <f>Rules!R13</f>
        <v>S</v>
      </c>
      <c r="H17" s="49" t="str">
        <f>Rules!S13</f>
        <v>S</v>
      </c>
      <c r="I17" s="49" t="str">
        <f>Rules!T13</f>
        <v>S</v>
      </c>
      <c r="J17" s="49" t="str">
        <f>Rules!U13</f>
        <v>S</v>
      </c>
      <c r="K17" s="49" t="str">
        <f>Rules!V13</f>
        <v>S</v>
      </c>
      <c r="M17" s="161">
        <f t="shared" si="0"/>
        <v>4</v>
      </c>
      <c r="N17" s="1">
        <f>'Strategy Summary'!B42</f>
        <v>0.73319918387908534</v>
      </c>
      <c r="O17" s="1">
        <f>'Strategy Summary'!C42</f>
        <v>0.86286796707943791</v>
      </c>
      <c r="P17" s="1">
        <f>'Strategy Summary'!D42</f>
        <v>0.91107218356275599</v>
      </c>
      <c r="Q17" s="1">
        <f>'Strategy Summary'!E42</f>
        <v>0.9332167119614555</v>
      </c>
      <c r="R17" s="1">
        <f>'Strategy Summary'!F42</f>
        <v>0.94492774360912524</v>
      </c>
      <c r="S17" s="1">
        <f>'Strategy Summary'!G42</f>
        <v>0.95171988138374108</v>
      </c>
      <c r="T17" s="1">
        <f>'Strategy Summary'!H42</f>
        <v>0.95590854078377052</v>
      </c>
      <c r="U17" s="1">
        <f>'Strategy Summary'!I42</f>
        <v>0.95860100033111806</v>
      </c>
      <c r="V17" s="1">
        <f>'Strategy Summary'!J42</f>
        <v>0.96038147498337123</v>
      </c>
      <c r="X17" s="162">
        <f>'ER EL'!A12</f>
        <v>14</v>
      </c>
      <c r="Y17" s="34">
        <f>'ER EL'!B12</f>
        <v>-0.53926856458309125</v>
      </c>
      <c r="Z17" s="34">
        <f>'ER EL'!C12</f>
        <v>-0.29278372720927737</v>
      </c>
      <c r="AA17" s="34">
        <f>'ER EL'!D12</f>
        <v>-0.2522502292357135</v>
      </c>
      <c r="AB17" s="34">
        <f>'ER EL'!E12</f>
        <v>-0.21106310899491437</v>
      </c>
      <c r="AC17" s="34">
        <f>'ER EL'!F12</f>
        <v>-0.16719266083547546</v>
      </c>
      <c r="AD17" s="34">
        <f>'ER EL'!G12</f>
        <v>-0.15369901583000456</v>
      </c>
      <c r="AE17" s="34">
        <f>'ER EL'!H12</f>
        <v>-0.3212819579256434</v>
      </c>
      <c r="AF17" s="34">
        <f>'ER EL'!I12</f>
        <v>-0.37191909208726714</v>
      </c>
      <c r="AG17" s="34">
        <f>'ER EL'!J12</f>
        <v>-0.43092981848423534</v>
      </c>
      <c r="AH17" s="34">
        <f>'ER EL'!K12</f>
        <v>-0.50049824459544534</v>
      </c>
    </row>
    <row r="18" spans="1:34" x14ac:dyDescent="0.3">
      <c r="A18" s="158" t="str">
        <f>Rules!L14</f>
        <v>Soft</v>
      </c>
      <c r="B18" s="158" t="str">
        <f>Rules!M14</f>
        <v>A</v>
      </c>
      <c r="C18" s="158">
        <f>Rules!N14</f>
        <v>2</v>
      </c>
      <c r="D18" s="158">
        <f>Rules!O14</f>
        <v>3</v>
      </c>
      <c r="E18" s="158">
        <f>Rules!P14</f>
        <v>4</v>
      </c>
      <c r="F18" s="158">
        <f>Rules!Q14</f>
        <v>5</v>
      </c>
      <c r="G18" s="158">
        <f>Rules!R14</f>
        <v>6</v>
      </c>
      <c r="H18" s="158">
        <f>Rules!S14</f>
        <v>7</v>
      </c>
      <c r="I18" s="158">
        <f>Rules!T14</f>
        <v>8</v>
      </c>
      <c r="J18" s="158">
        <f>Rules!U14</f>
        <v>9</v>
      </c>
      <c r="K18" s="158">
        <f>Rules!V14</f>
        <v>10</v>
      </c>
      <c r="M18" s="475" t="s">
        <v>255</v>
      </c>
      <c r="N18" s="476"/>
      <c r="O18" s="476"/>
      <c r="P18" s="476"/>
      <c r="Q18" s="476"/>
      <c r="R18" s="476"/>
      <c r="S18" s="476"/>
      <c r="T18" s="476"/>
      <c r="U18" s="476"/>
      <c r="V18" s="477"/>
      <c r="X18" s="162">
        <f>'ER EL'!A13</f>
        <v>15</v>
      </c>
      <c r="Y18" s="34">
        <f>'ER EL'!B13</f>
        <v>-0.57217795282715611</v>
      </c>
      <c r="Z18" s="34">
        <f>'ER EL'!C13</f>
        <v>-0.29278372720927737</v>
      </c>
      <c r="AA18" s="34">
        <f>'ER EL'!D13</f>
        <v>-0.2522502292357135</v>
      </c>
      <c r="AB18" s="34">
        <f>'ER EL'!E13</f>
        <v>-0.21106310899491437</v>
      </c>
      <c r="AC18" s="34">
        <f>'ER EL'!F13</f>
        <v>-0.16719266083547546</v>
      </c>
      <c r="AD18" s="34">
        <f>'ER EL'!G13</f>
        <v>-0.15369901583000456</v>
      </c>
      <c r="AE18" s="34">
        <f>'ER EL'!H13</f>
        <v>-0.36976181807381175</v>
      </c>
      <c r="AF18" s="34">
        <f>'ER EL'!I13</f>
        <v>-0.41678201408103377</v>
      </c>
      <c r="AG18" s="34">
        <f>'ER EL'!J13</f>
        <v>-0.47157768859250421</v>
      </c>
      <c r="AH18" s="34">
        <f>'ER EL'!K13</f>
        <v>-0.53617694141005634</v>
      </c>
    </row>
    <row r="19" spans="1:34" x14ac:dyDescent="0.3">
      <c r="A19" s="158">
        <f>Rules!L15</f>
        <v>13</v>
      </c>
      <c r="B19" s="49" t="str">
        <f>Rules!M15</f>
        <v>H</v>
      </c>
      <c r="C19" s="49" t="str">
        <f>Rules!N15</f>
        <v>H</v>
      </c>
      <c r="D19" s="49" t="str">
        <f>Rules!O15</f>
        <v>H</v>
      </c>
      <c r="E19" s="49" t="str">
        <f>Rules!P15</f>
        <v>H</v>
      </c>
      <c r="F19" s="49" t="str">
        <f>Rules!Q15</f>
        <v>H</v>
      </c>
      <c r="G19" s="49" t="str">
        <f>Rules!R15</f>
        <v>D</v>
      </c>
      <c r="H19" s="49" t="str">
        <f>Rules!S15</f>
        <v>H</v>
      </c>
      <c r="I19" s="49" t="str">
        <f>Rules!T15</f>
        <v>H</v>
      </c>
      <c r="J19" s="49" t="str">
        <f>Rules!U15</f>
        <v>H</v>
      </c>
      <c r="K19" s="49" t="str">
        <f>Rules!V15</f>
        <v>H</v>
      </c>
      <c r="M19" s="161" t="s">
        <v>130</v>
      </c>
      <c r="N19" s="161" t="str">
        <f>'Strategy Summary'!B62</f>
        <v>1x2</v>
      </c>
      <c r="O19" s="161" t="str">
        <f>'Strategy Summary'!C62</f>
        <v>1x3</v>
      </c>
      <c r="P19" s="161" t="str">
        <f>'Strategy Summary'!D62</f>
        <v>1x4</v>
      </c>
      <c r="Q19" s="161" t="str">
        <f>'Strategy Summary'!E62</f>
        <v>1x5</v>
      </c>
      <c r="R19" s="161" t="str">
        <f>'Strategy Summary'!F62</f>
        <v>1x6</v>
      </c>
      <c r="S19" s="161" t="str">
        <f>'Strategy Summary'!G62</f>
        <v>1x7</v>
      </c>
      <c r="T19" s="161" t="str">
        <f>'Strategy Summary'!H62</f>
        <v>1x8</v>
      </c>
      <c r="U19" s="161" t="str">
        <f>'Strategy Summary'!I62</f>
        <v>1x9</v>
      </c>
      <c r="V19" s="161" t="str">
        <f>'Strategy Summary'!J62</f>
        <v>1x10</v>
      </c>
      <c r="X19" s="162">
        <f>'ER EL'!A14</f>
        <v>16</v>
      </c>
      <c r="Y19" s="34">
        <f>'ER EL'!B14</f>
        <v>-0.57578184676460165</v>
      </c>
      <c r="Z19" s="34">
        <f>'ER EL'!C14</f>
        <v>-0.29278372720927737</v>
      </c>
      <c r="AA19" s="34">
        <f>'ER EL'!D14</f>
        <v>-0.2522502292357135</v>
      </c>
      <c r="AB19" s="34">
        <f>'ER EL'!E14</f>
        <v>-0.21106310899491437</v>
      </c>
      <c r="AC19" s="34">
        <f>'ER EL'!F14</f>
        <v>-0.16719266083547546</v>
      </c>
      <c r="AD19" s="34">
        <f>'ER EL'!G14</f>
        <v>-0.15369901583000456</v>
      </c>
      <c r="AE19" s="34">
        <f>'ER EL'!H14</f>
        <v>-0.41477883106853947</v>
      </c>
      <c r="AF19" s="34">
        <f>'ER EL'!I14</f>
        <v>-0.45844044164667419</v>
      </c>
      <c r="AG19" s="34">
        <f>'ER EL'!J14</f>
        <v>-0.50932213940732529</v>
      </c>
      <c r="AH19" s="34">
        <f>'ER EL'!K14</f>
        <v>-0.56930715988076663</v>
      </c>
    </row>
    <row r="20" spans="1:34" x14ac:dyDescent="0.3">
      <c r="A20" s="158">
        <f>Rules!L16</f>
        <v>14</v>
      </c>
      <c r="B20" s="49" t="str">
        <f>Rules!M16</f>
        <v>H</v>
      </c>
      <c r="C20" s="49" t="str">
        <f>Rules!N16</f>
        <v>H</v>
      </c>
      <c r="D20" s="49" t="str">
        <f>Rules!O16</f>
        <v>H</v>
      </c>
      <c r="E20" s="49" t="str">
        <f>Rules!P16</f>
        <v>H</v>
      </c>
      <c r="F20" s="49" t="str">
        <f>Rules!Q16</f>
        <v>D</v>
      </c>
      <c r="G20" s="49" t="str">
        <f>Rules!R16</f>
        <v>D</v>
      </c>
      <c r="H20" s="49" t="str">
        <f>Rules!S16</f>
        <v>H</v>
      </c>
      <c r="I20" s="49" t="str">
        <f>Rules!T16</f>
        <v>H</v>
      </c>
      <c r="J20" s="49" t="str">
        <f>Rules!U16</f>
        <v>H</v>
      </c>
      <c r="K20" s="49" t="str">
        <f>Rules!V16</f>
        <v>H</v>
      </c>
      <c r="M20" s="161">
        <f t="shared" ref="M20:M22" si="1">M9</f>
        <v>2</v>
      </c>
      <c r="N20" s="1">
        <f>'Strategy Summary'!B52</f>
        <v>6</v>
      </c>
      <c r="O20" s="1">
        <f>'Strategy Summary'!C52</f>
        <v>12</v>
      </c>
      <c r="P20" s="1">
        <f>'Strategy Summary'!D52</f>
        <v>20</v>
      </c>
      <c r="Q20" s="1">
        <f>'Strategy Summary'!E52</f>
        <v>30</v>
      </c>
      <c r="R20" s="1">
        <f>'Strategy Summary'!F52</f>
        <v>42</v>
      </c>
      <c r="S20" s="1">
        <f>'Strategy Summary'!G52</f>
        <v>56</v>
      </c>
      <c r="T20" s="1">
        <f>'Strategy Summary'!H52</f>
        <v>72</v>
      </c>
      <c r="U20" s="1">
        <f>'Strategy Summary'!I52</f>
        <v>90</v>
      </c>
      <c r="V20" s="1">
        <f>'Strategy Summary'!J52</f>
        <v>110</v>
      </c>
      <c r="X20" s="162">
        <f>'ER EL'!A15</f>
        <v>17</v>
      </c>
      <c r="Y20" s="34">
        <f>'ER EL'!B15</f>
        <v>-0.46435750824198774</v>
      </c>
      <c r="Z20" s="34">
        <f>'ER EL'!C15</f>
        <v>-0.15297458768154204</v>
      </c>
      <c r="AA20" s="34">
        <f>'ER EL'!D15</f>
        <v>-0.11721624142457354</v>
      </c>
      <c r="AB20" s="34">
        <f>'ER EL'!E15</f>
        <v>-8.0573373145316152E-2</v>
      </c>
      <c r="AC20" s="34">
        <f>'ER EL'!F15</f>
        <v>-4.4941375564924613E-2</v>
      </c>
      <c r="AD20" s="34">
        <f>'ER EL'!G15</f>
        <v>1.1739160673341797E-2</v>
      </c>
      <c r="AE20" s="34">
        <f>'ER EL'!H15</f>
        <v>-0.10680898948269474</v>
      </c>
      <c r="AF20" s="34">
        <f>'ER EL'!I15</f>
        <v>-0.38195097104844722</v>
      </c>
      <c r="AG20" s="34">
        <f>'ER EL'!J15</f>
        <v>-0.42315423964521748</v>
      </c>
      <c r="AH20" s="34">
        <f>'ER EL'!K15</f>
        <v>-0.46435750824198757</v>
      </c>
    </row>
    <row r="21" spans="1:34" x14ac:dyDescent="0.3">
      <c r="A21" s="158">
        <f>Rules!L17</f>
        <v>15</v>
      </c>
      <c r="B21" s="49" t="str">
        <f>Rules!M17</f>
        <v>H</v>
      </c>
      <c r="C21" s="49" t="str">
        <f>Rules!N17</f>
        <v>H</v>
      </c>
      <c r="D21" s="49" t="str">
        <f>Rules!O17</f>
        <v>H</v>
      </c>
      <c r="E21" s="49" t="str">
        <f>Rules!P17</f>
        <v>H</v>
      </c>
      <c r="F21" s="49" t="str">
        <f>Rules!Q17</f>
        <v>D</v>
      </c>
      <c r="G21" s="49" t="str">
        <f>Rules!R17</f>
        <v>D</v>
      </c>
      <c r="H21" s="49" t="str">
        <f>Rules!S17</f>
        <v>H</v>
      </c>
      <c r="I21" s="49" t="str">
        <f>Rules!T17</f>
        <v>H</v>
      </c>
      <c r="J21" s="49" t="str">
        <f>Rules!U17</f>
        <v>H</v>
      </c>
      <c r="K21" s="49" t="str">
        <f>Rules!V17</f>
        <v>H</v>
      </c>
      <c r="M21" s="161">
        <f t="shared" si="1"/>
        <v>3</v>
      </c>
      <c r="N21" s="1">
        <f>'Strategy Summary'!B53</f>
        <v>14</v>
      </c>
      <c r="O21" s="1">
        <f>'Strategy Summary'!C53</f>
        <v>39</v>
      </c>
      <c r="P21" s="1">
        <f>'Strategy Summary'!D53</f>
        <v>84</v>
      </c>
      <c r="Q21" s="1">
        <f>'Strategy Summary'!E53</f>
        <v>155</v>
      </c>
      <c r="R21" s="1">
        <f>'Strategy Summary'!F53</f>
        <v>258</v>
      </c>
      <c r="S21" s="1">
        <f>'Strategy Summary'!G53</f>
        <v>399</v>
      </c>
      <c r="T21" s="1">
        <f>'Strategy Summary'!H53</f>
        <v>584</v>
      </c>
      <c r="U21" s="1">
        <f>'Strategy Summary'!I53</f>
        <v>819</v>
      </c>
      <c r="V21" s="1">
        <f>'Strategy Summary'!J53</f>
        <v>1110</v>
      </c>
      <c r="X21" s="162">
        <f>'ER EL'!A16</f>
        <v>18</v>
      </c>
      <c r="Y21" s="34">
        <f>'ER EL'!B16</f>
        <v>-0.24150883119675959</v>
      </c>
      <c r="Z21" s="34">
        <f>'ER EL'!C16</f>
        <v>0.12174190222088777</v>
      </c>
      <c r="AA21" s="34">
        <f>'ER EL'!D16</f>
        <v>0.14830007284131125</v>
      </c>
      <c r="AB21" s="34">
        <f>'ER EL'!E16</f>
        <v>0.17585443719748528</v>
      </c>
      <c r="AC21" s="34">
        <f>'ER EL'!F16</f>
        <v>0.19956119497617708</v>
      </c>
      <c r="AD21" s="34">
        <f>'ER EL'!G16</f>
        <v>0.28344391604689845</v>
      </c>
      <c r="AE21" s="34">
        <f>'ER EL'!H16</f>
        <v>0.39955416733655175</v>
      </c>
      <c r="AF21" s="34">
        <f>'ER EL'!I16</f>
        <v>0.10595134861912359</v>
      </c>
      <c r="AG21" s="34">
        <f>'ER EL'!J16</f>
        <v>-0.18316335667343342</v>
      </c>
      <c r="AH21" s="34">
        <f>'ER EL'!K16</f>
        <v>-0.24150883119675953</v>
      </c>
    </row>
    <row r="22" spans="1:34" x14ac:dyDescent="0.3">
      <c r="A22" s="158">
        <f>Rules!L18</f>
        <v>16</v>
      </c>
      <c r="B22" s="49" t="str">
        <f>Rules!M18</f>
        <v>H</v>
      </c>
      <c r="C22" s="49" t="str">
        <f>Rules!N18</f>
        <v>H</v>
      </c>
      <c r="D22" s="49" t="str">
        <f>Rules!O18</f>
        <v>H</v>
      </c>
      <c r="E22" s="49" t="str">
        <f>Rules!P18</f>
        <v>D</v>
      </c>
      <c r="F22" s="49" t="str">
        <f>Rules!Q18</f>
        <v>D</v>
      </c>
      <c r="G22" s="49" t="str">
        <f>Rules!R18</f>
        <v>D</v>
      </c>
      <c r="H22" s="49" t="str">
        <f>Rules!S18</f>
        <v>H</v>
      </c>
      <c r="I22" s="49" t="str">
        <f>Rules!T18</f>
        <v>H</v>
      </c>
      <c r="J22" s="49" t="str">
        <f>Rules!U18</f>
        <v>H</v>
      </c>
      <c r="K22" s="49" t="str">
        <f>Rules!V18</f>
        <v>H</v>
      </c>
      <c r="M22" s="161">
        <f t="shared" si="1"/>
        <v>4</v>
      </c>
      <c r="N22" s="1">
        <f>'Strategy Summary'!B54</f>
        <v>30</v>
      </c>
      <c r="O22" s="1">
        <f>'Strategy Summary'!C54</f>
        <v>120</v>
      </c>
      <c r="P22" s="1">
        <f>'Strategy Summary'!D54</f>
        <v>340</v>
      </c>
      <c r="Q22" s="1">
        <f>'Strategy Summary'!E54</f>
        <v>780</v>
      </c>
      <c r="R22" s="1">
        <f>'Strategy Summary'!F54</f>
        <v>1554</v>
      </c>
      <c r="S22" s="1">
        <f>'Strategy Summary'!G54</f>
        <v>2800</v>
      </c>
      <c r="T22" s="1">
        <f>'Strategy Summary'!H54</f>
        <v>4680</v>
      </c>
      <c r="U22" s="1">
        <f>'Strategy Summary'!I54</f>
        <v>7380</v>
      </c>
      <c r="V22" s="1">
        <f>'Strategy Summary'!J54</f>
        <v>11110</v>
      </c>
      <c r="X22" s="162">
        <f>'ER EL'!A17</f>
        <v>19</v>
      </c>
      <c r="Y22" s="34">
        <f>'ER EL'!B17</f>
        <v>-1.8660154151531605E-2</v>
      </c>
      <c r="Z22" s="34">
        <f>'ER EL'!C17</f>
        <v>0.38630468602058998</v>
      </c>
      <c r="AA22" s="34">
        <f>'ER EL'!D17</f>
        <v>0.40436293659776018</v>
      </c>
      <c r="AB22" s="34">
        <f>'ER EL'!E17</f>
        <v>0.42317892482749647</v>
      </c>
      <c r="AC22" s="34">
        <f>'ER EL'!F17</f>
        <v>0.43951210416088371</v>
      </c>
      <c r="AD22" s="34">
        <f>'ER EL'!G17</f>
        <v>0.49597707378731903</v>
      </c>
      <c r="AE22" s="34">
        <f>'ER EL'!H17</f>
        <v>0.61597649575343139</v>
      </c>
      <c r="AF22" s="34">
        <f>'ER EL'!I17</f>
        <v>0.59385366828669439</v>
      </c>
      <c r="AG22" s="34">
        <f>'ER EL'!J17</f>
        <v>0.28759675706758142</v>
      </c>
      <c r="AH22" s="34">
        <f>'ER EL'!K17</f>
        <v>-1.8660154151531549E-2</v>
      </c>
    </row>
    <row r="23" spans="1:34" x14ac:dyDescent="0.3">
      <c r="A23" s="158">
        <f>Rules!L19</f>
        <v>17</v>
      </c>
      <c r="B23" s="49" t="str">
        <f>Rules!M19</f>
        <v>H</v>
      </c>
      <c r="C23" s="49" t="str">
        <f>Rules!N19</f>
        <v>H</v>
      </c>
      <c r="D23" s="49" t="str">
        <f>Rules!O19</f>
        <v>D</v>
      </c>
      <c r="E23" s="49" t="str">
        <f>Rules!P19</f>
        <v>D</v>
      </c>
      <c r="F23" s="49" t="str">
        <f>Rules!Q19</f>
        <v>D</v>
      </c>
      <c r="G23" s="49" t="str">
        <f>Rules!R19</f>
        <v>D</v>
      </c>
      <c r="H23" s="49" t="str">
        <f>Rules!S19</f>
        <v>H</v>
      </c>
      <c r="I23" s="49" t="str">
        <f>Rules!T19</f>
        <v>H</v>
      </c>
      <c r="J23" s="49" t="str">
        <f>Rules!U19</f>
        <v>H</v>
      </c>
      <c r="K23" s="49" t="str">
        <f>Rules!V19</f>
        <v>H</v>
      </c>
      <c r="M23" s="475" t="s">
        <v>251</v>
      </c>
      <c r="N23" s="476"/>
      <c r="O23" s="476"/>
      <c r="P23" s="476"/>
      <c r="Q23" s="476"/>
      <c r="R23" s="476"/>
      <c r="S23" s="476"/>
      <c r="T23" s="476"/>
      <c r="U23" s="476"/>
      <c r="V23" s="477"/>
      <c r="X23" s="162" t="str">
        <f>'ER EL'!A18</f>
        <v>Soft</v>
      </c>
      <c r="Y23" s="162" t="str">
        <f>'ER EL'!B18</f>
        <v>Ace</v>
      </c>
      <c r="Z23" s="162">
        <f>'ER EL'!C18</f>
        <v>2</v>
      </c>
      <c r="AA23" s="162">
        <f>'ER EL'!D18</f>
        <v>3</v>
      </c>
      <c r="AB23" s="162">
        <f>'ER EL'!E18</f>
        <v>4</v>
      </c>
      <c r="AC23" s="162">
        <f>'ER EL'!F18</f>
        <v>5</v>
      </c>
      <c r="AD23" s="162">
        <f>'ER EL'!G18</f>
        <v>6</v>
      </c>
      <c r="AE23" s="162">
        <f>'ER EL'!H18</f>
        <v>7</v>
      </c>
      <c r="AF23" s="162">
        <f>'ER EL'!I18</f>
        <v>8</v>
      </c>
      <c r="AG23" s="162">
        <f>'ER EL'!J18</f>
        <v>9</v>
      </c>
      <c r="AH23" s="162">
        <f>'ER EL'!K18</f>
        <v>10</v>
      </c>
    </row>
    <row r="24" spans="1:34" x14ac:dyDescent="0.3">
      <c r="A24" s="158">
        <f>Rules!L20</f>
        <v>18</v>
      </c>
      <c r="B24" s="49" t="str">
        <f>Rules!M20</f>
        <v>S</v>
      </c>
      <c r="C24" s="49" t="str">
        <f>Rules!N20</f>
        <v>S</v>
      </c>
      <c r="D24" s="49" t="str">
        <f>Rules!O20</f>
        <v>D</v>
      </c>
      <c r="E24" s="49" t="str">
        <f>Rules!P20</f>
        <v>D</v>
      </c>
      <c r="F24" s="49" t="str">
        <f>Rules!Q20</f>
        <v>D</v>
      </c>
      <c r="G24" s="49" t="str">
        <f>Rules!R20</f>
        <v>D</v>
      </c>
      <c r="H24" s="49" t="str">
        <f>Rules!S20</f>
        <v>S</v>
      </c>
      <c r="I24" s="49" t="str">
        <f>Rules!T20</f>
        <v>S</v>
      </c>
      <c r="J24" s="49" t="str">
        <f>Rules!U20</f>
        <v>H</v>
      </c>
      <c r="K24" s="49" t="str">
        <f>Rules!V20</f>
        <v>H</v>
      </c>
      <c r="M24" s="161" t="s">
        <v>130</v>
      </c>
      <c r="N24" s="161" t="str">
        <f>'Strategy Summary'!B98</f>
        <v>1x2</v>
      </c>
      <c r="O24" s="161" t="str">
        <f>'Strategy Summary'!C98</f>
        <v>1x3</v>
      </c>
      <c r="P24" s="161" t="str">
        <f>'Strategy Summary'!D98</f>
        <v>1x4</v>
      </c>
      <c r="Q24" s="161" t="str">
        <f>'Strategy Summary'!E98</f>
        <v>1x5</v>
      </c>
      <c r="R24" s="161" t="str">
        <f>'Strategy Summary'!F98</f>
        <v>1x6</v>
      </c>
      <c r="S24" s="161" t="str">
        <f>'Strategy Summary'!G98</f>
        <v>1x7</v>
      </c>
      <c r="T24" s="161" t="str">
        <f>'Strategy Summary'!H98</f>
        <v>1x8</v>
      </c>
      <c r="U24" s="161" t="str">
        <f>'Strategy Summary'!I98</f>
        <v>1x9</v>
      </c>
      <c r="V24" s="161" t="str">
        <f>'Strategy Summary'!J98</f>
        <v>1x10</v>
      </c>
      <c r="X24" s="162">
        <f>'ER EL'!A19</f>
        <v>13</v>
      </c>
      <c r="Y24" s="34">
        <f>'ER EL'!B19</f>
        <v>-0.2347217780244493</v>
      </c>
      <c r="Z24" s="34">
        <f>'ER EL'!C19</f>
        <v>4.6636132695309557E-2</v>
      </c>
      <c r="AA24" s="34">
        <f>'ER EL'!D19</f>
        <v>7.4118813392744121E-2</v>
      </c>
      <c r="AB24" s="34">
        <f>'ER EL'!E19</f>
        <v>0.10247714687203517</v>
      </c>
      <c r="AC24" s="34">
        <f>'ER EL'!F19</f>
        <v>0.13336273848321714</v>
      </c>
      <c r="AD24" s="34">
        <f>'ER EL'!G19</f>
        <v>0.17974820582791498</v>
      </c>
      <c r="AE24" s="34">
        <f>'ER EL'!H19</f>
        <v>0.12238569517899199</v>
      </c>
      <c r="AF24" s="34">
        <f>'ER EL'!I19</f>
        <v>5.4057070196311383E-2</v>
      </c>
      <c r="AG24" s="34">
        <f>'ER EL'!J19</f>
        <v>-3.7694688127479961E-2</v>
      </c>
      <c r="AH24" s="34">
        <f>'ER EL'!K19</f>
        <v>-0.16080628455762785</v>
      </c>
    </row>
    <row r="25" spans="1:34" x14ac:dyDescent="0.3">
      <c r="A25" s="158">
        <f>Rules!L21</f>
        <v>19</v>
      </c>
      <c r="B25" s="49" t="str">
        <f>Rules!M21</f>
        <v>S</v>
      </c>
      <c r="C25" s="49" t="str">
        <f>Rules!N21</f>
        <v>S</v>
      </c>
      <c r="D25" s="49" t="str">
        <f>Rules!O21</f>
        <v>S</v>
      </c>
      <c r="E25" s="49" t="str">
        <f>Rules!P21</f>
        <v>S</v>
      </c>
      <c r="F25" s="49" t="str">
        <f>Rules!Q21</f>
        <v>S</v>
      </c>
      <c r="G25" s="49" t="str">
        <f>Rules!R21</f>
        <v>S</v>
      </c>
      <c r="H25" s="49" t="str">
        <f>Rules!S21</f>
        <v>S</v>
      </c>
      <c r="I25" s="49" t="str">
        <f>Rules!T21</f>
        <v>S</v>
      </c>
      <c r="J25" s="49" t="str">
        <f>Rules!U21</f>
        <v>S</v>
      </c>
      <c r="K25" s="49" t="str">
        <f>Rules!V21</f>
        <v>S</v>
      </c>
      <c r="M25" s="161">
        <f t="shared" ref="M25:M27" si="2">M9</f>
        <v>2</v>
      </c>
      <c r="N25" s="1">
        <f t="shared" ref="N25:V25" si="3">N9/N20</f>
        <v>1.5269344893897951</v>
      </c>
      <c r="O25" s="1">
        <f t="shared" si="3"/>
        <v>2.663972955745034</v>
      </c>
      <c r="P25" s="1">
        <f t="shared" si="3"/>
        <v>2.8183966996473302</v>
      </c>
      <c r="Q25" s="1">
        <f t="shared" si="3"/>
        <v>2.7235313953687137</v>
      </c>
      <c r="R25" s="1">
        <f t="shared" si="3"/>
        <v>2.5651014665922638</v>
      </c>
      <c r="S25" s="1">
        <f t="shared" si="3"/>
        <v>2.398217714465904</v>
      </c>
      <c r="T25" s="1">
        <f t="shared" si="3"/>
        <v>2.2400796584380216</v>
      </c>
      <c r="U25" s="1">
        <f t="shared" si="3"/>
        <v>2.095496686886726</v>
      </c>
      <c r="V25" s="1">
        <f t="shared" si="3"/>
        <v>1.9649919082927401</v>
      </c>
      <c r="X25" s="162">
        <f>'ER EL'!A20</f>
        <v>14</v>
      </c>
      <c r="Y25" s="34">
        <f>'ER EL'!B20</f>
        <v>-0.26406959413166398</v>
      </c>
      <c r="Z25" s="34">
        <f>'ER EL'!C20</f>
        <v>2.2391856987839076E-2</v>
      </c>
      <c r="AA25" s="34">
        <f>'ER EL'!D20</f>
        <v>5.0806738919282862E-2</v>
      </c>
      <c r="AB25" s="34">
        <f>'ER EL'!E20</f>
        <v>8.0081414310110191E-2</v>
      </c>
      <c r="AC25" s="34">
        <f>'ER EL'!F20</f>
        <v>0.12595448524867892</v>
      </c>
      <c r="AD25" s="34">
        <f>'ER EL'!G20</f>
        <v>0.17974820582791493</v>
      </c>
      <c r="AE25" s="34">
        <f>'ER EL'!H20</f>
        <v>7.9507488494468218E-2</v>
      </c>
      <c r="AF25" s="34">
        <f>'ER EL'!I20</f>
        <v>1.3277219463208506E-2</v>
      </c>
      <c r="AG25" s="34">
        <f>'ER EL'!J20</f>
        <v>-7.5163189441683903E-2</v>
      </c>
      <c r="AH25" s="34">
        <f>'ER EL'!K20</f>
        <v>-0.19330354140765696</v>
      </c>
    </row>
    <row r="26" spans="1:34" x14ac:dyDescent="0.3">
      <c r="A26" s="158" t="str">
        <f>Rules!L22</f>
        <v>Pair</v>
      </c>
      <c r="B26" s="158" t="str">
        <f>Rules!M22</f>
        <v>A</v>
      </c>
      <c r="C26" s="158">
        <f>Rules!N22</f>
        <v>2</v>
      </c>
      <c r="D26" s="158">
        <f>Rules!O22</f>
        <v>3</v>
      </c>
      <c r="E26" s="158">
        <f>Rules!P22</f>
        <v>4</v>
      </c>
      <c r="F26" s="158">
        <f>Rules!Q22</f>
        <v>5</v>
      </c>
      <c r="G26" s="158">
        <f>Rules!R22</f>
        <v>6</v>
      </c>
      <c r="H26" s="158">
        <f>Rules!S22</f>
        <v>7</v>
      </c>
      <c r="I26" s="158">
        <f>Rules!T22</f>
        <v>8</v>
      </c>
      <c r="J26" s="158">
        <f>Rules!U22</f>
        <v>9</v>
      </c>
      <c r="K26" s="158">
        <f>Rules!V22</f>
        <v>10</v>
      </c>
      <c r="M26" s="161">
        <f t="shared" si="2"/>
        <v>3</v>
      </c>
      <c r="N26" s="1">
        <f t="shared" ref="N26:V26" si="4">N10/N21</f>
        <v>0.94789137742536922</v>
      </c>
      <c r="O26" s="1">
        <f t="shared" si="4"/>
        <v>1.1196904678111015</v>
      </c>
      <c r="P26" s="1">
        <f t="shared" si="4"/>
        <v>0.88365989989027383</v>
      </c>
      <c r="Q26" s="1">
        <f t="shared" si="4"/>
        <v>0.67832497474045395</v>
      </c>
      <c r="R26" s="1">
        <f t="shared" si="4"/>
        <v>0.52938957742221637</v>
      </c>
      <c r="S26" s="1">
        <f t="shared" si="4"/>
        <v>0.42253065188659972</v>
      </c>
      <c r="T26" s="1">
        <f t="shared" si="4"/>
        <v>0.34438732598421995</v>
      </c>
      <c r="U26" s="1">
        <f t="shared" si="4"/>
        <v>0.28584772098830025</v>
      </c>
      <c r="V26" s="1">
        <f t="shared" si="4"/>
        <v>0.24096692584946461</v>
      </c>
      <c r="X26" s="162">
        <f>'ER EL'!A21</f>
        <v>15</v>
      </c>
      <c r="Y26" s="34">
        <f>'ER EL'!B21</f>
        <v>-0.29312934580507016</v>
      </c>
      <c r="Z26" s="34">
        <f>'ER EL'!C21</f>
        <v>-1.2068474052642775E-4</v>
      </c>
      <c r="AA26" s="34">
        <f>'ER EL'!D21</f>
        <v>2.9159812622497394E-2</v>
      </c>
      <c r="AB26" s="34">
        <f>'ER EL'!E21</f>
        <v>5.9285376931179856E-2</v>
      </c>
      <c r="AC26" s="34">
        <f>'ER EL'!F21</f>
        <v>0.12595448524867892</v>
      </c>
      <c r="AD26" s="34">
        <f>'ER EL'!G21</f>
        <v>0.17974820582791493</v>
      </c>
      <c r="AE26" s="34">
        <f>'ER EL'!H21</f>
        <v>3.7028282279269284E-2</v>
      </c>
      <c r="AF26" s="34">
        <f>'ER EL'!I21</f>
        <v>-2.7054780502901651E-2</v>
      </c>
      <c r="AG26" s="34">
        <f>'ER EL'!J21</f>
        <v>-0.11218876868994296</v>
      </c>
      <c r="AH26" s="34">
        <f>'ER EL'!K21</f>
        <v>-0.22543993358238781</v>
      </c>
    </row>
    <row r="27" spans="1:34" x14ac:dyDescent="0.3">
      <c r="A27" s="158" t="str">
        <f>Rules!L23</f>
        <v>A</v>
      </c>
      <c r="B27" s="49">
        <f>Rules!M23</f>
        <v>2</v>
      </c>
      <c r="C27" s="49">
        <f>Rules!N23</f>
        <v>2</v>
      </c>
      <c r="D27" s="49">
        <f>Rules!O23</f>
        <v>2</v>
      </c>
      <c r="E27" s="49">
        <f>Rules!P23</f>
        <v>2</v>
      </c>
      <c r="F27" s="49">
        <f>Rules!Q23</f>
        <v>2</v>
      </c>
      <c r="G27" s="49">
        <f>Rules!R23</f>
        <v>2</v>
      </c>
      <c r="H27" s="49">
        <f>Rules!S23</f>
        <v>2</v>
      </c>
      <c r="I27" s="49">
        <f>Rules!T23</f>
        <v>2</v>
      </c>
      <c r="J27" s="49">
        <f>Rules!U23</f>
        <v>2</v>
      </c>
      <c r="K27" s="49">
        <f>Rules!V23</f>
        <v>2</v>
      </c>
      <c r="M27" s="161">
        <f t="shared" si="2"/>
        <v>4</v>
      </c>
      <c r="N27" s="1">
        <f t="shared" ref="N27:V27" si="5">N11/N22</f>
        <v>0.56912989928833757</v>
      </c>
      <c r="O27" s="1">
        <f t="shared" si="5"/>
        <v>0.44116473785574717</v>
      </c>
      <c r="P27" s="1">
        <f t="shared" si="5"/>
        <v>0.25555120412171406</v>
      </c>
      <c r="Q27" s="1">
        <f t="shared" si="5"/>
        <v>0.15453178667145048</v>
      </c>
      <c r="R27" s="1">
        <f t="shared" si="5"/>
        <v>9.9468606316278199E-2</v>
      </c>
      <c r="S27" s="1">
        <f t="shared" si="5"/>
        <v>6.7580448235037907E-2</v>
      </c>
      <c r="T27" s="1">
        <f t="shared" si="5"/>
        <v>4.7972476293408971E-2</v>
      </c>
      <c r="U27" s="1">
        <f t="shared" si="5"/>
        <v>3.5281429866946483E-2</v>
      </c>
      <c r="V27" s="1">
        <f t="shared" si="5"/>
        <v>2.6709321625856645E-2</v>
      </c>
      <c r="X27" s="162">
        <f>'ER EL'!A22</f>
        <v>16</v>
      </c>
      <c r="Y27" s="34">
        <f>'ER EL'!B22</f>
        <v>-0.31409107314591789</v>
      </c>
      <c r="Z27" s="34">
        <f>'ER EL'!C22</f>
        <v>-2.1025187774008636E-2</v>
      </c>
      <c r="AA27" s="34">
        <f>'ER EL'!D22</f>
        <v>9.0590953469109059E-3</v>
      </c>
      <c r="AB27" s="34">
        <f>'ER EL'!E22</f>
        <v>5.8426518743744854E-2</v>
      </c>
      <c r="AC27" s="34">
        <f>'ER EL'!F22</f>
        <v>0.12595448524867892</v>
      </c>
      <c r="AD27" s="34">
        <f>'ER EL'!G22</f>
        <v>0.17974820582791493</v>
      </c>
      <c r="AE27" s="34">
        <f>'ER EL'!H22</f>
        <v>-4.8901571730158577E-3</v>
      </c>
      <c r="AF27" s="34">
        <f>'ER EL'!I22</f>
        <v>-6.6794847920094075E-2</v>
      </c>
      <c r="AG27" s="34">
        <f>'ER EL'!J22</f>
        <v>-0.14864353463007479</v>
      </c>
      <c r="AH27" s="34">
        <f>'ER EL'!K22</f>
        <v>-0.25710121084742421</v>
      </c>
    </row>
    <row r="28" spans="1:34" x14ac:dyDescent="0.3">
      <c r="A28" s="158">
        <f>Rules!L24</f>
        <v>2</v>
      </c>
      <c r="B28" s="49" t="str">
        <f>Rules!M24</f>
        <v>H</v>
      </c>
      <c r="C28" s="49" t="str">
        <f>Rules!N24</f>
        <v>H</v>
      </c>
      <c r="D28" s="49" t="str">
        <f>Rules!O24</f>
        <v>H</v>
      </c>
      <c r="E28" s="49">
        <f>Rules!P24</f>
        <v>2</v>
      </c>
      <c r="F28" s="49">
        <f>Rules!Q24</f>
        <v>2</v>
      </c>
      <c r="G28" s="49">
        <f>Rules!R24</f>
        <v>2</v>
      </c>
      <c r="H28" s="49">
        <f>Rules!S24</f>
        <v>2</v>
      </c>
      <c r="I28" s="49" t="str">
        <f>Rules!T24</f>
        <v>H</v>
      </c>
      <c r="J28" s="49" t="str">
        <f>Rules!U24</f>
        <v>H</v>
      </c>
      <c r="K28" s="49" t="str">
        <f>Rules!V24</f>
        <v>H</v>
      </c>
      <c r="M28" s="475" t="s">
        <v>256</v>
      </c>
      <c r="N28" s="476"/>
      <c r="O28" s="476"/>
      <c r="P28" s="476"/>
      <c r="Q28" s="476"/>
      <c r="R28" s="476"/>
      <c r="S28" s="476"/>
      <c r="T28" s="476"/>
      <c r="U28" s="476"/>
      <c r="V28" s="477"/>
      <c r="X28" s="162">
        <f>'ER EL'!A23</f>
        <v>17</v>
      </c>
      <c r="Y28" s="34">
        <f>'ER EL'!B23</f>
        <v>-0.30094774596936275</v>
      </c>
      <c r="Z28" s="34">
        <f>'ER EL'!C23</f>
        <v>-4.9104358288915018E-4</v>
      </c>
      <c r="AA28" s="34">
        <f>'ER EL'!D23</f>
        <v>5.5095284479298484E-2</v>
      </c>
      <c r="AB28" s="34">
        <f>'ER EL'!E23</f>
        <v>0.11865255067432867</v>
      </c>
      <c r="AC28" s="34">
        <f>'ER EL'!F23</f>
        <v>0.18237815537354854</v>
      </c>
      <c r="AD28" s="34">
        <f>'ER EL'!G23</f>
        <v>0.25610428729099788</v>
      </c>
      <c r="AE28" s="34">
        <f>'ER EL'!H23</f>
        <v>5.3823463716116689E-2</v>
      </c>
      <c r="AF28" s="34">
        <f>'ER EL'!I23</f>
        <v>-7.2915398729642075E-2</v>
      </c>
      <c r="AG28" s="34">
        <f>'ER EL'!J23</f>
        <v>-0.14978689218213331</v>
      </c>
      <c r="AH28" s="34">
        <f>'ER EL'!K23</f>
        <v>-0.24941602102444038</v>
      </c>
    </row>
    <row r="29" spans="1:34" x14ac:dyDescent="0.3">
      <c r="A29" s="158">
        <f>Rules!L25</f>
        <v>3</v>
      </c>
      <c r="B29" s="49" t="str">
        <f>Rules!M25</f>
        <v>H</v>
      </c>
      <c r="C29" s="49" t="str">
        <f>Rules!N25</f>
        <v>H</v>
      </c>
      <c r="D29" s="49" t="str">
        <f>Rules!O25</f>
        <v>H</v>
      </c>
      <c r="E29" s="49">
        <f>Rules!P25</f>
        <v>2</v>
      </c>
      <c r="F29" s="49">
        <f>Rules!Q25</f>
        <v>2</v>
      </c>
      <c r="G29" s="49">
        <f>Rules!R25</f>
        <v>2</v>
      </c>
      <c r="H29" s="49">
        <f>Rules!S25</f>
        <v>2</v>
      </c>
      <c r="I29" s="49" t="str">
        <f>Rules!T25</f>
        <v>H</v>
      </c>
      <c r="J29" s="49" t="str">
        <f>Rules!U25</f>
        <v>H</v>
      </c>
      <c r="K29" s="49" t="str">
        <f>Rules!V25</f>
        <v>H</v>
      </c>
      <c r="M29" s="161"/>
      <c r="N29" s="161" t="str">
        <f t="shared" ref="N29:V29" si="6">N24</f>
        <v>1x2</v>
      </c>
      <c r="O29" s="161" t="str">
        <f t="shared" si="6"/>
        <v>1x3</v>
      </c>
      <c r="P29" s="161" t="str">
        <f t="shared" si="6"/>
        <v>1x4</v>
      </c>
      <c r="Q29" s="161" t="str">
        <f t="shared" si="6"/>
        <v>1x5</v>
      </c>
      <c r="R29" s="161" t="str">
        <f t="shared" si="6"/>
        <v>1x6</v>
      </c>
      <c r="S29" s="161" t="str">
        <f t="shared" si="6"/>
        <v>1x7</v>
      </c>
      <c r="T29" s="161" t="str">
        <f t="shared" si="6"/>
        <v>1x8</v>
      </c>
      <c r="U29" s="161" t="str">
        <f t="shared" si="6"/>
        <v>1x9</v>
      </c>
      <c r="V29" s="161" t="str">
        <f t="shared" si="6"/>
        <v>1x10</v>
      </c>
      <c r="X29" s="162">
        <f>'ER EL'!A24</f>
        <v>18</v>
      </c>
      <c r="Y29" s="34">
        <f>'ER EL'!B24</f>
        <v>-0.24150883119675959</v>
      </c>
      <c r="Z29" s="34">
        <f>'ER EL'!C24</f>
        <v>0.12174190222088777</v>
      </c>
      <c r="AA29" s="34">
        <f>'ER EL'!D24</f>
        <v>0.17764127567893764</v>
      </c>
      <c r="AB29" s="34">
        <f>'ER EL'!E24</f>
        <v>0.23700384775562167</v>
      </c>
      <c r="AC29" s="34">
        <f>'ER EL'!F24</f>
        <v>0.29522549562328776</v>
      </c>
      <c r="AD29" s="34">
        <f>'ER EL'!G24</f>
        <v>0.38150648207879329</v>
      </c>
      <c r="AE29" s="34">
        <f>'ER EL'!H24</f>
        <v>0.39955416733655175</v>
      </c>
      <c r="AF29" s="34">
        <f>'ER EL'!I24</f>
        <v>0.10595134861912359</v>
      </c>
      <c r="AG29" s="34">
        <f>'ER EL'!J24</f>
        <v>-0.10074430758041532</v>
      </c>
      <c r="AH29" s="34">
        <f>'ER EL'!K24</f>
        <v>-0.20109793381277147</v>
      </c>
    </row>
    <row r="30" spans="1:34" x14ac:dyDescent="0.3">
      <c r="A30" s="158">
        <f>Rules!L26</f>
        <v>4</v>
      </c>
      <c r="B30" s="49" t="str">
        <f>Rules!M26</f>
        <v>H</v>
      </c>
      <c r="C30" s="49" t="str">
        <f>Rules!N26</f>
        <v>H</v>
      </c>
      <c r="D30" s="49" t="str">
        <f>Rules!O26</f>
        <v>H</v>
      </c>
      <c r="E30" s="49" t="str">
        <f>Rules!P26</f>
        <v>H</v>
      </c>
      <c r="F30" s="49" t="str">
        <f>Rules!Q26</f>
        <v>H</v>
      </c>
      <c r="G30" s="49" t="str">
        <f>Rules!R26</f>
        <v>H</v>
      </c>
      <c r="H30" s="49" t="str">
        <f>Rules!S26</f>
        <v>H</v>
      </c>
      <c r="I30" s="49" t="str">
        <f>Rules!T26</f>
        <v>H</v>
      </c>
      <c r="J30" s="49" t="str">
        <f>Rules!U26</f>
        <v>H</v>
      </c>
      <c r="K30" s="49" t="str">
        <f>Rules!V26</f>
        <v>H</v>
      </c>
      <c r="M30" s="161">
        <v>2</v>
      </c>
      <c r="N30" s="1">
        <f>'Strategy Summary'!B76</f>
        <v>13.260998929937635</v>
      </c>
      <c r="O30" s="1">
        <f>'Strategy Summary'!C76</f>
        <v>20.070648503024</v>
      </c>
      <c r="P30" s="1">
        <f>'Strategy Summary'!D76</f>
        <v>29.86507688366348</v>
      </c>
      <c r="Q30" s="1">
        <f>'Strategy Summary'!E76</f>
        <v>42.265932329979137</v>
      </c>
      <c r="R30" s="1">
        <f>'Strategy Summary'!F76</f>
        <v>57.219956437207735</v>
      </c>
      <c r="S30" s="1">
        <f>'Strategy Summary'!G76</f>
        <v>74.728331832032907</v>
      </c>
      <c r="T30" s="1">
        <f>'Strategy Summary'!H76</f>
        <v>94.803417193301428</v>
      </c>
      <c r="U30" s="1">
        <f>'Strategy Summary'!I76</f>
        <v>117.45775322678492</v>
      </c>
      <c r="V30" s="1">
        <f>'Strategy Summary'!J76</f>
        <v>142.70089642158595</v>
      </c>
      <c r="X30" s="162">
        <f>'ER EL'!A25</f>
        <v>19</v>
      </c>
      <c r="Y30" s="34">
        <f>'ER EL'!B25</f>
        <v>-1.8660154151531605E-2</v>
      </c>
      <c r="Z30" s="34">
        <f>'ER EL'!C25</f>
        <v>0.38630468602058998</v>
      </c>
      <c r="AA30" s="34">
        <f>'ER EL'!D25</f>
        <v>0.40436293659776018</v>
      </c>
      <c r="AB30" s="34">
        <f>'ER EL'!E25</f>
        <v>0.42317892482749647</v>
      </c>
      <c r="AC30" s="34">
        <f>'ER EL'!F25</f>
        <v>0.43951210416088371</v>
      </c>
      <c r="AD30" s="34">
        <f>'ER EL'!G25</f>
        <v>0.49597707378731903</v>
      </c>
      <c r="AE30" s="34">
        <f>'ER EL'!H25</f>
        <v>0.61597649575343139</v>
      </c>
      <c r="AF30" s="34">
        <f>'ER EL'!I25</f>
        <v>0.59385366828669439</v>
      </c>
      <c r="AG30" s="34">
        <f>'ER EL'!J25</f>
        <v>0.28759675706758142</v>
      </c>
      <c r="AH30" s="34">
        <f>'ER EL'!K25</f>
        <v>-1.8660154151531549E-2</v>
      </c>
    </row>
    <row r="31" spans="1:34" x14ac:dyDescent="0.3">
      <c r="A31" s="158">
        <f>Rules!L27</f>
        <v>5</v>
      </c>
      <c r="B31" s="49" t="str">
        <f>Rules!M27</f>
        <v>H</v>
      </c>
      <c r="C31" s="49" t="str">
        <f>Rules!N27</f>
        <v>D</v>
      </c>
      <c r="D31" s="49" t="str">
        <f>Rules!O27</f>
        <v>D</v>
      </c>
      <c r="E31" s="49" t="str">
        <f>Rules!P27</f>
        <v>D</v>
      </c>
      <c r="F31" s="49" t="str">
        <f>Rules!Q27</f>
        <v>D</v>
      </c>
      <c r="G31" s="49" t="str">
        <f>Rules!R27</f>
        <v>D</v>
      </c>
      <c r="H31" s="49" t="str">
        <f>Rules!S27</f>
        <v>D</v>
      </c>
      <c r="I31" s="49" t="str">
        <f>Rules!T27</f>
        <v>D</v>
      </c>
      <c r="J31" s="49" t="str">
        <f>Rules!U27</f>
        <v>D</v>
      </c>
      <c r="K31" s="49" t="str">
        <f>Rules!V27</f>
        <v>H</v>
      </c>
      <c r="M31" s="161">
        <v>3</v>
      </c>
      <c r="N31" s="1">
        <f>'Strategy Summary'!B77</f>
        <v>22.243077327972482</v>
      </c>
      <c r="O31" s="1">
        <f>'Strategy Summary'!C77</f>
        <v>50.581244638817303</v>
      </c>
      <c r="P31" s="1">
        <f>'Strategy Summary'!D77</f>
        <v>100.93920932548883</v>
      </c>
      <c r="Q31" s="1">
        <f>'Strategy Summary'!E77</f>
        <v>179.53865917174852</v>
      </c>
      <c r="R31" s="1">
        <f>'Strategy Summary'!F77</f>
        <v>292.85743072177098</v>
      </c>
      <c r="S31" s="1">
        <f>'Strategy Summary'!G77</f>
        <v>447.45747510896314</v>
      </c>
      <c r="T31" s="1">
        <f>'Strategy Summary'!H77</f>
        <v>649.94422103392185</v>
      </c>
      <c r="U31" s="1">
        <f>'Strategy Summary'!I77</f>
        <v>906.94639735468581</v>
      </c>
      <c r="V31" s="1">
        <f>'Strategy Summary'!J77</f>
        <v>1225.1024331415535</v>
      </c>
      <c r="X31" s="162">
        <f>'ER EL'!A26</f>
        <v>20</v>
      </c>
      <c r="Y31" s="34">
        <f>'ER EL'!B26</f>
        <v>0.20418852289369643</v>
      </c>
      <c r="Z31" s="34">
        <f>'ER EL'!C26</f>
        <v>0.63998657521683899</v>
      </c>
      <c r="AA31" s="34">
        <f>'ER EL'!D26</f>
        <v>0.65027209425148147</v>
      </c>
      <c r="AB31" s="34">
        <f>'ER EL'!E26</f>
        <v>0.66104996194807175</v>
      </c>
      <c r="AC31" s="34">
        <f>'ER EL'!F26</f>
        <v>0.67035969063279999</v>
      </c>
      <c r="AD31" s="34">
        <f>'ER EL'!G26</f>
        <v>0.70395857017134456</v>
      </c>
      <c r="AE31" s="34">
        <f>'ER EL'!H26</f>
        <v>0.77322722653717502</v>
      </c>
      <c r="AF31" s="34">
        <f>'ER EL'!I26</f>
        <v>0.79181515955189852</v>
      </c>
      <c r="AG31" s="34">
        <f>'ER EL'!J26</f>
        <v>0.75835687080859615</v>
      </c>
      <c r="AH31" s="34">
        <f>'ER EL'!K26</f>
        <v>0.43495775366292733</v>
      </c>
    </row>
    <row r="32" spans="1:34" x14ac:dyDescent="0.3">
      <c r="A32" s="158">
        <f>Rules!L28</f>
        <v>6</v>
      </c>
      <c r="B32" s="49" t="str">
        <f>Rules!M28</f>
        <v>H</v>
      </c>
      <c r="C32" s="49" t="str">
        <f>Rules!N28</f>
        <v>H</v>
      </c>
      <c r="D32" s="49">
        <f>Rules!O28</f>
        <v>2</v>
      </c>
      <c r="E32" s="49">
        <f>Rules!P28</f>
        <v>2</v>
      </c>
      <c r="F32" s="49">
        <f>Rules!Q28</f>
        <v>2</v>
      </c>
      <c r="G32" s="49">
        <f>Rules!R28</f>
        <v>2</v>
      </c>
      <c r="H32" s="49" t="str">
        <f>Rules!S28</f>
        <v>H</v>
      </c>
      <c r="I32" s="49" t="str">
        <f>Rules!T28</f>
        <v>H</v>
      </c>
      <c r="J32" s="49" t="str">
        <f>Rules!U28</f>
        <v>H</v>
      </c>
      <c r="K32" s="49" t="str">
        <f>Rules!V28</f>
        <v>H</v>
      </c>
      <c r="M32" s="161">
        <v>3</v>
      </c>
      <c r="N32" s="1">
        <f>'Strategy Summary'!B78</f>
        <v>40.916575822249435</v>
      </c>
      <c r="O32" s="1">
        <f>'Strategy Summary'!C78</f>
        <v>139.07110308679762</v>
      </c>
      <c r="P32" s="1">
        <f>'Strategy Summary'!D78</f>
        <v>373.18667624164192</v>
      </c>
      <c r="Q32" s="1">
        <f>'Strategy Summary'!E78</f>
        <v>835.81872249220521</v>
      </c>
      <c r="R32" s="1">
        <f>'Strategy Summary'!F78</f>
        <v>1644.570191223871</v>
      </c>
      <c r="S32" s="1">
        <f>'Strategy Summary'!G78</f>
        <v>2942.0421436704414</v>
      </c>
      <c r="T32" s="1">
        <f>'Strategy Summary'!H78</f>
        <v>4895.8658703506981</v>
      </c>
      <c r="U32" s="1">
        <f>'Strategy Summary'!I78</f>
        <v>7698.7192767906718</v>
      </c>
      <c r="V32" s="1">
        <f>'Strategy Summary'!J78</f>
        <v>11568.31976605168</v>
      </c>
      <c r="X32" s="162">
        <f>'ER EL'!A27</f>
        <v>21</v>
      </c>
      <c r="Y32" s="34">
        <f>'ER EL'!B27</f>
        <v>1.5</v>
      </c>
      <c r="Z32" s="34">
        <f>'ER EL'!C27</f>
        <v>1.5</v>
      </c>
      <c r="AA32" s="34">
        <f>'ER EL'!D27</f>
        <v>1.5</v>
      </c>
      <c r="AB32" s="34">
        <f>'ER EL'!E27</f>
        <v>1.5</v>
      </c>
      <c r="AC32" s="34">
        <f>'ER EL'!F27</f>
        <v>1.5</v>
      </c>
      <c r="AD32" s="34">
        <f>'ER EL'!G27</f>
        <v>1.5</v>
      </c>
      <c r="AE32" s="34">
        <f>'ER EL'!H27</f>
        <v>1.5</v>
      </c>
      <c r="AF32" s="34">
        <f>'ER EL'!I27</f>
        <v>1.5</v>
      </c>
      <c r="AG32" s="34">
        <f>'ER EL'!J27</f>
        <v>1.5</v>
      </c>
      <c r="AH32" s="34">
        <f>'ER EL'!K27</f>
        <v>1.5</v>
      </c>
    </row>
    <row r="33" spans="1:34" x14ac:dyDescent="0.3">
      <c r="A33" s="158">
        <f>Rules!L29</f>
        <v>7</v>
      </c>
      <c r="B33" s="49" t="str">
        <f>Rules!M29</f>
        <v>H</v>
      </c>
      <c r="C33" s="49">
        <f>Rules!N29</f>
        <v>2</v>
      </c>
      <c r="D33" s="49">
        <f>Rules!O29</f>
        <v>2</v>
      </c>
      <c r="E33" s="49">
        <f>Rules!P29</f>
        <v>2</v>
      </c>
      <c r="F33" s="49">
        <f>Rules!Q29</f>
        <v>2</v>
      </c>
      <c r="G33" s="49">
        <f>Rules!R29</f>
        <v>2</v>
      </c>
      <c r="H33" s="49">
        <f>Rules!S29</f>
        <v>2</v>
      </c>
      <c r="I33" s="49" t="str">
        <f>Rules!T29</f>
        <v>H</v>
      </c>
      <c r="J33" s="49" t="str">
        <f>Rules!U29</f>
        <v>H</v>
      </c>
      <c r="K33" s="49" t="str">
        <f>Rules!V29</f>
        <v>H</v>
      </c>
      <c r="M33" s="475" t="s">
        <v>151</v>
      </c>
      <c r="N33" s="476"/>
      <c r="O33" s="476"/>
      <c r="P33" s="476"/>
      <c r="Q33" s="476"/>
      <c r="R33" s="476"/>
      <c r="S33" s="476"/>
      <c r="T33" s="476"/>
      <c r="U33" s="476"/>
      <c r="V33" s="477"/>
      <c r="X33" s="162" t="str">
        <f>'ER EL'!A28</f>
        <v>Pair</v>
      </c>
      <c r="Y33" s="162" t="str">
        <f>'ER EL'!B28</f>
        <v>Ace</v>
      </c>
      <c r="Z33" s="162">
        <f>'ER EL'!C28</f>
        <v>2</v>
      </c>
      <c r="AA33" s="162">
        <f>'ER EL'!D28</f>
        <v>3</v>
      </c>
      <c r="AB33" s="162">
        <f>'ER EL'!E28</f>
        <v>4</v>
      </c>
      <c r="AC33" s="162">
        <f>'ER EL'!F28</f>
        <v>5</v>
      </c>
      <c r="AD33" s="162">
        <f>'ER EL'!G28</f>
        <v>6</v>
      </c>
      <c r="AE33" s="162">
        <f>'ER EL'!H28</f>
        <v>7</v>
      </c>
      <c r="AF33" s="162">
        <f>'ER EL'!I28</f>
        <v>8</v>
      </c>
      <c r="AG33" s="162">
        <f>'ER EL'!J28</f>
        <v>9</v>
      </c>
      <c r="AH33" s="162">
        <f>'ER EL'!K28</f>
        <v>10</v>
      </c>
    </row>
    <row r="34" spans="1:34" x14ac:dyDescent="0.3">
      <c r="A34" s="158">
        <f>Rules!L30</f>
        <v>8</v>
      </c>
      <c r="B34" s="49" t="str">
        <f>Rules!M30</f>
        <v>S</v>
      </c>
      <c r="C34" s="49">
        <f>Rules!N30</f>
        <v>2</v>
      </c>
      <c r="D34" s="49">
        <f>Rules!O30</f>
        <v>2</v>
      </c>
      <c r="E34" s="49">
        <f>Rules!P30</f>
        <v>2</v>
      </c>
      <c r="F34" s="49">
        <f>Rules!Q30</f>
        <v>2</v>
      </c>
      <c r="G34" s="49">
        <f>Rules!R30</f>
        <v>2</v>
      </c>
      <c r="H34" s="49">
        <f>Rules!S30</f>
        <v>2</v>
      </c>
      <c r="I34" s="49">
        <f>Rules!T30</f>
        <v>2</v>
      </c>
      <c r="J34" s="49">
        <f>Rules!U30</f>
        <v>2</v>
      </c>
      <c r="K34" s="49" t="str">
        <f>Rules!V30</f>
        <v>H</v>
      </c>
      <c r="M34" s="161" t="s">
        <v>130</v>
      </c>
      <c r="N34" s="161" t="str">
        <f t="shared" ref="N34:V34" si="7">N24</f>
        <v>1x2</v>
      </c>
      <c r="O34" s="161" t="str">
        <f t="shared" si="7"/>
        <v>1x3</v>
      </c>
      <c r="P34" s="161" t="str">
        <f t="shared" si="7"/>
        <v>1x4</v>
      </c>
      <c r="Q34" s="161" t="str">
        <f t="shared" si="7"/>
        <v>1x5</v>
      </c>
      <c r="R34" s="161" t="str">
        <f t="shared" si="7"/>
        <v>1x6</v>
      </c>
      <c r="S34" s="161" t="str">
        <f t="shared" si="7"/>
        <v>1x7</v>
      </c>
      <c r="T34" s="161" t="str">
        <f t="shared" si="7"/>
        <v>1x8</v>
      </c>
      <c r="U34" s="161" t="str">
        <f t="shared" si="7"/>
        <v>1x9</v>
      </c>
      <c r="V34" s="161" t="str">
        <f t="shared" si="7"/>
        <v>1x10</v>
      </c>
      <c r="X34" s="162" t="str">
        <f>'ER EL'!A29</f>
        <v>Ace</v>
      </c>
      <c r="Y34" s="34">
        <f>'ER EL'!B29</f>
        <v>-0.11815715102876462</v>
      </c>
      <c r="Z34" s="34">
        <f>'ER EL'!C29</f>
        <v>0.47064092333946905</v>
      </c>
      <c r="AA34" s="34">
        <f>'ER EL'!D29</f>
        <v>0.51779525312221697</v>
      </c>
      <c r="AB34" s="34">
        <f>'ER EL'!E29</f>
        <v>0.56604055041797596</v>
      </c>
      <c r="AC34" s="34">
        <f>'ER EL'!F29</f>
        <v>0.6146990179090277</v>
      </c>
      <c r="AD34" s="34">
        <f>'ER EL'!G29</f>
        <v>0.66738009490756944</v>
      </c>
      <c r="AE34" s="34">
        <f>'ER EL'!H29</f>
        <v>0.46288894886429077</v>
      </c>
      <c r="AF34" s="34">
        <f>'ER EL'!I29</f>
        <v>0.35069259087031507</v>
      </c>
      <c r="AG34" s="34">
        <f>'ER EL'!J29</f>
        <v>0.2277834231524547</v>
      </c>
      <c r="AH34" s="34">
        <f>'ER EL'!K29</f>
        <v>5.935764187064374E-2</v>
      </c>
    </row>
    <row r="35" spans="1:34" x14ac:dyDescent="0.3">
      <c r="A35" s="158">
        <f>Rules!L31</f>
        <v>9</v>
      </c>
      <c r="B35" s="49" t="str">
        <f>Rules!M31</f>
        <v>S</v>
      </c>
      <c r="C35" s="49">
        <f>Rules!N31</f>
        <v>2</v>
      </c>
      <c r="D35" s="49">
        <f>Rules!O31</f>
        <v>2</v>
      </c>
      <c r="E35" s="49">
        <f>Rules!P31</f>
        <v>2</v>
      </c>
      <c r="F35" s="49">
        <f>Rules!Q31</f>
        <v>2</v>
      </c>
      <c r="G35" s="49">
        <f>Rules!R31</f>
        <v>2</v>
      </c>
      <c r="H35" s="49" t="str">
        <f>Rules!S31</f>
        <v>S</v>
      </c>
      <c r="I35" s="49">
        <f>Rules!T31</f>
        <v>2</v>
      </c>
      <c r="J35" s="49">
        <f>Rules!U31</f>
        <v>2</v>
      </c>
      <c r="K35" s="49" t="str">
        <f>Rules!V31</f>
        <v>S</v>
      </c>
      <c r="M35" s="161">
        <v>2</v>
      </c>
      <c r="N35" s="1">
        <f t="shared" ref="N35:V35" si="8">N9/N30</f>
        <v>0.69086853748670474</v>
      </c>
      <c r="O35" s="1">
        <f t="shared" si="8"/>
        <v>1.5927574768759418</v>
      </c>
      <c r="P35" s="1">
        <f t="shared" si="8"/>
        <v>1.8874196846210187</v>
      </c>
      <c r="Q35" s="1">
        <f t="shared" si="8"/>
        <v>1.9331394661583639</v>
      </c>
      <c r="R35" s="1">
        <f t="shared" si="8"/>
        <v>1.8828092208546321</v>
      </c>
      <c r="S35" s="1">
        <f t="shared" si="8"/>
        <v>1.7971790446487894</v>
      </c>
      <c r="T35" s="1">
        <f t="shared" si="8"/>
        <v>1.7012649984829196</v>
      </c>
      <c r="U35" s="1">
        <f t="shared" si="8"/>
        <v>1.6056385946330058</v>
      </c>
      <c r="V35" s="1">
        <f t="shared" si="8"/>
        <v>1.5147004351929576</v>
      </c>
      <c r="X35" s="162">
        <f>'ER EL'!A30</f>
        <v>2</v>
      </c>
      <c r="Y35" s="34">
        <f>'ER EL'!B30</f>
        <v>-0.38538530661686632</v>
      </c>
      <c r="Z35" s="34">
        <f>'ER EL'!C30</f>
        <v>-0.11491332761892138</v>
      </c>
      <c r="AA35" s="34">
        <f>'ER EL'!D30</f>
        <v>-8.261331429974432E-2</v>
      </c>
      <c r="AB35" s="34">
        <f>'ER EL'!E30</f>
        <v>-4.4200824271668826E-2</v>
      </c>
      <c r="AC35" s="34">
        <f>'ER EL'!F30</f>
        <v>2.7460064569566803E-2</v>
      </c>
      <c r="AD35" s="34">
        <f>'ER EL'!G30</f>
        <v>7.7766823892602366E-2</v>
      </c>
      <c r="AE35" s="34">
        <f>'ER EL'!H30</f>
        <v>-5.4514042751724501E-2</v>
      </c>
      <c r="AF35" s="34">
        <f>'ER EL'!I30</f>
        <v>-0.15933415266020512</v>
      </c>
      <c r="AG35" s="34">
        <f>'ER EL'!J30</f>
        <v>-0.24066617915336552</v>
      </c>
      <c r="AH35" s="34">
        <f>'ER EL'!K30</f>
        <v>-0.33509986436351102</v>
      </c>
    </row>
    <row r="36" spans="1:34" x14ac:dyDescent="0.3">
      <c r="A36" s="158">
        <f>Rules!L32</f>
        <v>10</v>
      </c>
      <c r="B36" s="49" t="str">
        <f>Rules!M32</f>
        <v>S</v>
      </c>
      <c r="C36" s="49" t="str">
        <f>Rules!N32</f>
        <v>S</v>
      </c>
      <c r="D36" s="49" t="str">
        <f>Rules!O32</f>
        <v>S</v>
      </c>
      <c r="E36" s="49" t="str">
        <f>Rules!P32</f>
        <v>S</v>
      </c>
      <c r="F36" s="49" t="str">
        <f>Rules!Q32</f>
        <v>S</v>
      </c>
      <c r="G36" s="49" t="str">
        <f>Rules!R32</f>
        <v>S</v>
      </c>
      <c r="H36" s="49" t="str">
        <f>Rules!S32</f>
        <v>S</v>
      </c>
      <c r="I36" s="49" t="str">
        <f>Rules!T32</f>
        <v>S</v>
      </c>
      <c r="J36" s="49" t="str">
        <f>Rules!U32</f>
        <v>S</v>
      </c>
      <c r="K36" s="49" t="str">
        <f>Rules!V32</f>
        <v>S</v>
      </c>
      <c r="M36" s="161">
        <v>3</v>
      </c>
      <c r="N36" s="1">
        <f t="shared" ref="N36:V36" si="9">N10/N31</f>
        <v>0.5966116598114084</v>
      </c>
      <c r="O36" s="1">
        <f t="shared" si="9"/>
        <v>0.86332253301495687</v>
      </c>
      <c r="P36" s="1">
        <f t="shared" si="9"/>
        <v>0.73536767413571702</v>
      </c>
      <c r="Q36" s="1">
        <f t="shared" si="9"/>
        <v>0.58561410433722805</v>
      </c>
      <c r="R36" s="1">
        <f t="shared" si="9"/>
        <v>0.4663788473398579</v>
      </c>
      <c r="S36" s="1">
        <f t="shared" si="9"/>
        <v>0.37677263087782581</v>
      </c>
      <c r="T36" s="1">
        <f t="shared" si="9"/>
        <v>0.30944532140749276</v>
      </c>
      <c r="U36" s="1">
        <f t="shared" si="9"/>
        <v>0.25812912887933681</v>
      </c>
      <c r="V36" s="1">
        <f t="shared" si="9"/>
        <v>0.2183272846883659</v>
      </c>
      <c r="X36" s="162">
        <f>'ER EL'!A31</f>
        <v>3</v>
      </c>
      <c r="Y36" s="34">
        <f>'ER EL'!B31</f>
        <v>-0.4196869034710109</v>
      </c>
      <c r="Z36" s="34">
        <f>'ER EL'!C31</f>
        <v>-0.14075911746001996</v>
      </c>
      <c r="AA36" s="34">
        <f>'ER EL'!D31</f>
        <v>-0.10729107800860832</v>
      </c>
      <c r="AB36" s="34">
        <f>'ER EL'!E31</f>
        <v>-7.2522581417810733E-2</v>
      </c>
      <c r="AC36" s="34">
        <f>'ER EL'!F31</f>
        <v>3.3991424279342097E-4</v>
      </c>
      <c r="AD36" s="34">
        <f>'ER EL'!G31</f>
        <v>4.8942606413118622E-2</v>
      </c>
      <c r="AE36" s="34">
        <f>'ER EL'!H31</f>
        <v>-0.11487517708071332</v>
      </c>
      <c r="AF36" s="34">
        <f>'ER EL'!I31</f>
        <v>-0.21724188132078476</v>
      </c>
      <c r="AG36" s="34">
        <f>'ER EL'!J31</f>
        <v>-0.29264070019772603</v>
      </c>
      <c r="AH36" s="34">
        <f>'ER EL'!K31</f>
        <v>-0.38050766229289545</v>
      </c>
    </row>
    <row r="37" spans="1:34" x14ac:dyDescent="0.3">
      <c r="A37" s="504" t="str">
        <f>Summary!B34</f>
        <v>EV = -0.0313878519608082</v>
      </c>
      <c r="B37" s="504"/>
      <c r="C37" s="504"/>
      <c r="D37" s="504"/>
      <c r="E37" s="504"/>
      <c r="F37" s="504"/>
      <c r="G37" s="504"/>
      <c r="H37" s="504"/>
      <c r="I37" s="504"/>
      <c r="J37" s="504"/>
      <c r="K37" s="504"/>
      <c r="M37" s="161">
        <v>4</v>
      </c>
      <c r="N37" s="1">
        <f t="shared" ref="N37:V37" si="10">N11/N32</f>
        <v>0.41728557767939511</v>
      </c>
      <c r="O37" s="1">
        <f t="shared" si="10"/>
        <v>0.38066692050072171</v>
      </c>
      <c r="P37" s="1">
        <f t="shared" si="10"/>
        <v>0.23282559355126162</v>
      </c>
      <c r="Q37" s="1">
        <f t="shared" si="10"/>
        <v>0.14421164585106011</v>
      </c>
      <c r="R37" s="1">
        <f t="shared" si="10"/>
        <v>9.399064572638513E-2</v>
      </c>
      <c r="S37" s="1">
        <f t="shared" si="10"/>
        <v>6.4317656178110333E-2</v>
      </c>
      <c r="T37" s="1">
        <f t="shared" si="10"/>
        <v>4.5857299811416584E-2</v>
      </c>
      <c r="U37" s="1">
        <f t="shared" si="10"/>
        <v>3.3820813963567085E-2</v>
      </c>
      <c r="V37" s="1">
        <f t="shared" si="10"/>
        <v>2.5651137698845462E-2</v>
      </c>
      <c r="X37" s="162">
        <f>'ER EL'!A32</f>
        <v>4</v>
      </c>
      <c r="Y37" s="34">
        <f>'ER EL'!B32</f>
        <v>-0.33034033459070078</v>
      </c>
      <c r="Z37" s="34">
        <f>'ER EL'!C32</f>
        <v>-2.1798188008805668E-2</v>
      </c>
      <c r="AA37" s="34">
        <f>'ER EL'!D32</f>
        <v>8.0052625306547553E-3</v>
      </c>
      <c r="AB37" s="34">
        <f>'ER EL'!E32</f>
        <v>3.8784473277208804E-2</v>
      </c>
      <c r="AC37" s="34">
        <f>'ER EL'!F32</f>
        <v>7.0804635983033687E-2</v>
      </c>
      <c r="AD37" s="34">
        <f>'ER EL'!G32</f>
        <v>0.11496015009622315</v>
      </c>
      <c r="AE37" s="34">
        <f>'ER EL'!H32</f>
        <v>8.2207439363742862E-2</v>
      </c>
      <c r="AF37" s="34">
        <f>'ER EL'!I32</f>
        <v>-5.9898275658656276E-2</v>
      </c>
      <c r="AG37" s="34">
        <f>'ER EL'!J32</f>
        <v>-0.21018633199821768</v>
      </c>
      <c r="AH37" s="34">
        <f>'ER EL'!K32</f>
        <v>-0.30177738614031369</v>
      </c>
    </row>
    <row r="38" spans="1:34" x14ac:dyDescent="0.3">
      <c r="A38" s="504" t="str">
        <f>Summary!B35</f>
        <v>EV = -3.13878519608082 %</v>
      </c>
      <c r="B38" s="504"/>
      <c r="C38" s="504"/>
      <c r="D38" s="504"/>
      <c r="E38" s="504"/>
      <c r="F38" s="504"/>
      <c r="G38" s="504"/>
      <c r="H38" s="504"/>
      <c r="I38" s="504"/>
      <c r="J38" s="504"/>
      <c r="K38" s="504"/>
      <c r="M38" s="475" t="s">
        <v>188</v>
      </c>
      <c r="N38" s="476"/>
      <c r="O38" s="476"/>
      <c r="P38" s="476"/>
      <c r="Q38" s="476"/>
      <c r="R38" s="476"/>
      <c r="S38" s="476"/>
      <c r="T38" s="476"/>
      <c r="U38" s="476"/>
      <c r="V38" s="477"/>
      <c r="X38" s="162">
        <f>'ER EL'!A33</f>
        <v>5</v>
      </c>
      <c r="Y38" s="34">
        <f>'ER EL'!B33</f>
        <v>-0.14666789263035868</v>
      </c>
      <c r="Z38" s="34">
        <f>'ER EL'!C33</f>
        <v>0.35893941244229921</v>
      </c>
      <c r="AA38" s="34">
        <f>'ER EL'!D33</f>
        <v>0.40932067017593943</v>
      </c>
      <c r="AB38" s="34">
        <f>'ER EL'!E33</f>
        <v>0.46094024379435394</v>
      </c>
      <c r="AC38" s="34">
        <f>'ER EL'!F33</f>
        <v>0.51251710900326763</v>
      </c>
      <c r="AD38" s="34">
        <f>'ER EL'!G33</f>
        <v>0.57559016859776846</v>
      </c>
      <c r="AE38" s="34">
        <f>'ER EL'!H33</f>
        <v>0.39241245528243768</v>
      </c>
      <c r="AF38" s="34">
        <f>'ER EL'!I33</f>
        <v>0.28663571688628381</v>
      </c>
      <c r="AG38" s="34">
        <f>'ER EL'!J33</f>
        <v>0.14432836838077101</v>
      </c>
      <c r="AH38" s="34">
        <f>'ER EL'!K33</f>
        <v>-4.4990260383612951E-2</v>
      </c>
    </row>
    <row r="39" spans="1:34" x14ac:dyDescent="0.3">
      <c r="A39" s="505" t="str">
        <f>Summary!B36</f>
        <v>H = Hit</v>
      </c>
      <c r="B39" s="505"/>
      <c r="C39" s="505"/>
      <c r="D39" s="505"/>
      <c r="E39" s="505"/>
      <c r="F39" s="505"/>
      <c r="G39" s="505"/>
      <c r="H39" s="505"/>
      <c r="I39" s="505"/>
      <c r="J39" s="505"/>
      <c r="K39" s="505"/>
      <c r="M39" s="161"/>
      <c r="N39" s="161" t="str">
        <f t="shared" ref="N39:V39" si="11">N34</f>
        <v>1x2</v>
      </c>
      <c r="O39" s="161" t="str">
        <f t="shared" si="11"/>
        <v>1x3</v>
      </c>
      <c r="P39" s="161" t="str">
        <f t="shared" si="11"/>
        <v>1x4</v>
      </c>
      <c r="Q39" s="161" t="str">
        <f t="shared" si="11"/>
        <v>1x5</v>
      </c>
      <c r="R39" s="161" t="str">
        <f t="shared" si="11"/>
        <v>1x6</v>
      </c>
      <c r="S39" s="161" t="str">
        <f t="shared" si="11"/>
        <v>1x7</v>
      </c>
      <c r="T39" s="161" t="str">
        <f t="shared" si="11"/>
        <v>1x8</v>
      </c>
      <c r="U39" s="161" t="str">
        <f t="shared" si="11"/>
        <v>1x9</v>
      </c>
      <c r="V39" s="161" t="str">
        <f t="shared" si="11"/>
        <v>1x10</v>
      </c>
      <c r="X39" s="162">
        <f>'ER EL'!A34</f>
        <v>6</v>
      </c>
      <c r="Y39" s="34">
        <f>'ER EL'!B34</f>
        <v>-0.4656605837768395</v>
      </c>
      <c r="Z39" s="34">
        <f>'ER EL'!C34</f>
        <v>-0.25338998596663803</v>
      </c>
      <c r="AA39" s="34">
        <f>'ER EL'!D34</f>
        <v>-0.21458215601721664</v>
      </c>
      <c r="AB39" s="34">
        <f>'ER EL'!E34</f>
        <v>-0.14583428385277467</v>
      </c>
      <c r="AC39" s="34">
        <f>'ER EL'!F34</f>
        <v>-6.9831946660204716E-2</v>
      </c>
      <c r="AD39" s="34">
        <f>'ER EL'!G34</f>
        <v>-2.6011671059748692E-2</v>
      </c>
      <c r="AE39" s="34">
        <f>'ER EL'!H34</f>
        <v>-0.21284771451731427</v>
      </c>
      <c r="AF39" s="34">
        <f>'ER EL'!I34</f>
        <v>-0.2715748050242861</v>
      </c>
      <c r="AG39" s="34">
        <f>'ER EL'!J34</f>
        <v>-0.34001328060893565</v>
      </c>
      <c r="AH39" s="34">
        <f>'ER EL'!K34</f>
        <v>-0.42069618899826788</v>
      </c>
    </row>
    <row r="40" spans="1:34" x14ac:dyDescent="0.3">
      <c r="A40" s="506" t="str">
        <f>Summary!B37</f>
        <v>D = Double</v>
      </c>
      <c r="B40" s="506"/>
      <c r="C40" s="506"/>
      <c r="D40" s="506"/>
      <c r="E40" s="506"/>
      <c r="F40" s="506"/>
      <c r="G40" s="506"/>
      <c r="H40" s="506"/>
      <c r="I40" s="506"/>
      <c r="J40" s="506"/>
      <c r="K40" s="506"/>
      <c r="M40" s="161">
        <v>2</v>
      </c>
      <c r="N40" s="1">
        <f>N20*5</f>
        <v>30</v>
      </c>
      <c r="O40" s="1">
        <f t="shared" ref="O40:V40" si="12">O20*5</f>
        <v>60</v>
      </c>
      <c r="P40" s="1">
        <f t="shared" si="12"/>
        <v>100</v>
      </c>
      <c r="Q40" s="1">
        <f t="shared" si="12"/>
        <v>150</v>
      </c>
      <c r="R40" s="1">
        <f t="shared" si="12"/>
        <v>210</v>
      </c>
      <c r="S40" s="1">
        <f t="shared" si="12"/>
        <v>280</v>
      </c>
      <c r="T40" s="1">
        <f t="shared" si="12"/>
        <v>360</v>
      </c>
      <c r="U40" s="1">
        <f t="shared" si="12"/>
        <v>450</v>
      </c>
      <c r="V40" s="1">
        <f t="shared" si="12"/>
        <v>550</v>
      </c>
      <c r="X40" s="162">
        <f>'ER EL'!A35</f>
        <v>7</v>
      </c>
      <c r="Y40" s="34">
        <f>'ER EL'!B35</f>
        <v>-0.53926856458309125</v>
      </c>
      <c r="Z40" s="34">
        <f>'ER EL'!C35</f>
        <v>-0.2183668557332327</v>
      </c>
      <c r="AA40" s="34">
        <f>'ER EL'!D35</f>
        <v>-0.15316596380892705</v>
      </c>
      <c r="AB40" s="34">
        <f>'ER EL'!E35</f>
        <v>-8.604358800868378E-2</v>
      </c>
      <c r="AC40" s="34">
        <f>'ER EL'!F35</f>
        <v>-1.4542721805882116E-2</v>
      </c>
      <c r="AD40" s="34">
        <f>'ER EL'!G35</f>
        <v>5.8370684707721637E-2</v>
      </c>
      <c r="AE40" s="34">
        <f>'ER EL'!H35</f>
        <v>-0.13761559916085558</v>
      </c>
      <c r="AF40" s="34">
        <f>'ER EL'!I35</f>
        <v>-0.37191909208726714</v>
      </c>
      <c r="AG40" s="34">
        <f>'ER EL'!J35</f>
        <v>-0.43092981848423534</v>
      </c>
      <c r="AH40" s="34">
        <f>'ER EL'!K35</f>
        <v>-0.50049824459544534</v>
      </c>
    </row>
    <row r="41" spans="1:34" x14ac:dyDescent="0.3">
      <c r="A41" s="510" t="str">
        <f>Summary!B38</f>
        <v>S = Stand</v>
      </c>
      <c r="B41" s="510"/>
      <c r="C41" s="510"/>
      <c r="D41" s="510"/>
      <c r="E41" s="510"/>
      <c r="F41" s="510"/>
      <c r="G41" s="510"/>
      <c r="H41" s="510"/>
      <c r="I41" s="510"/>
      <c r="J41" s="510"/>
      <c r="K41" s="510"/>
      <c r="M41" s="161">
        <v>3</v>
      </c>
      <c r="N41" s="1">
        <f t="shared" ref="N41:V41" si="13">N21*5</f>
        <v>70</v>
      </c>
      <c r="O41" s="1">
        <f t="shared" si="13"/>
        <v>195</v>
      </c>
      <c r="P41" s="1">
        <f t="shared" si="13"/>
        <v>420</v>
      </c>
      <c r="Q41" s="1">
        <f t="shared" si="13"/>
        <v>775</v>
      </c>
      <c r="R41" s="1">
        <f t="shared" si="13"/>
        <v>1290</v>
      </c>
      <c r="S41" s="1">
        <f t="shared" si="13"/>
        <v>1995</v>
      </c>
      <c r="T41" s="1">
        <f t="shared" si="13"/>
        <v>2920</v>
      </c>
      <c r="U41" s="1">
        <f t="shared" si="13"/>
        <v>4095</v>
      </c>
      <c r="V41" s="1">
        <f t="shared" si="13"/>
        <v>5550</v>
      </c>
      <c r="X41" s="162">
        <f>'ER EL'!A36</f>
        <v>8</v>
      </c>
      <c r="Y41" s="34">
        <f>'ER EL'!B36</f>
        <v>-0.57578184676460165</v>
      </c>
      <c r="Z41" s="34">
        <f>'ER EL'!C36</f>
        <v>-4.3596376017611335E-2</v>
      </c>
      <c r="AA41" s="34">
        <f>'ER EL'!D36</f>
        <v>1.6010525061309511E-2</v>
      </c>
      <c r="AB41" s="34">
        <f>'ER EL'!E36</f>
        <v>7.7568946554417609E-2</v>
      </c>
      <c r="AC41" s="34">
        <f>'ER EL'!F36</f>
        <v>0.14160927196606737</v>
      </c>
      <c r="AD41" s="34">
        <f>'ER EL'!G36</f>
        <v>0.2299203001924463</v>
      </c>
      <c r="AE41" s="34">
        <f>'ER EL'!H36</f>
        <v>0.16441487872748572</v>
      </c>
      <c r="AF41" s="34">
        <f>'ER EL'!I36</f>
        <v>-0.11979655131731255</v>
      </c>
      <c r="AG41" s="34">
        <f>'ER EL'!J36</f>
        <v>-0.42037266399643536</v>
      </c>
      <c r="AH41" s="34">
        <f>'ER EL'!K36</f>
        <v>-0.56930715988076663</v>
      </c>
    </row>
    <row r="42" spans="1:34" x14ac:dyDescent="0.3">
      <c r="A42" s="481" t="str">
        <f>Summary!B39</f>
        <v>2, 3, 4, 5 = Hands to Split</v>
      </c>
      <c r="B42" s="481"/>
      <c r="C42" s="481"/>
      <c r="D42" s="481"/>
      <c r="E42" s="481"/>
      <c r="F42" s="481"/>
      <c r="G42" s="481"/>
      <c r="H42" s="481"/>
      <c r="I42" s="481"/>
      <c r="J42" s="481"/>
      <c r="K42" s="481"/>
      <c r="M42" s="161">
        <v>3</v>
      </c>
      <c r="N42" s="1">
        <f t="shared" ref="N42:V42" si="14">N22*5</f>
        <v>150</v>
      </c>
      <c r="O42" s="1">
        <f t="shared" si="14"/>
        <v>600</v>
      </c>
      <c r="P42" s="1">
        <f t="shared" si="14"/>
        <v>1700</v>
      </c>
      <c r="Q42" s="1">
        <f t="shared" si="14"/>
        <v>3900</v>
      </c>
      <c r="R42" s="1">
        <f t="shared" si="14"/>
        <v>7770</v>
      </c>
      <c r="S42" s="1">
        <f t="shared" si="14"/>
        <v>14000</v>
      </c>
      <c r="T42" s="1">
        <f t="shared" si="14"/>
        <v>23400</v>
      </c>
      <c r="U42" s="1">
        <f t="shared" si="14"/>
        <v>36900</v>
      </c>
      <c r="V42" s="1">
        <f t="shared" si="14"/>
        <v>55550</v>
      </c>
      <c r="X42" s="162">
        <f>'ER EL'!A37</f>
        <v>9</v>
      </c>
      <c r="Y42" s="34">
        <f>'ER EL'!B37</f>
        <v>-0.24150883119675959</v>
      </c>
      <c r="Z42" s="34">
        <f>'ER EL'!C37</f>
        <v>0.1488920751526811</v>
      </c>
      <c r="AA42" s="34">
        <f>'ER EL'!D37</f>
        <v>0.20252940347775372</v>
      </c>
      <c r="AB42" s="34">
        <f>'ER EL'!E37</f>
        <v>0.25796176239148355</v>
      </c>
      <c r="AC42" s="34">
        <f>'ER EL'!F37</f>
        <v>0.31606371253303445</v>
      </c>
      <c r="AD42" s="34">
        <f>'ER EL'!G37</f>
        <v>0.3920376785145574</v>
      </c>
      <c r="AE42" s="34">
        <f>'ER EL'!H37</f>
        <v>0.39955416733655175</v>
      </c>
      <c r="AF42" s="34">
        <f>'ER EL'!I37</f>
        <v>0.19675243487078509</v>
      </c>
      <c r="AG42" s="34">
        <f>'ER EL'!J37</f>
        <v>-0.10435610692530353</v>
      </c>
      <c r="AH42" s="34">
        <f>'ER EL'!K37</f>
        <v>-0.24150883119675953</v>
      </c>
    </row>
    <row r="43" spans="1:34" x14ac:dyDescent="0.3">
      <c r="A43" s="504" t="str">
        <f>Summary!B40</f>
        <v>R = Surrender</v>
      </c>
      <c r="B43" s="504"/>
      <c r="C43" s="504"/>
      <c r="D43" s="504"/>
      <c r="E43" s="504"/>
      <c r="F43" s="504"/>
      <c r="G43" s="504"/>
      <c r="H43" s="504"/>
      <c r="I43" s="504"/>
      <c r="J43" s="504"/>
      <c r="K43" s="504"/>
      <c r="X43" s="162">
        <f>'ER EL'!A38</f>
        <v>10</v>
      </c>
      <c r="Y43" s="34">
        <f>'ER EL'!B38</f>
        <v>0.20418852289369643</v>
      </c>
      <c r="Z43" s="34">
        <f>'ER EL'!C38</f>
        <v>0.63998657521683899</v>
      </c>
      <c r="AA43" s="34">
        <f>'ER EL'!D38</f>
        <v>0.65027209425148147</v>
      </c>
      <c r="AB43" s="34">
        <f>'ER EL'!E38</f>
        <v>0.66104996194807175</v>
      </c>
      <c r="AC43" s="34">
        <f>'ER EL'!F38</f>
        <v>0.67035969063279999</v>
      </c>
      <c r="AD43" s="34">
        <f>'ER EL'!G38</f>
        <v>0.70395857017134456</v>
      </c>
      <c r="AE43" s="34">
        <f>'ER EL'!H38</f>
        <v>0.77322722653717502</v>
      </c>
      <c r="AF43" s="34">
        <f>'ER EL'!I38</f>
        <v>0.79181515955189852</v>
      </c>
      <c r="AG43" s="34">
        <f>'ER EL'!J38</f>
        <v>0.75835687080859615</v>
      </c>
      <c r="AH43" s="34">
        <f>'ER EL'!K38</f>
        <v>0.43495775366292733</v>
      </c>
    </row>
  </sheetData>
  <sheetProtection sheet="1" objects="1" scenarios="1"/>
  <mergeCells count="41">
    <mergeCell ref="A6:K6"/>
    <mergeCell ref="X6:AH6"/>
    <mergeCell ref="A4:D4"/>
    <mergeCell ref="E4:H4"/>
    <mergeCell ref="I4:K4"/>
    <mergeCell ref="R4:T4"/>
    <mergeCell ref="A1:S1"/>
    <mergeCell ref="T1:AH1"/>
    <mergeCell ref="AG4:AH4"/>
    <mergeCell ref="T3:U3"/>
    <mergeCell ref="AB3:AC3"/>
    <mergeCell ref="AD3:AF3"/>
    <mergeCell ref="V4:Y4"/>
    <mergeCell ref="AB4:AC4"/>
    <mergeCell ref="AD4:AE4"/>
    <mergeCell ref="L4:M4"/>
    <mergeCell ref="N4:O4"/>
    <mergeCell ref="A3:D3"/>
    <mergeCell ref="E3:G3"/>
    <mergeCell ref="H3:L3"/>
    <mergeCell ref="M3:N3"/>
    <mergeCell ref="O3:Q3"/>
    <mergeCell ref="AG3:AH3"/>
    <mergeCell ref="Y3:AA3"/>
    <mergeCell ref="V3:X3"/>
    <mergeCell ref="M33:V33"/>
    <mergeCell ref="M18:V18"/>
    <mergeCell ref="P4:Q4"/>
    <mergeCell ref="M6:V6"/>
    <mergeCell ref="M12:V12"/>
    <mergeCell ref="R3:S3"/>
    <mergeCell ref="M23:V23"/>
    <mergeCell ref="M28:V28"/>
    <mergeCell ref="M38:V38"/>
    <mergeCell ref="A43:K43"/>
    <mergeCell ref="A37:K37"/>
    <mergeCell ref="A38:K38"/>
    <mergeCell ref="A39:K39"/>
    <mergeCell ref="A40:K40"/>
    <mergeCell ref="A42:K42"/>
    <mergeCell ref="A41:K41"/>
  </mergeCells>
  <phoneticPr fontId="16" type="noConversion"/>
  <conditionalFormatting sqref="B7:K7 M7:M11 M13:M17 M19:M22 M24:M27">
    <cfRule type="containsText" dxfId="76" priority="399" operator="containsText" text="S">
      <formula>NOT(ISERROR(SEARCH("S",B7)))</formula>
    </cfRule>
    <cfRule type="containsText" dxfId="75" priority="400" operator="containsText" text="H">
      <formula>NOT(ISERROR(SEARCH("H",B7)))</formula>
    </cfRule>
  </conditionalFormatting>
  <conditionalFormatting sqref="B7:K7 M7:M11 M13:M17 M19:M22 M24:M27">
    <cfRule type="containsText" dxfId="74" priority="398" operator="containsText" text="D">
      <formula>NOT(ISERROR(SEARCH("D",B7)))</formula>
    </cfRule>
  </conditionalFormatting>
  <conditionalFormatting sqref="B7:K7 M7:M11 M13:M17 M19:M22 M24:M27">
    <cfRule type="containsText" dxfId="73" priority="397" operator="containsText" text="R">
      <formula>NOT(ISERROR(SEARCH("R",B7)))</formula>
    </cfRule>
  </conditionalFormatting>
  <conditionalFormatting sqref="B7:K7 M7:M11 M13:M17 M19:M22 M24:M27">
    <cfRule type="containsText" dxfId="72" priority="396" operator="containsText" text="P">
      <formula>NOT(ISERROR(SEARCH("P",B7)))</formula>
    </cfRule>
  </conditionalFormatting>
  <conditionalFormatting sqref="B8:K17 B19:K25 B27:K36">
    <cfRule type="containsText" dxfId="71" priority="389" operator="containsText" text="S">
      <formula>NOT(ISERROR(SEARCH("S",B8)))</formula>
    </cfRule>
    <cfRule type="containsText" dxfId="70" priority="390" operator="containsText" text="H">
      <formula>NOT(ISERROR(SEARCH("H",B8)))</formula>
    </cfRule>
  </conditionalFormatting>
  <conditionalFormatting sqref="B8:K17 B19:K25 B27:K36">
    <cfRule type="containsText" dxfId="69" priority="388" operator="containsText" text="D">
      <formula>NOT(ISERROR(SEARCH("D",B8)))</formula>
    </cfRule>
  </conditionalFormatting>
  <conditionalFormatting sqref="B8:K17 B19:K25 B27:K36">
    <cfRule type="containsText" dxfId="68" priority="387" operator="containsText" text="R">
      <formula>NOT(ISERROR(SEARCH("R",B8)))</formula>
    </cfRule>
  </conditionalFormatting>
  <conditionalFormatting sqref="B8:K17 B19:K25 B27:K36">
    <cfRule type="cellIs" dxfId="67" priority="386" operator="between">
      <formula>2</formula>
      <formula>5</formula>
    </cfRule>
  </conditionalFormatting>
  <conditionalFormatting sqref="Y8:AH22">
    <cfRule type="colorScale" priority="322">
      <colorScale>
        <cfvo type="num" val="MIN($Y$8:$AH$22,$Y$24:$AH$32,$Y$34:$AH$43)"/>
        <cfvo type="num" val="AVERAGE($Y$8:$AH$22,$Y$24:$AH$32,$Y$34:$AH$43)"/>
        <cfvo type="num" val="MAX($Y$8:$AH$22,$Y$24:$AH$32,$Y$34:$AH$43)"/>
        <color rgb="FFFF0000"/>
        <color rgb="FFFFFF00"/>
        <color rgb="FF00B050"/>
      </colorScale>
    </cfRule>
    <cfRule type="containsText" dxfId="66" priority="324" operator="containsText" text="R">
      <formula>NOT(ISERROR(SEARCH("R",Y8)))</formula>
    </cfRule>
    <cfRule type="containsText" dxfId="65" priority="325" operator="containsText" text="D">
      <formula>NOT(ISERROR(SEARCH("D",Y8)))</formula>
    </cfRule>
    <cfRule type="containsText" dxfId="64" priority="326" operator="containsText" text="S">
      <formula>NOT(ISERROR(SEARCH("S",Y8)))</formula>
    </cfRule>
    <cfRule type="containsText" dxfId="63" priority="327" operator="containsText" text="H">
      <formula>NOT(ISERROR(SEARCH("H",Y8)))</formula>
    </cfRule>
  </conditionalFormatting>
  <conditionalFormatting sqref="Y8:AH22">
    <cfRule type="containsText" dxfId="62" priority="323" operator="containsText" text="P">
      <formula>NOT(ISERROR(SEARCH("P",Y8)))</formula>
    </cfRule>
  </conditionalFormatting>
  <conditionalFormatting sqref="Y24:AH32">
    <cfRule type="colorScale" priority="294">
      <colorScale>
        <cfvo type="num" val="MIN($Y$8:$AH$22,$Y$24:$AH$32,$Y$34:$AH$43)"/>
        <cfvo type="num" val="AVERAGE($Y$8:$AH$22,$Y$24:$AH$32,$Y$34:$AH$43)"/>
        <cfvo type="num" val="MAX($Y$8:$AH$22,$Y$24:$AH$32,$Y$34:$AH$43)"/>
        <color rgb="FFFF0000"/>
        <color rgb="FFFFFF00"/>
        <color rgb="FF00B050"/>
      </colorScale>
    </cfRule>
    <cfRule type="containsText" dxfId="61" priority="296" operator="containsText" text="R">
      <formula>NOT(ISERROR(SEARCH("R",Y24)))</formula>
    </cfRule>
    <cfRule type="containsText" dxfId="60" priority="297" operator="containsText" text="D">
      <formula>NOT(ISERROR(SEARCH("D",Y24)))</formula>
    </cfRule>
    <cfRule type="containsText" dxfId="59" priority="298" operator="containsText" text="S">
      <formula>NOT(ISERROR(SEARCH("S",Y24)))</formula>
    </cfRule>
    <cfRule type="containsText" dxfId="58" priority="299" operator="containsText" text="H">
      <formula>NOT(ISERROR(SEARCH("H",Y24)))</formula>
    </cfRule>
  </conditionalFormatting>
  <conditionalFormatting sqref="Y24:AH32">
    <cfRule type="containsText" dxfId="57" priority="295" operator="containsText" text="P">
      <formula>NOT(ISERROR(SEARCH("P",Y24)))</formula>
    </cfRule>
  </conditionalFormatting>
  <conditionalFormatting sqref="Y34:AH43">
    <cfRule type="colorScale" priority="288">
      <colorScale>
        <cfvo type="num" val="MIN($Y$8:$AH$22,$Y$24:$AH$32,$Y$34:$AH$43)"/>
        <cfvo type="num" val="AVERAGE($Y$8:$AH$22,$Y$24:$AH$32,$Y$34:$AH$43)"/>
        <cfvo type="num" val="MAX($Y$8:$AH$22,$Y$24:$AH$32,$Y$34:$AH$43)"/>
        <color rgb="FFFF0000"/>
        <color rgb="FFFFFF00"/>
        <color rgb="FF00B050"/>
      </colorScale>
    </cfRule>
    <cfRule type="containsText" dxfId="56" priority="290" operator="containsText" text="R">
      <formula>NOT(ISERROR(SEARCH("R",Y34)))</formula>
    </cfRule>
    <cfRule type="containsText" dxfId="55" priority="291" operator="containsText" text="D">
      <formula>NOT(ISERROR(SEARCH("D",Y34)))</formula>
    </cfRule>
    <cfRule type="containsText" dxfId="54" priority="292" operator="containsText" text="S">
      <formula>NOT(ISERROR(SEARCH("S",Y34)))</formula>
    </cfRule>
    <cfRule type="containsText" dxfId="53" priority="293" operator="containsText" text="H">
      <formula>NOT(ISERROR(SEARCH("H",Y34)))</formula>
    </cfRule>
  </conditionalFormatting>
  <conditionalFormatting sqref="Y34:AH43">
    <cfRule type="containsText" dxfId="52" priority="289" operator="containsText" text="P">
      <formula>NOT(ISERROR(SEARCH("P",Y34)))</formula>
    </cfRule>
  </conditionalFormatting>
  <conditionalFormatting sqref="N7:V7">
    <cfRule type="containsText" dxfId="51" priority="234" operator="containsText" text="S">
      <formula>NOT(ISERROR(SEARCH("S",N7)))</formula>
    </cfRule>
    <cfRule type="containsText" dxfId="50" priority="235" operator="containsText" text="H">
      <formula>NOT(ISERROR(SEARCH("H",N7)))</formula>
    </cfRule>
  </conditionalFormatting>
  <conditionalFormatting sqref="N7:V7">
    <cfRule type="containsText" dxfId="49" priority="233" operator="containsText" text="D">
      <formula>NOT(ISERROR(SEARCH("D",N7)))</formula>
    </cfRule>
  </conditionalFormatting>
  <conditionalFormatting sqref="N7:V7">
    <cfRule type="containsText" dxfId="48" priority="232" operator="containsText" text="R">
      <formula>NOT(ISERROR(SEARCH("R",N7)))</formula>
    </cfRule>
  </conditionalFormatting>
  <conditionalFormatting sqref="N7:V7">
    <cfRule type="containsText" dxfId="47" priority="231" operator="containsText" text="P">
      <formula>NOT(ISERROR(SEARCH("P",N7)))</formula>
    </cfRule>
  </conditionalFormatting>
  <conditionalFormatting sqref="N8:V11">
    <cfRule type="colorScale" priority="230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N13:V13">
    <cfRule type="containsText" dxfId="46" priority="223" operator="containsText" text="S">
      <formula>NOT(ISERROR(SEARCH("S",N13)))</formula>
    </cfRule>
    <cfRule type="containsText" dxfId="45" priority="224" operator="containsText" text="H">
      <formula>NOT(ISERROR(SEARCH("H",N13)))</formula>
    </cfRule>
  </conditionalFormatting>
  <conditionalFormatting sqref="N13:V13">
    <cfRule type="containsText" dxfId="44" priority="222" operator="containsText" text="D">
      <formula>NOT(ISERROR(SEARCH("D",N13)))</formula>
    </cfRule>
  </conditionalFormatting>
  <conditionalFormatting sqref="N13:V13">
    <cfRule type="containsText" dxfId="43" priority="221" operator="containsText" text="R">
      <formula>NOT(ISERROR(SEARCH("R",N13)))</formula>
    </cfRule>
  </conditionalFormatting>
  <conditionalFormatting sqref="N13:V13">
    <cfRule type="containsText" dxfId="42" priority="220" operator="containsText" text="P">
      <formula>NOT(ISERROR(SEARCH("P",N13)))</formula>
    </cfRule>
  </conditionalFormatting>
  <conditionalFormatting sqref="N14:V17">
    <cfRule type="colorScale" priority="219">
      <colorScale>
        <cfvo type="num" val="0"/>
        <cfvo type="percentile" val="50"/>
        <cfvo type="max"/>
        <color rgb="FFFF0000"/>
        <color rgb="FFFFEB84"/>
        <color rgb="FF00B050"/>
      </colorScale>
    </cfRule>
  </conditionalFormatting>
  <conditionalFormatting sqref="N19:V19">
    <cfRule type="containsText" dxfId="41" priority="212" operator="containsText" text="S">
      <formula>NOT(ISERROR(SEARCH("S",N19)))</formula>
    </cfRule>
    <cfRule type="containsText" dxfId="40" priority="213" operator="containsText" text="H">
      <formula>NOT(ISERROR(SEARCH("H",N19)))</formula>
    </cfRule>
  </conditionalFormatting>
  <conditionalFormatting sqref="N19:V19">
    <cfRule type="containsText" dxfId="39" priority="211" operator="containsText" text="D">
      <formula>NOT(ISERROR(SEARCH("D",N19)))</formula>
    </cfRule>
  </conditionalFormatting>
  <conditionalFormatting sqref="N19:V19">
    <cfRule type="containsText" dxfId="38" priority="210" operator="containsText" text="R">
      <formula>NOT(ISERROR(SEARCH("R",N19)))</formula>
    </cfRule>
  </conditionalFormatting>
  <conditionalFormatting sqref="N19:V19">
    <cfRule type="containsText" dxfId="37" priority="209" operator="containsText" text="P">
      <formula>NOT(ISERROR(SEARCH("P",N19)))</formula>
    </cfRule>
  </conditionalFormatting>
  <conditionalFormatting sqref="N20:V22">
    <cfRule type="colorScale" priority="208">
      <colorScale>
        <cfvo type="num" val="0"/>
        <cfvo type="percentile" val="50"/>
        <cfvo type="num" val="100"/>
        <color rgb="FF00B050"/>
        <color theme="9" tint="0.39997558519241921"/>
        <color rgb="FFFF0000"/>
      </colorScale>
    </cfRule>
  </conditionalFormatting>
  <conditionalFormatting sqref="N24:V24">
    <cfRule type="containsText" dxfId="36" priority="201" operator="containsText" text="S">
      <formula>NOT(ISERROR(SEARCH("S",N24)))</formula>
    </cfRule>
    <cfRule type="containsText" dxfId="35" priority="202" operator="containsText" text="H">
      <formula>NOT(ISERROR(SEARCH("H",N24)))</formula>
    </cfRule>
  </conditionalFormatting>
  <conditionalFormatting sqref="N24:V24">
    <cfRule type="containsText" dxfId="34" priority="200" operator="containsText" text="D">
      <formula>NOT(ISERROR(SEARCH("D",N24)))</formula>
    </cfRule>
  </conditionalFormatting>
  <conditionalFormatting sqref="N24:V24">
    <cfRule type="containsText" dxfId="33" priority="199" operator="containsText" text="R">
      <formula>NOT(ISERROR(SEARCH("R",N24)))</formula>
    </cfRule>
  </conditionalFormatting>
  <conditionalFormatting sqref="N24:V24">
    <cfRule type="containsText" dxfId="32" priority="198" operator="containsText" text="P">
      <formula>NOT(ISERROR(SEARCH("P",N24)))</formula>
    </cfRule>
  </conditionalFormatting>
  <conditionalFormatting sqref="M34:M37">
    <cfRule type="containsText" dxfId="31" priority="83" operator="containsText" text="S">
      <formula>NOT(ISERROR(SEARCH("S",M34)))</formula>
    </cfRule>
    <cfRule type="containsText" dxfId="30" priority="84" operator="containsText" text="H">
      <formula>NOT(ISERROR(SEARCH("H",M34)))</formula>
    </cfRule>
  </conditionalFormatting>
  <conditionalFormatting sqref="M34:M37">
    <cfRule type="containsText" dxfId="29" priority="82" operator="containsText" text="D">
      <formula>NOT(ISERROR(SEARCH("D",M34)))</formula>
    </cfRule>
  </conditionalFormatting>
  <conditionalFormatting sqref="M34:M37">
    <cfRule type="containsText" dxfId="28" priority="81" operator="containsText" text="R">
      <formula>NOT(ISERROR(SEARCH("R",M34)))</formula>
    </cfRule>
  </conditionalFormatting>
  <conditionalFormatting sqref="M34:M37">
    <cfRule type="containsText" dxfId="27" priority="80" operator="containsText" text="P">
      <formula>NOT(ISERROR(SEARCH("P",M34)))</formula>
    </cfRule>
  </conditionalFormatting>
  <conditionalFormatting sqref="N35:V37">
    <cfRule type="cellIs" dxfId="26" priority="14" operator="equal">
      <formula>MAX($N$35:$V$37)</formula>
    </cfRule>
    <cfRule type="colorScale" priority="45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N34:V34">
    <cfRule type="containsText" dxfId="25" priority="59" operator="containsText" text="S">
      <formula>NOT(ISERROR(SEARCH("S",N34)))</formula>
    </cfRule>
    <cfRule type="containsText" dxfId="24" priority="60" operator="containsText" text="H">
      <formula>NOT(ISERROR(SEARCH("H",N34)))</formula>
    </cfRule>
  </conditionalFormatting>
  <conditionalFormatting sqref="N34:V34">
    <cfRule type="containsText" dxfId="23" priority="58" operator="containsText" text="D">
      <formula>NOT(ISERROR(SEARCH("D",N34)))</formula>
    </cfRule>
  </conditionalFormatting>
  <conditionalFormatting sqref="N34:V34">
    <cfRule type="containsText" dxfId="22" priority="57" operator="containsText" text="R">
      <formula>NOT(ISERROR(SEARCH("R",N34)))</formula>
    </cfRule>
  </conditionalFormatting>
  <conditionalFormatting sqref="N34:V34">
    <cfRule type="containsText" dxfId="21" priority="56" operator="containsText" text="P">
      <formula>NOT(ISERROR(SEARCH("P",N34)))</formula>
    </cfRule>
  </conditionalFormatting>
  <conditionalFormatting sqref="M29:V29">
    <cfRule type="containsText" dxfId="20" priority="43" operator="containsText" text="S">
      <formula>NOT(ISERROR(SEARCH("S",M29)))</formula>
    </cfRule>
    <cfRule type="containsText" dxfId="19" priority="44" operator="containsText" text="H">
      <formula>NOT(ISERROR(SEARCH("H",M29)))</formula>
    </cfRule>
  </conditionalFormatting>
  <conditionalFormatting sqref="M29:V29">
    <cfRule type="containsText" dxfId="18" priority="42" operator="containsText" text="D">
      <formula>NOT(ISERROR(SEARCH("D",M29)))</formula>
    </cfRule>
  </conditionalFormatting>
  <conditionalFormatting sqref="M29:V29">
    <cfRule type="containsText" dxfId="17" priority="41" operator="containsText" text="R">
      <formula>NOT(ISERROR(SEARCH("R",M29)))</formula>
    </cfRule>
  </conditionalFormatting>
  <conditionalFormatting sqref="M29:V29">
    <cfRule type="containsText" dxfId="16" priority="40" operator="containsText" text="P">
      <formula>NOT(ISERROR(SEARCH("P",M29)))</formula>
    </cfRule>
  </conditionalFormatting>
  <conditionalFormatting sqref="M30:M32">
    <cfRule type="containsText" dxfId="15" priority="38" operator="containsText" text="S">
      <formula>NOT(ISERROR(SEARCH("S",M30)))</formula>
    </cfRule>
    <cfRule type="containsText" dxfId="14" priority="39" operator="containsText" text="H">
      <formula>NOT(ISERROR(SEARCH("H",M30)))</formula>
    </cfRule>
  </conditionalFormatting>
  <conditionalFormatting sqref="M30:M32">
    <cfRule type="containsText" dxfId="13" priority="37" operator="containsText" text="D">
      <formula>NOT(ISERROR(SEARCH("D",M30)))</formula>
    </cfRule>
  </conditionalFormatting>
  <conditionalFormatting sqref="M30:M32">
    <cfRule type="containsText" dxfId="12" priority="36" operator="containsText" text="R">
      <formula>NOT(ISERROR(SEARCH("R",M30)))</formula>
    </cfRule>
  </conditionalFormatting>
  <conditionalFormatting sqref="M30:M32">
    <cfRule type="containsText" dxfId="11" priority="35" operator="containsText" text="P">
      <formula>NOT(ISERROR(SEARCH("P",M30)))</formula>
    </cfRule>
  </conditionalFormatting>
  <conditionalFormatting sqref="M39:V39">
    <cfRule type="containsText" dxfId="10" priority="12" operator="containsText" text="S">
      <formula>NOT(ISERROR(SEARCH("S",M39)))</formula>
    </cfRule>
    <cfRule type="containsText" dxfId="9" priority="13" operator="containsText" text="H">
      <formula>NOT(ISERROR(SEARCH("H",M39)))</formula>
    </cfRule>
  </conditionalFormatting>
  <conditionalFormatting sqref="M39:V39">
    <cfRule type="containsText" dxfId="8" priority="11" operator="containsText" text="D">
      <formula>NOT(ISERROR(SEARCH("D",M39)))</formula>
    </cfRule>
  </conditionalFormatting>
  <conditionalFormatting sqref="M39:V39">
    <cfRule type="containsText" dxfId="7" priority="10" operator="containsText" text="R">
      <formula>NOT(ISERROR(SEARCH("R",M39)))</formula>
    </cfRule>
  </conditionalFormatting>
  <conditionalFormatting sqref="M39:V39">
    <cfRule type="containsText" dxfId="6" priority="9" operator="containsText" text="P">
      <formula>NOT(ISERROR(SEARCH("P",M39)))</formula>
    </cfRule>
  </conditionalFormatting>
  <conditionalFormatting sqref="M40:M42">
    <cfRule type="containsText" dxfId="5" priority="7" operator="containsText" text="S">
      <formula>NOT(ISERROR(SEARCH("S",M40)))</formula>
    </cfRule>
    <cfRule type="containsText" dxfId="4" priority="8" operator="containsText" text="H">
      <formula>NOT(ISERROR(SEARCH("H",M40)))</formula>
    </cfRule>
  </conditionalFormatting>
  <conditionalFormatting sqref="M40:M42">
    <cfRule type="containsText" dxfId="3" priority="6" operator="containsText" text="D">
      <formula>NOT(ISERROR(SEARCH("D",M40)))</formula>
    </cfRule>
  </conditionalFormatting>
  <conditionalFormatting sqref="M40:M42">
    <cfRule type="containsText" dxfId="2" priority="5" operator="containsText" text="R">
      <formula>NOT(ISERROR(SEARCH("R",M40)))</formula>
    </cfRule>
  </conditionalFormatting>
  <conditionalFormatting sqref="M40:M42">
    <cfRule type="containsText" dxfId="1" priority="4" operator="containsText" text="P">
      <formula>NOT(ISERROR(SEARCH("P",M40)))</formula>
    </cfRule>
  </conditionalFormatting>
  <conditionalFormatting sqref="N30:V32">
    <cfRule type="colorScale" priority="2">
      <colorScale>
        <cfvo type="num" val="0"/>
        <cfvo type="percentile" val="50"/>
        <cfvo type="num" val="100"/>
        <color rgb="FF00B050"/>
        <color theme="9" tint="0.39997558519241921"/>
        <color rgb="FFFF0000"/>
      </colorScale>
    </cfRule>
  </conditionalFormatting>
  <conditionalFormatting sqref="N40:V42">
    <cfRule type="colorScale" priority="1">
      <colorScale>
        <cfvo type="num" val="0"/>
        <cfvo type="percentile" val="50"/>
        <cfvo type="num" val="100"/>
        <color rgb="FF00B050"/>
        <color theme="9" tint="0.39997558519241921"/>
        <color rgb="FFFF0000"/>
      </colorScale>
    </cfRule>
  </conditionalFormatting>
  <conditionalFormatting sqref="N25:V27">
    <cfRule type="colorScale" priority="411">
      <colorScale>
        <cfvo type="num" val="0"/>
        <cfvo type="num" val="0"/>
        <cfvo type="max"/>
        <color rgb="FFFF0000"/>
        <color rgb="FFFFEB84"/>
        <color rgb="FF00B050"/>
      </colorScale>
    </cfRule>
    <cfRule type="cellIs" dxfId="0" priority="412" operator="equal">
      <formula>MAX($N$25:$V$27)</formula>
    </cfRule>
  </conditionalFormatting>
  <pageMargins left="0.25" right="0.25" top="0.75" bottom="0.75" header="0.3" footer="0.3"/>
  <pageSetup paperSize="9" scale="66" orientation="landscape" r:id="rId1"/>
  <headerFooter>
    <oddHeader xml:space="preserve">&amp;C&amp;"System Font,Bold"&amp;22&amp;K000000Atipat's Blackjack Strategy
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56</vt:i4>
      </vt:variant>
      <vt:variant>
        <vt:lpstr>Named Ranges</vt:lpstr>
      </vt:variant>
      <vt:variant>
        <vt:i4>2</vt:i4>
      </vt:variant>
    </vt:vector>
  </HeadingPairs>
  <TitlesOfParts>
    <vt:vector size="58" baseType="lpstr">
      <vt:lpstr>Situation</vt:lpstr>
      <vt:lpstr>Sidebet</vt:lpstr>
      <vt:lpstr>Rules</vt:lpstr>
      <vt:lpstr>Inittialize</vt:lpstr>
      <vt:lpstr>Dealer</vt:lpstr>
      <vt:lpstr>Stand</vt:lpstr>
      <vt:lpstr>Hit</vt:lpstr>
      <vt:lpstr>HS</vt:lpstr>
      <vt:lpstr>Double</vt:lpstr>
      <vt:lpstr>HSD</vt:lpstr>
      <vt:lpstr>Surrender</vt:lpstr>
      <vt:lpstr>HSDR</vt:lpstr>
      <vt:lpstr>Pair</vt:lpstr>
      <vt:lpstr>Blackjack</vt:lpstr>
      <vt:lpstr>Prob</vt:lpstr>
      <vt:lpstr>5 Cards</vt:lpstr>
      <vt:lpstr>Three 7 Cards</vt:lpstr>
      <vt:lpstr>ER EL</vt:lpstr>
      <vt:lpstr>Summary</vt:lpstr>
      <vt:lpstr>EV</vt:lpstr>
      <vt:lpstr>WL Prob</vt:lpstr>
      <vt:lpstr>Analysis</vt:lpstr>
      <vt:lpstr>1x1</vt:lpstr>
      <vt:lpstr>1x2</vt:lpstr>
      <vt:lpstr>1x3</vt:lpstr>
      <vt:lpstr>1x4</vt:lpstr>
      <vt:lpstr>1x5</vt:lpstr>
      <vt:lpstr>1x6</vt:lpstr>
      <vt:lpstr>1x7</vt:lpstr>
      <vt:lpstr>1x8</vt:lpstr>
      <vt:lpstr>1x9</vt:lpstr>
      <vt:lpstr>1x10</vt:lpstr>
      <vt:lpstr>2x3</vt:lpstr>
      <vt:lpstr>2x4</vt:lpstr>
      <vt:lpstr>2x5</vt:lpstr>
      <vt:lpstr>2x6</vt:lpstr>
      <vt:lpstr>2x7</vt:lpstr>
      <vt:lpstr>2x8</vt:lpstr>
      <vt:lpstr>2x9</vt:lpstr>
      <vt:lpstr>2x10</vt:lpstr>
      <vt:lpstr>3x4</vt:lpstr>
      <vt:lpstr>3x5</vt:lpstr>
      <vt:lpstr>3x6</vt:lpstr>
      <vt:lpstr>3x7</vt:lpstr>
      <vt:lpstr>3x8</vt:lpstr>
      <vt:lpstr>3x9</vt:lpstr>
      <vt:lpstr>3x10</vt:lpstr>
      <vt:lpstr>4x4</vt:lpstr>
      <vt:lpstr>4x5</vt:lpstr>
      <vt:lpstr>4x6</vt:lpstr>
      <vt:lpstr>4x7</vt:lpstr>
      <vt:lpstr>4x8</vt:lpstr>
      <vt:lpstr>4x9</vt:lpstr>
      <vt:lpstr>4x10</vt:lpstr>
      <vt:lpstr>Strategy Summary</vt:lpstr>
      <vt:lpstr>Final</vt:lpstr>
      <vt:lpstr>Final!Print_Area</vt:lpstr>
      <vt:lpstr>Rules!Print_Area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Atipat Lorwong-ngam</dc:creator>
  <cp:lastModifiedBy>Atipat</cp:lastModifiedBy>
  <cp:lastPrinted>2019-12-13T19:03:54Z</cp:lastPrinted>
  <dcterms:created xsi:type="dcterms:W3CDTF">2015-03-11T15:17:04Z</dcterms:created>
  <dcterms:modified xsi:type="dcterms:W3CDTF">2020-08-18T10:20:33Z</dcterms:modified>
</cp:coreProperties>
</file>